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19035" windowHeight="6825" activeTab="1"/>
  </bookViews>
  <sheets>
    <sheet name="1" sheetId="27" r:id="rId1"/>
    <sheet name="5" sheetId="29" r:id="rId2"/>
    <sheet name="9+" sheetId="67" r:id="rId3"/>
    <sheet name="11+" sheetId="66" r:id="rId4"/>
    <sheet name="13+" sheetId="68" r:id="rId5"/>
    <sheet name="15++" sheetId="73" r:id="rId6"/>
    <sheet name="16++" sheetId="74" r:id="rId7"/>
    <sheet name="17++" sheetId="75" r:id="rId8"/>
    <sheet name="18++" sheetId="76" r:id="rId9"/>
    <sheet name="19++" sheetId="77" r:id="rId10"/>
    <sheet name="20 (4++)" sheetId="78" r:id="rId11"/>
    <sheet name="20 (2++)" sheetId="71" r:id="rId12"/>
    <sheet name="20 (3++)" sheetId="72" r:id="rId13"/>
    <sheet name="17++ (2)" sheetId="81" r:id="rId14"/>
    <sheet name="5 (2)" sheetId="79" r:id="rId15"/>
    <sheet name="резервный" sheetId="80" r:id="rId16"/>
  </sheets>
  <externalReferences>
    <externalReference r:id="rId17"/>
    <externalReference r:id="rId18"/>
  </externalReferences>
  <definedNames>
    <definedName name="_xlnm._FilterDatabase" localSheetId="2" hidden="1">'9+'!$A$18:$IN$712</definedName>
    <definedName name="_xlnm.Print_Titles" localSheetId="3">'11+'!$17:$17</definedName>
    <definedName name="_xlnm.Print_Titles" localSheetId="4">'13+'!#REF!</definedName>
    <definedName name="_xlnm.Print_Titles" localSheetId="2">'9+'!$17:$17</definedName>
    <definedName name="_xlnm.Print_Area" localSheetId="0">'1'!$A$1:$E$26</definedName>
    <definedName name="_xlnm.Print_Area" localSheetId="3">'11+'!$A$1:$Y$859</definedName>
    <definedName name="_xlnm.Print_Area" localSheetId="4">'13+'!$A$1:$Q$439</definedName>
    <definedName name="_xlnm.Print_Area" localSheetId="5">'15++'!$A$1:$E$18</definedName>
    <definedName name="_xlnm.Print_Area" localSheetId="6">'16++'!$A$1:$E$18</definedName>
    <definedName name="_xlnm.Print_Area" localSheetId="7">'17++'!$A$1:$E$18</definedName>
    <definedName name="_xlnm.Print_Area" localSheetId="13">'17++ (2)'!$A$1:$E$15</definedName>
    <definedName name="_xlnm.Print_Area" localSheetId="8">'18++'!$A$1:$E$18</definedName>
    <definedName name="_xlnm.Print_Area" localSheetId="9">'19++'!$A$1:$E$18</definedName>
    <definedName name="_xlnm.Print_Area" localSheetId="11">'20 (2++)'!$A$1:$E$19</definedName>
    <definedName name="_xlnm.Print_Area" localSheetId="12">'20 (3++)'!$A$1:$E$18</definedName>
    <definedName name="_xlnm.Print_Area" localSheetId="10">'20 (4++)'!$A$1:$E$17</definedName>
    <definedName name="_xlnm.Print_Area" localSheetId="1">'5'!$A$1:$E$108</definedName>
    <definedName name="_xlnm.Print_Area" localSheetId="14">'5 (2)'!$A$1:$E$108</definedName>
    <definedName name="_xlnm.Print_Area" localSheetId="2">'9+'!$A$1:$W$712</definedName>
    <definedName name="_xlnm.Print_Area" localSheetId="15">резервный!$A$1:$F$20</definedName>
  </definedNames>
  <calcPr calcId="145621"/>
</workbook>
</file>

<file path=xl/calcChain.xml><?xml version="1.0" encoding="utf-8"?>
<calcChain xmlns="http://schemas.openxmlformats.org/spreadsheetml/2006/main">
  <c r="W301" i="67" l="1"/>
  <c r="W302" i="67"/>
  <c r="D14" i="81" l="1"/>
  <c r="C14" i="81"/>
  <c r="E13" i="81"/>
  <c r="E12" i="81"/>
  <c r="D111" i="79"/>
  <c r="C111" i="79"/>
  <c r="D108" i="79"/>
  <c r="C108" i="79"/>
  <c r="D45" i="79"/>
  <c r="D43" i="79"/>
  <c r="D40" i="79"/>
  <c r="D38" i="79"/>
  <c r="D36" i="79"/>
  <c r="D41" i="79"/>
  <c r="D44" i="79"/>
  <c r="D31" i="79"/>
  <c r="D27" i="79"/>
  <c r="D26" i="79"/>
  <c r="D23" i="79"/>
  <c r="D21" i="79"/>
  <c r="D20" i="79"/>
  <c r="D13" i="79"/>
  <c r="E106" i="79"/>
  <c r="E105" i="79"/>
  <c r="E104" i="79"/>
  <c r="E103" i="79"/>
  <c r="E102" i="79"/>
  <c r="D101" i="79"/>
  <c r="E101" i="79" s="1"/>
  <c r="C101" i="79"/>
  <c r="E100" i="79"/>
  <c r="E99" i="79"/>
  <c r="C98" i="79"/>
  <c r="E98" i="79" s="1"/>
  <c r="E97" i="79"/>
  <c r="D96" i="79"/>
  <c r="E96" i="79" s="1"/>
  <c r="C95" i="79"/>
  <c r="E95" i="79" s="1"/>
  <c r="E94" i="79"/>
  <c r="E93" i="79"/>
  <c r="C92" i="79"/>
  <c r="E92" i="79" s="1"/>
  <c r="E91" i="79"/>
  <c r="E90" i="79"/>
  <c r="E89" i="79"/>
  <c r="E88" i="79"/>
  <c r="E87" i="79"/>
  <c r="E86" i="79"/>
  <c r="C85" i="79"/>
  <c r="E85" i="79" s="1"/>
  <c r="E84" i="79"/>
  <c r="E83" i="79"/>
  <c r="E82" i="79"/>
  <c r="E81" i="79"/>
  <c r="E80" i="79"/>
  <c r="E79" i="79"/>
  <c r="E78" i="79"/>
  <c r="E77" i="79"/>
  <c r="E76" i="79"/>
  <c r="E75" i="79"/>
  <c r="C74" i="79"/>
  <c r="E74" i="79" s="1"/>
  <c r="E73" i="79"/>
  <c r="D72" i="79"/>
  <c r="E71" i="79"/>
  <c r="D70" i="79"/>
  <c r="E69" i="79"/>
  <c r="E68" i="79"/>
  <c r="E67" i="79"/>
  <c r="E66" i="79"/>
  <c r="E65" i="79"/>
  <c r="C64" i="79"/>
  <c r="E64" i="79" s="1"/>
  <c r="E63" i="79"/>
  <c r="E62" i="79"/>
  <c r="C61" i="79"/>
  <c r="E61" i="79" s="1"/>
  <c r="C60" i="79"/>
  <c r="E60" i="79" s="1"/>
  <c r="E59" i="79"/>
  <c r="E58" i="79"/>
  <c r="E57" i="79"/>
  <c r="E56" i="79"/>
  <c r="E55" i="79"/>
  <c r="E54" i="79"/>
  <c r="E53" i="79"/>
  <c r="F52" i="79"/>
  <c r="F55" i="79" s="1"/>
  <c r="E52" i="79"/>
  <c r="D51" i="79"/>
  <c r="C50" i="79"/>
  <c r="E50" i="79" s="1"/>
  <c r="E49" i="79"/>
  <c r="D48" i="79"/>
  <c r="D47" i="79" s="1"/>
  <c r="D20" i="78"/>
  <c r="C20" i="78"/>
  <c r="C13" i="72"/>
  <c r="C14" i="72"/>
  <c r="C15" i="72"/>
  <c r="C16" i="72"/>
  <c r="C12" i="72"/>
  <c r="C20" i="72"/>
  <c r="D20" i="72"/>
  <c r="C21" i="71"/>
  <c r="D21" i="71"/>
  <c r="C18" i="78"/>
  <c r="D18" i="78"/>
  <c r="C19" i="77"/>
  <c r="D19" i="77"/>
  <c r="C20" i="76"/>
  <c r="D20" i="76"/>
  <c r="C21" i="73"/>
  <c r="C21" i="74"/>
  <c r="D21" i="74"/>
  <c r="D21" i="73"/>
  <c r="F19" i="80"/>
  <c r="F20" i="80" s="1"/>
  <c r="F15" i="80"/>
  <c r="H15" i="80" s="1"/>
  <c r="E45" i="79"/>
  <c r="E44" i="79"/>
  <c r="C44" i="79"/>
  <c r="E43" i="79"/>
  <c r="E42" i="79"/>
  <c r="C41" i="79"/>
  <c r="E41" i="79" s="1"/>
  <c r="E40" i="79"/>
  <c r="E39" i="79"/>
  <c r="C38" i="79"/>
  <c r="E37" i="79"/>
  <c r="E36" i="79"/>
  <c r="D35" i="79"/>
  <c r="C35" i="79"/>
  <c r="E34" i="79"/>
  <c r="E33" i="79"/>
  <c r="D32" i="79"/>
  <c r="C32" i="79"/>
  <c r="E31" i="79"/>
  <c r="E30" i="79"/>
  <c r="E29" i="79"/>
  <c r="D28" i="79"/>
  <c r="C28" i="79"/>
  <c r="E27" i="79"/>
  <c r="E26" i="79"/>
  <c r="E25" i="79"/>
  <c r="D24" i="79"/>
  <c r="C24" i="79"/>
  <c r="E23" i="79"/>
  <c r="E22" i="79"/>
  <c r="E21" i="79"/>
  <c r="E20" i="79"/>
  <c r="C19" i="79"/>
  <c r="E18" i="79"/>
  <c r="E17" i="79"/>
  <c r="E16" i="79"/>
  <c r="E15" i="79"/>
  <c r="D14" i="79"/>
  <c r="C14" i="79"/>
  <c r="C12" i="79" s="1"/>
  <c r="E13" i="79"/>
  <c r="D16" i="78"/>
  <c r="E16" i="78" s="1"/>
  <c r="E20" i="78" s="1"/>
  <c r="C16" i="78"/>
  <c r="E15" i="78"/>
  <c r="E14" i="78"/>
  <c r="E13" i="78"/>
  <c r="E12" i="78"/>
  <c r="D17" i="77"/>
  <c r="D20" i="77" s="1"/>
  <c r="C17" i="77"/>
  <c r="E16" i="77"/>
  <c r="E15" i="77"/>
  <c r="E14" i="77"/>
  <c r="E13" i="77"/>
  <c r="E12" i="77"/>
  <c r="E20" i="76"/>
  <c r="D17" i="76"/>
  <c r="D21" i="76" s="1"/>
  <c r="C17" i="76"/>
  <c r="E16" i="76"/>
  <c r="E15" i="76"/>
  <c r="E14" i="76"/>
  <c r="E13" i="76"/>
  <c r="E12" i="76"/>
  <c r="D17" i="75"/>
  <c r="E17" i="75" s="1"/>
  <c r="C17" i="75"/>
  <c r="E16" i="75"/>
  <c r="E15" i="75"/>
  <c r="E14" i="75"/>
  <c r="E13" i="75"/>
  <c r="E12" i="75"/>
  <c r="D17" i="74"/>
  <c r="D23" i="74" s="1"/>
  <c r="C17" i="74"/>
  <c r="E16" i="74"/>
  <c r="E15" i="74"/>
  <c r="E14" i="74"/>
  <c r="E13" i="74"/>
  <c r="E12" i="74"/>
  <c r="D17" i="73"/>
  <c r="D22" i="73" s="1"/>
  <c r="C17" i="73"/>
  <c r="E16" i="73"/>
  <c r="E15" i="73"/>
  <c r="E14" i="73"/>
  <c r="E13" i="73"/>
  <c r="E12" i="73"/>
  <c r="E14" i="81" l="1"/>
  <c r="E35" i="79"/>
  <c r="D19" i="79"/>
  <c r="E19" i="79" s="1"/>
  <c r="E28" i="79"/>
  <c r="C48" i="79"/>
  <c r="E48" i="79" s="1"/>
  <c r="E24" i="79"/>
  <c r="E32" i="79"/>
  <c r="F72" i="79"/>
  <c r="F74" i="79" s="1"/>
  <c r="C72" i="79"/>
  <c r="C70" i="79" s="1"/>
  <c r="E70" i="79" s="1"/>
  <c r="D46" i="79"/>
  <c r="C51" i="79"/>
  <c r="E17" i="77"/>
  <c r="E17" i="74"/>
  <c r="E17" i="73"/>
  <c r="C21" i="76"/>
  <c r="E14" i="79"/>
  <c r="E38" i="79"/>
  <c r="E17" i="76"/>
  <c r="E21" i="76" s="1"/>
  <c r="C47" i="79" l="1"/>
  <c r="F47" i="79"/>
  <c r="E51" i="79"/>
  <c r="E72" i="79"/>
  <c r="D12" i="79"/>
  <c r="C46" i="79" l="1"/>
  <c r="E47" i="79"/>
  <c r="F13" i="79"/>
  <c r="E12" i="79"/>
  <c r="E108" i="79" l="1"/>
  <c r="E46" i="79"/>
  <c r="P310" i="68" l="1"/>
  <c r="S207" i="68" s="1"/>
  <c r="P207" i="68"/>
  <c r="R207" i="68"/>
  <c r="P160" i="68"/>
  <c r="O160" i="68"/>
  <c r="P161" i="68"/>
  <c r="O161" i="68"/>
  <c r="B169" i="68"/>
  <c r="O169" i="68"/>
  <c r="P169" i="68"/>
  <c r="G169" i="68"/>
  <c r="H169" i="68"/>
  <c r="Q168" i="68"/>
  <c r="Q169" i="68"/>
  <c r="P168" i="68"/>
  <c r="O168" i="68"/>
  <c r="H168" i="68"/>
  <c r="G168" i="68"/>
  <c r="B168" i="68"/>
  <c r="B142" i="68"/>
  <c r="B143" i="68"/>
  <c r="B144" i="68"/>
  <c r="O142" i="68"/>
  <c r="P142" i="68"/>
  <c r="O143" i="68"/>
  <c r="P143" i="68"/>
  <c r="Q143" i="68" s="1"/>
  <c r="O144" i="68"/>
  <c r="P144" i="68"/>
  <c r="Q144" i="68" s="1"/>
  <c r="G144" i="68"/>
  <c r="G142" i="68"/>
  <c r="H142" i="68"/>
  <c r="G143" i="68"/>
  <c r="H143" i="68"/>
  <c r="Q142" i="68"/>
  <c r="P141" i="68"/>
  <c r="Q141" i="68" s="1"/>
  <c r="O141" i="68"/>
  <c r="H141" i="68"/>
  <c r="G141" i="68"/>
  <c r="B141" i="68"/>
  <c r="W819" i="66" l="1"/>
  <c r="W611" i="66"/>
  <c r="W419" i="66"/>
  <c r="W480" i="66"/>
  <c r="B431" i="68"/>
  <c r="B432" i="68"/>
  <c r="B433" i="68"/>
  <c r="B434" i="68"/>
  <c r="B435" i="68"/>
  <c r="B436" i="68"/>
  <c r="B437" i="68"/>
  <c r="B438" i="68"/>
  <c r="B439" i="68"/>
  <c r="G431" i="68"/>
  <c r="H431" i="68"/>
  <c r="O431" i="68"/>
  <c r="P431" i="68"/>
  <c r="Q431" i="68" s="1"/>
  <c r="G432" i="68"/>
  <c r="H432" i="68"/>
  <c r="O432" i="68"/>
  <c r="P432" i="68"/>
  <c r="Q432" i="68" s="1"/>
  <c r="G433" i="68"/>
  <c r="H433" i="68"/>
  <c r="O433" i="68"/>
  <c r="P433" i="68"/>
  <c r="Q433" i="68" s="1"/>
  <c r="G434" i="68"/>
  <c r="H434" i="68"/>
  <c r="O434" i="68"/>
  <c r="P434" i="68"/>
  <c r="Q434" i="68" s="1"/>
  <c r="G435" i="68"/>
  <c r="H435" i="68"/>
  <c r="O435" i="68"/>
  <c r="P435" i="68"/>
  <c r="Q435" i="68" s="1"/>
  <c r="G436" i="68"/>
  <c r="H436" i="68"/>
  <c r="O436" i="68"/>
  <c r="P436" i="68"/>
  <c r="Q436" i="68" s="1"/>
  <c r="G437" i="68"/>
  <c r="H437" i="68"/>
  <c r="O437" i="68"/>
  <c r="P437" i="68"/>
  <c r="Q437" i="68" s="1"/>
  <c r="G438" i="68"/>
  <c r="H438" i="68"/>
  <c r="O438" i="68"/>
  <c r="P438" i="68"/>
  <c r="Q438" i="68" s="1"/>
  <c r="G439" i="68"/>
  <c r="H439" i="68"/>
  <c r="O439" i="68"/>
  <c r="P439" i="68"/>
  <c r="Q439" i="68" s="1"/>
  <c r="P430" i="68"/>
  <c r="Q430" i="68" s="1"/>
  <c r="O430" i="68"/>
  <c r="H430" i="68"/>
  <c r="G430" i="68"/>
  <c r="B430" i="68"/>
  <c r="B421" i="68"/>
  <c r="B422" i="68"/>
  <c r="B423" i="68"/>
  <c r="B424" i="68"/>
  <c r="B425" i="68"/>
  <c r="B426" i="68"/>
  <c r="B427" i="68"/>
  <c r="B428" i="68"/>
  <c r="B429" i="68"/>
  <c r="G428" i="68"/>
  <c r="H428" i="68"/>
  <c r="O428" i="68"/>
  <c r="P428" i="68"/>
  <c r="G429" i="68"/>
  <c r="H429" i="68"/>
  <c r="O429" i="68"/>
  <c r="P429" i="68"/>
  <c r="G421" i="68"/>
  <c r="H421" i="68"/>
  <c r="O421" i="68"/>
  <c r="P421" i="68"/>
  <c r="G422" i="68"/>
  <c r="H422" i="68"/>
  <c r="O422" i="68"/>
  <c r="P422" i="68"/>
  <c r="G423" i="68"/>
  <c r="H423" i="68"/>
  <c r="O423" i="68"/>
  <c r="P423" i="68"/>
  <c r="G424" i="68"/>
  <c r="H424" i="68"/>
  <c r="O424" i="68"/>
  <c r="P424" i="68"/>
  <c r="G425" i="68"/>
  <c r="H425" i="68"/>
  <c r="O425" i="68"/>
  <c r="P425" i="68"/>
  <c r="G426" i="68"/>
  <c r="H426" i="68"/>
  <c r="O426" i="68"/>
  <c r="P426" i="68"/>
  <c r="G427" i="68"/>
  <c r="H427" i="68"/>
  <c r="O427" i="68"/>
  <c r="P427" i="68"/>
  <c r="P420" i="68"/>
  <c r="O420" i="68"/>
  <c r="H420" i="68"/>
  <c r="G420" i="68"/>
  <c r="B420" i="68"/>
  <c r="B416" i="68"/>
  <c r="B417" i="68"/>
  <c r="B418" i="68"/>
  <c r="B419" i="68"/>
  <c r="G416" i="68"/>
  <c r="H416" i="68"/>
  <c r="O416" i="68"/>
  <c r="P416" i="68"/>
  <c r="G417" i="68"/>
  <c r="H417" i="68"/>
  <c r="O417" i="68"/>
  <c r="P417" i="68"/>
  <c r="G418" i="68"/>
  <c r="H418" i="68"/>
  <c r="O418" i="68"/>
  <c r="P418" i="68"/>
  <c r="G419" i="68"/>
  <c r="H419" i="68"/>
  <c r="O419" i="68"/>
  <c r="P419" i="68"/>
  <c r="P415" i="68"/>
  <c r="O415" i="68"/>
  <c r="H415" i="68"/>
  <c r="G415" i="68"/>
  <c r="B415" i="68"/>
  <c r="O414" i="68"/>
  <c r="Q414" i="68" s="1"/>
  <c r="P414" i="68"/>
  <c r="P413" i="68"/>
  <c r="I413" i="68"/>
  <c r="J413" i="68"/>
  <c r="K413" i="68"/>
  <c r="L413" i="68"/>
  <c r="N413" i="68"/>
  <c r="I414" i="68"/>
  <c r="J414" i="68"/>
  <c r="K414" i="68"/>
  <c r="L414" i="68"/>
  <c r="M414" i="68"/>
  <c r="N414" i="68"/>
  <c r="H413" i="68"/>
  <c r="H414" i="68"/>
  <c r="G414" i="68"/>
  <c r="G413" i="68"/>
  <c r="B414" i="68"/>
  <c r="B413" i="68"/>
  <c r="B402" i="68"/>
  <c r="B403" i="68"/>
  <c r="B404" i="68"/>
  <c r="B405" i="68"/>
  <c r="B406" i="68"/>
  <c r="B407" i="68"/>
  <c r="B408" i="68"/>
  <c r="B409" i="68"/>
  <c r="B410" i="68"/>
  <c r="B411" i="68"/>
  <c r="B412" i="68"/>
  <c r="G412" i="68"/>
  <c r="H412" i="68"/>
  <c r="I412" i="68"/>
  <c r="J412" i="68"/>
  <c r="K412" i="68"/>
  <c r="L412" i="68"/>
  <c r="M412" i="68"/>
  <c r="N412" i="68"/>
  <c r="O412" i="68"/>
  <c r="P412" i="68"/>
  <c r="G402" i="68"/>
  <c r="H402" i="68"/>
  <c r="I402" i="68"/>
  <c r="J402" i="68"/>
  <c r="K402" i="68"/>
  <c r="L402" i="68"/>
  <c r="M402" i="68"/>
  <c r="N402" i="68"/>
  <c r="O402" i="68"/>
  <c r="P402" i="68"/>
  <c r="G403" i="68"/>
  <c r="H403" i="68"/>
  <c r="I403" i="68"/>
  <c r="J403" i="68"/>
  <c r="K403" i="68"/>
  <c r="L403" i="68"/>
  <c r="M403" i="68"/>
  <c r="N403" i="68"/>
  <c r="O403" i="68"/>
  <c r="P403" i="68"/>
  <c r="G404" i="68"/>
  <c r="H404" i="68"/>
  <c r="I404" i="68"/>
  <c r="J404" i="68"/>
  <c r="K404" i="68"/>
  <c r="L404" i="68"/>
  <c r="M404" i="68"/>
  <c r="N404" i="68"/>
  <c r="O404" i="68"/>
  <c r="P404" i="68"/>
  <c r="G405" i="68"/>
  <c r="H405" i="68"/>
  <c r="I405" i="68"/>
  <c r="J405" i="68"/>
  <c r="K405" i="68"/>
  <c r="L405" i="68"/>
  <c r="M405" i="68"/>
  <c r="N405" i="68"/>
  <c r="O405" i="68"/>
  <c r="P405" i="68"/>
  <c r="G406" i="68"/>
  <c r="H406" i="68"/>
  <c r="I406" i="68"/>
  <c r="J406" i="68"/>
  <c r="K406" i="68"/>
  <c r="L406" i="68"/>
  <c r="M406" i="68"/>
  <c r="N406" i="68"/>
  <c r="O406" i="68"/>
  <c r="P406" i="68"/>
  <c r="G407" i="68"/>
  <c r="H407" i="68"/>
  <c r="I407" i="68"/>
  <c r="J407" i="68"/>
  <c r="K407" i="68"/>
  <c r="L407" i="68"/>
  <c r="M407" i="68"/>
  <c r="N407" i="68"/>
  <c r="G408" i="68"/>
  <c r="H408" i="68"/>
  <c r="I408" i="68"/>
  <c r="J408" i="68"/>
  <c r="K408" i="68"/>
  <c r="L408" i="68"/>
  <c r="M408" i="68"/>
  <c r="N408" i="68"/>
  <c r="G409" i="68"/>
  <c r="H409" i="68"/>
  <c r="I409" i="68"/>
  <c r="J409" i="68"/>
  <c r="K409" i="68"/>
  <c r="L409" i="68"/>
  <c r="M409" i="68"/>
  <c r="N409" i="68"/>
  <c r="G410" i="68"/>
  <c r="H410" i="68"/>
  <c r="I410" i="68"/>
  <c r="J410" i="68"/>
  <c r="K410" i="68"/>
  <c r="L410" i="68"/>
  <c r="M410" i="68"/>
  <c r="N410" i="68"/>
  <c r="O410" i="68"/>
  <c r="P410" i="68"/>
  <c r="G411" i="68"/>
  <c r="H411" i="68"/>
  <c r="I411" i="68"/>
  <c r="J411" i="68"/>
  <c r="K411" i="68"/>
  <c r="L411" i="68"/>
  <c r="M411" i="68"/>
  <c r="N411" i="68"/>
  <c r="O411" i="68"/>
  <c r="P411" i="68"/>
  <c r="H401" i="68"/>
  <c r="I401" i="68"/>
  <c r="J401" i="68"/>
  <c r="K401" i="68"/>
  <c r="L401" i="68"/>
  <c r="M401" i="68"/>
  <c r="N401" i="68"/>
  <c r="G401" i="68"/>
  <c r="B401" i="68"/>
  <c r="B396" i="68"/>
  <c r="B397" i="68"/>
  <c r="B398" i="68"/>
  <c r="B399" i="68"/>
  <c r="B400" i="68"/>
  <c r="G396" i="68"/>
  <c r="H396" i="68"/>
  <c r="O396" i="68"/>
  <c r="P396" i="68"/>
  <c r="G397" i="68"/>
  <c r="H397" i="68"/>
  <c r="O397" i="68"/>
  <c r="P397" i="68"/>
  <c r="G398" i="68"/>
  <c r="H398" i="68"/>
  <c r="O398" i="68"/>
  <c r="P398" i="68"/>
  <c r="G399" i="68"/>
  <c r="H399" i="68"/>
  <c r="O399" i="68"/>
  <c r="P399" i="68"/>
  <c r="G400" i="68"/>
  <c r="H400" i="68"/>
  <c r="O400" i="68"/>
  <c r="P400" i="68"/>
  <c r="P395" i="68"/>
  <c r="Q395" i="68" s="1"/>
  <c r="O395" i="68"/>
  <c r="H395" i="68"/>
  <c r="B395" i="68"/>
  <c r="G395" i="68"/>
  <c r="P262" i="68"/>
  <c r="P261" i="68" s="1"/>
  <c r="P260" i="68" s="1"/>
  <c r="P259" i="68" s="1"/>
  <c r="P258" i="68" s="1"/>
  <c r="P257" i="68" s="1"/>
  <c r="P256" i="68" s="1"/>
  <c r="O262" i="68"/>
  <c r="O261" i="68" s="1"/>
  <c r="O260" i="68" s="1"/>
  <c r="O259" i="68" s="1"/>
  <c r="O258" i="68" s="1"/>
  <c r="O257" i="68" s="1"/>
  <c r="O256" i="68" s="1"/>
  <c r="Q256" i="68" s="1"/>
  <c r="B311" i="68"/>
  <c r="B312" i="68"/>
  <c r="B313" i="68"/>
  <c r="B314" i="68"/>
  <c r="B315" i="68"/>
  <c r="B316" i="68"/>
  <c r="B317" i="68"/>
  <c r="B318" i="68"/>
  <c r="B319" i="68"/>
  <c r="B320" i="68"/>
  <c r="B321" i="68"/>
  <c r="B322" i="68"/>
  <c r="B323" i="68"/>
  <c r="B324" i="68"/>
  <c r="B325" i="68"/>
  <c r="B326" i="68"/>
  <c r="B327" i="68"/>
  <c r="B328" i="68"/>
  <c r="B329" i="68"/>
  <c r="B330" i="68"/>
  <c r="B331" i="68"/>
  <c r="B332" i="68"/>
  <c r="B333" i="68"/>
  <c r="B334" i="68"/>
  <c r="B335" i="68"/>
  <c r="B336" i="68"/>
  <c r="B337" i="68"/>
  <c r="B338" i="68"/>
  <c r="B339" i="68"/>
  <c r="B340" i="68"/>
  <c r="B341" i="68"/>
  <c r="B342" i="68"/>
  <c r="B343" i="68"/>
  <c r="B344" i="68"/>
  <c r="B345" i="68"/>
  <c r="B346" i="68"/>
  <c r="B347" i="68"/>
  <c r="B348" i="68"/>
  <c r="B349" i="68"/>
  <c r="B350" i="68"/>
  <c r="B351" i="68"/>
  <c r="B352" i="68"/>
  <c r="B353" i="68"/>
  <c r="B354" i="68"/>
  <c r="B355" i="68"/>
  <c r="B356" i="68"/>
  <c r="B357" i="68"/>
  <c r="B358" i="68"/>
  <c r="B359" i="68"/>
  <c r="B360" i="68"/>
  <c r="B361" i="68"/>
  <c r="B362" i="68"/>
  <c r="B363" i="68"/>
  <c r="B364" i="68"/>
  <c r="B365" i="68"/>
  <c r="B366" i="68"/>
  <c r="B367" i="68"/>
  <c r="B368" i="68"/>
  <c r="B369" i="68"/>
  <c r="B370" i="68"/>
  <c r="B371" i="68"/>
  <c r="B372" i="68"/>
  <c r="B373" i="68"/>
  <c r="B374" i="68"/>
  <c r="B375" i="68"/>
  <c r="B376" i="68"/>
  <c r="B377" i="68"/>
  <c r="B378" i="68"/>
  <c r="B379" i="68"/>
  <c r="B380" i="68"/>
  <c r="B381" i="68"/>
  <c r="B382" i="68"/>
  <c r="B383" i="68"/>
  <c r="B384" i="68"/>
  <c r="B385" i="68"/>
  <c r="B386" i="68"/>
  <c r="B387" i="68"/>
  <c r="B388" i="68"/>
  <c r="B389" i="68"/>
  <c r="B390" i="68"/>
  <c r="B391" i="68"/>
  <c r="B392" i="68"/>
  <c r="B393" i="68"/>
  <c r="B394" i="68"/>
  <c r="P311" i="68"/>
  <c r="P312" i="68"/>
  <c r="P313" i="68"/>
  <c r="P314" i="68"/>
  <c r="O315" i="68"/>
  <c r="Q315" i="68" s="1"/>
  <c r="P315" i="68"/>
  <c r="P316" i="68"/>
  <c r="P317" i="68"/>
  <c r="P318" i="68"/>
  <c r="P319" i="68"/>
  <c r="P320" i="68"/>
  <c r="O321" i="68"/>
  <c r="P321" i="68"/>
  <c r="O322" i="68"/>
  <c r="P322" i="68"/>
  <c r="O323" i="68"/>
  <c r="P323" i="68"/>
  <c r="O324" i="68"/>
  <c r="P324" i="68"/>
  <c r="O325" i="68"/>
  <c r="P325" i="68"/>
  <c r="Q325" i="68" s="1"/>
  <c r="O326" i="68"/>
  <c r="P326" i="68"/>
  <c r="O327" i="68"/>
  <c r="P327" i="68"/>
  <c r="Q327" i="68" s="1"/>
  <c r="O328" i="68"/>
  <c r="P328" i="68"/>
  <c r="O329" i="68"/>
  <c r="P329" i="68"/>
  <c r="Q329" i="68" s="1"/>
  <c r="O330" i="68"/>
  <c r="P330" i="68"/>
  <c r="O331" i="68"/>
  <c r="P331" i="68"/>
  <c r="Q331" i="68" s="1"/>
  <c r="O332" i="68"/>
  <c r="P332" i="68"/>
  <c r="O333" i="68"/>
  <c r="P333" i="68"/>
  <c r="Q333" i="68" s="1"/>
  <c r="O334" i="68"/>
  <c r="P334" i="68"/>
  <c r="O335" i="68"/>
  <c r="P335" i="68"/>
  <c r="Q335" i="68" s="1"/>
  <c r="O336" i="68"/>
  <c r="P336" i="68"/>
  <c r="O337" i="68"/>
  <c r="P337" i="68"/>
  <c r="Q337" i="68" s="1"/>
  <c r="O338" i="68"/>
  <c r="P338" i="68"/>
  <c r="Q338" i="68" s="1"/>
  <c r="O339" i="68"/>
  <c r="P339" i="68"/>
  <c r="Q339" i="68" s="1"/>
  <c r="O340" i="68"/>
  <c r="P340" i="68"/>
  <c r="Q340" i="68" s="1"/>
  <c r="O341" i="68"/>
  <c r="P341" i="68"/>
  <c r="Q341" i="68" s="1"/>
  <c r="O342" i="68"/>
  <c r="P342" i="68"/>
  <c r="Q342" i="68" s="1"/>
  <c r="O343" i="68"/>
  <c r="P343" i="68"/>
  <c r="Q343" i="68" s="1"/>
  <c r="O344" i="68"/>
  <c r="P344" i="68"/>
  <c r="Q344" i="68" s="1"/>
  <c r="O345" i="68"/>
  <c r="P345" i="68"/>
  <c r="Q345" i="68" s="1"/>
  <c r="O346" i="68"/>
  <c r="P346" i="68"/>
  <c r="Q346" i="68" s="1"/>
  <c r="O347" i="68"/>
  <c r="P347" i="68"/>
  <c r="Q347" i="68" s="1"/>
  <c r="O348" i="68"/>
  <c r="P348" i="68"/>
  <c r="Q348" i="68" s="1"/>
  <c r="O349" i="68"/>
  <c r="P349" i="68"/>
  <c r="Q349" i="68" s="1"/>
  <c r="O350" i="68"/>
  <c r="P350" i="68"/>
  <c r="Q350" i="68" s="1"/>
  <c r="O351" i="68"/>
  <c r="P351" i="68"/>
  <c r="Q351" i="68" s="1"/>
  <c r="O352" i="68"/>
  <c r="P352" i="68"/>
  <c r="Q352" i="68" s="1"/>
  <c r="O353" i="68"/>
  <c r="P353" i="68"/>
  <c r="Q353" i="68" s="1"/>
  <c r="O354" i="68"/>
  <c r="P354" i="68"/>
  <c r="Q354" i="68" s="1"/>
  <c r="O355" i="68"/>
  <c r="P355" i="68"/>
  <c r="Q355" i="68" s="1"/>
  <c r="O356" i="68"/>
  <c r="P356" i="68"/>
  <c r="Q356" i="68" s="1"/>
  <c r="O357" i="68"/>
  <c r="P357" i="68"/>
  <c r="Q357" i="68" s="1"/>
  <c r="O358" i="68"/>
  <c r="P358" i="68"/>
  <c r="Q358" i="68" s="1"/>
  <c r="O359" i="68"/>
  <c r="P359" i="68"/>
  <c r="Q359" i="68" s="1"/>
  <c r="O360" i="68"/>
  <c r="P360" i="68"/>
  <c r="Q360" i="68" s="1"/>
  <c r="O361" i="68"/>
  <c r="P361" i="68"/>
  <c r="Q361" i="68" s="1"/>
  <c r="O362" i="68"/>
  <c r="P362" i="68"/>
  <c r="Q362" i="68" s="1"/>
  <c r="O363" i="68"/>
  <c r="P363" i="68"/>
  <c r="Q363" i="68" s="1"/>
  <c r="O364" i="68"/>
  <c r="P364" i="68"/>
  <c r="Q364" i="68" s="1"/>
  <c r="O365" i="68"/>
  <c r="P365" i="68"/>
  <c r="Q365" i="68" s="1"/>
  <c r="O366" i="68"/>
  <c r="P366" i="68"/>
  <c r="Q366" i="68" s="1"/>
  <c r="O367" i="68"/>
  <c r="P367" i="68"/>
  <c r="Q367" i="68" s="1"/>
  <c r="O368" i="68"/>
  <c r="P368" i="68"/>
  <c r="Q368" i="68" s="1"/>
  <c r="O369" i="68"/>
  <c r="P369" i="68"/>
  <c r="Q369" i="68" s="1"/>
  <c r="O370" i="68"/>
  <c r="P370" i="68"/>
  <c r="Q370" i="68" s="1"/>
  <c r="O371" i="68"/>
  <c r="P371" i="68"/>
  <c r="Q371" i="68" s="1"/>
  <c r="O372" i="68"/>
  <c r="P372" i="68"/>
  <c r="Q372" i="68" s="1"/>
  <c r="O373" i="68"/>
  <c r="P373" i="68"/>
  <c r="Q373" i="68" s="1"/>
  <c r="O374" i="68"/>
  <c r="P374" i="68"/>
  <c r="Q374" i="68" s="1"/>
  <c r="O375" i="68"/>
  <c r="P375" i="68"/>
  <c r="Q375" i="68" s="1"/>
  <c r="O376" i="68"/>
  <c r="P376" i="68"/>
  <c r="Q376" i="68" s="1"/>
  <c r="O377" i="68"/>
  <c r="P377" i="68"/>
  <c r="Q377" i="68" s="1"/>
  <c r="O378" i="68"/>
  <c r="P378" i="68"/>
  <c r="Q378" i="68" s="1"/>
  <c r="O379" i="68"/>
  <c r="P379" i="68"/>
  <c r="Q379" i="68" s="1"/>
  <c r="O380" i="68"/>
  <c r="P380" i="68"/>
  <c r="Q380" i="68" s="1"/>
  <c r="O381" i="68"/>
  <c r="P381" i="68"/>
  <c r="Q381" i="68" s="1"/>
  <c r="O382" i="68"/>
  <c r="P382" i="68"/>
  <c r="Q382" i="68" s="1"/>
  <c r="O383" i="68"/>
  <c r="P383" i="68"/>
  <c r="Q383" i="68" s="1"/>
  <c r="O384" i="68"/>
  <c r="P384" i="68"/>
  <c r="Q384" i="68" s="1"/>
  <c r="O385" i="68"/>
  <c r="P385" i="68"/>
  <c r="Q385" i="68" s="1"/>
  <c r="O386" i="68"/>
  <c r="P386" i="68"/>
  <c r="Q386" i="68" s="1"/>
  <c r="O387" i="68"/>
  <c r="P387" i="68"/>
  <c r="Q387" i="68" s="1"/>
  <c r="O388" i="68"/>
  <c r="P388" i="68"/>
  <c r="Q388" i="68" s="1"/>
  <c r="O389" i="68"/>
  <c r="P389" i="68"/>
  <c r="Q389" i="68" s="1"/>
  <c r="O390" i="68"/>
  <c r="P390" i="68"/>
  <c r="Q390" i="68" s="1"/>
  <c r="O391" i="68"/>
  <c r="P391" i="68"/>
  <c r="Q391" i="68" s="1"/>
  <c r="O392" i="68"/>
  <c r="P392" i="68"/>
  <c r="Q392" i="68" s="1"/>
  <c r="O393" i="68"/>
  <c r="P393" i="68"/>
  <c r="Q393" i="68" s="1"/>
  <c r="O394" i="68"/>
  <c r="P394" i="68"/>
  <c r="Q394" i="68" s="1"/>
  <c r="G311" i="68"/>
  <c r="H311" i="68"/>
  <c r="G312" i="68"/>
  <c r="H312" i="68"/>
  <c r="G313" i="68"/>
  <c r="H313" i="68"/>
  <c r="G314" i="68"/>
  <c r="H314" i="68"/>
  <c r="G315" i="68"/>
  <c r="H315" i="68"/>
  <c r="G316" i="68"/>
  <c r="H316" i="68"/>
  <c r="G317" i="68"/>
  <c r="H317" i="68"/>
  <c r="G318" i="68"/>
  <c r="H318" i="68"/>
  <c r="G319" i="68"/>
  <c r="H319" i="68"/>
  <c r="G320" i="68"/>
  <c r="H320" i="68"/>
  <c r="G321" i="68"/>
  <c r="H321" i="68"/>
  <c r="G322" i="68"/>
  <c r="H322" i="68"/>
  <c r="G323" i="68"/>
  <c r="H323" i="68"/>
  <c r="G324" i="68"/>
  <c r="H324" i="68"/>
  <c r="G325" i="68"/>
  <c r="H325" i="68"/>
  <c r="G326" i="68"/>
  <c r="H326" i="68"/>
  <c r="G327" i="68"/>
  <c r="H327" i="68"/>
  <c r="G328" i="68"/>
  <c r="H328" i="68"/>
  <c r="G329" i="68"/>
  <c r="H329" i="68"/>
  <c r="G330" i="68"/>
  <c r="H330" i="68"/>
  <c r="G331" i="68"/>
  <c r="H331" i="68"/>
  <c r="G332" i="68"/>
  <c r="H332" i="68"/>
  <c r="G333" i="68"/>
  <c r="H333" i="68"/>
  <c r="G334" i="68"/>
  <c r="H334" i="68"/>
  <c r="G335" i="68"/>
  <c r="H335" i="68"/>
  <c r="G336" i="68"/>
  <c r="H336" i="68"/>
  <c r="G337" i="68"/>
  <c r="H337" i="68"/>
  <c r="G338" i="68"/>
  <c r="H338" i="68"/>
  <c r="G339" i="68"/>
  <c r="H339" i="68"/>
  <c r="G340" i="68"/>
  <c r="H340" i="68"/>
  <c r="G341" i="68"/>
  <c r="H341" i="68"/>
  <c r="G342" i="68"/>
  <c r="H342" i="68"/>
  <c r="G343" i="68"/>
  <c r="H343" i="68"/>
  <c r="G344" i="68"/>
  <c r="H344" i="68"/>
  <c r="G345" i="68"/>
  <c r="H345" i="68"/>
  <c r="G346" i="68"/>
  <c r="H346" i="68"/>
  <c r="G347" i="68"/>
  <c r="H347" i="68"/>
  <c r="G348" i="68"/>
  <c r="H348" i="68"/>
  <c r="G349" i="68"/>
  <c r="H349" i="68"/>
  <c r="G350" i="68"/>
  <c r="H350" i="68"/>
  <c r="G351" i="68"/>
  <c r="H351" i="68"/>
  <c r="G352" i="68"/>
  <c r="H352" i="68"/>
  <c r="G353" i="68"/>
  <c r="H353" i="68"/>
  <c r="G354" i="68"/>
  <c r="H354" i="68"/>
  <c r="G355" i="68"/>
  <c r="H355" i="68"/>
  <c r="G356" i="68"/>
  <c r="H356" i="68"/>
  <c r="G357" i="68"/>
  <c r="H357" i="68"/>
  <c r="G358" i="68"/>
  <c r="H358" i="68"/>
  <c r="G359" i="68"/>
  <c r="H359" i="68"/>
  <c r="G360" i="68"/>
  <c r="H360" i="68"/>
  <c r="G361" i="68"/>
  <c r="H361" i="68"/>
  <c r="G362" i="68"/>
  <c r="H362" i="68"/>
  <c r="G363" i="68"/>
  <c r="H363" i="68"/>
  <c r="G364" i="68"/>
  <c r="H364" i="68"/>
  <c r="G365" i="68"/>
  <c r="H365" i="68"/>
  <c r="G366" i="68"/>
  <c r="H366" i="68"/>
  <c r="G367" i="68"/>
  <c r="H367" i="68"/>
  <c r="G368" i="68"/>
  <c r="H368" i="68"/>
  <c r="G369" i="68"/>
  <c r="H369" i="68"/>
  <c r="G370" i="68"/>
  <c r="H370" i="68"/>
  <c r="G371" i="68"/>
  <c r="H371" i="68"/>
  <c r="G372" i="68"/>
  <c r="H372" i="68"/>
  <c r="G373" i="68"/>
  <c r="H373" i="68"/>
  <c r="G374" i="68"/>
  <c r="H374" i="68"/>
  <c r="G375" i="68"/>
  <c r="H375" i="68"/>
  <c r="G376" i="68"/>
  <c r="H376" i="68"/>
  <c r="G377" i="68"/>
  <c r="H377" i="68"/>
  <c r="G378" i="68"/>
  <c r="H378" i="68"/>
  <c r="G379" i="68"/>
  <c r="H379" i="68"/>
  <c r="G380" i="68"/>
  <c r="H380" i="68"/>
  <c r="G381" i="68"/>
  <c r="H381" i="68"/>
  <c r="G382" i="68"/>
  <c r="H382" i="68"/>
  <c r="G383" i="68"/>
  <c r="H383" i="68"/>
  <c r="G384" i="68"/>
  <c r="H384" i="68"/>
  <c r="G385" i="68"/>
  <c r="H385" i="68"/>
  <c r="G386" i="68"/>
  <c r="H386" i="68"/>
  <c r="G387" i="68"/>
  <c r="H387" i="68"/>
  <c r="G388" i="68"/>
  <c r="H388" i="68"/>
  <c r="G389" i="68"/>
  <c r="H389" i="68"/>
  <c r="G390" i="68"/>
  <c r="H390" i="68"/>
  <c r="G391" i="68"/>
  <c r="H391" i="68"/>
  <c r="G392" i="68"/>
  <c r="H392" i="68"/>
  <c r="G393" i="68"/>
  <c r="H393" i="68"/>
  <c r="G394" i="68"/>
  <c r="H394" i="68"/>
  <c r="H310" i="68"/>
  <c r="I310" i="68"/>
  <c r="J310" i="68"/>
  <c r="K310" i="68"/>
  <c r="L310" i="68"/>
  <c r="N310" i="68"/>
  <c r="G310" i="68"/>
  <c r="B310" i="68"/>
  <c r="P208" i="68"/>
  <c r="P209" i="68"/>
  <c r="P210" i="68"/>
  <c r="P211" i="68"/>
  <c r="O212" i="68"/>
  <c r="Q212" i="68" s="1"/>
  <c r="P212" i="68"/>
  <c r="P213" i="68"/>
  <c r="P214" i="68"/>
  <c r="P215" i="68"/>
  <c r="P216" i="68"/>
  <c r="P217" i="68"/>
  <c r="O218" i="68"/>
  <c r="P218" i="68"/>
  <c r="P219" i="68"/>
  <c r="O220" i="68"/>
  <c r="P220" i="68"/>
  <c r="O221" i="68"/>
  <c r="P221" i="68"/>
  <c r="O222" i="68"/>
  <c r="P222" i="68"/>
  <c r="O223" i="68"/>
  <c r="P223" i="68"/>
  <c r="O224" i="68"/>
  <c r="P224" i="68"/>
  <c r="O225" i="68"/>
  <c r="P225" i="68"/>
  <c r="P226" i="68"/>
  <c r="P227" i="68"/>
  <c r="P228" i="68"/>
  <c r="P229" i="68"/>
  <c r="P230" i="68"/>
  <c r="O231" i="68"/>
  <c r="P231" i="68"/>
  <c r="O232" i="68"/>
  <c r="P232" i="68"/>
  <c r="O233" i="68"/>
  <c r="P233" i="68"/>
  <c r="Q233" i="68" s="1"/>
  <c r="O234" i="68"/>
  <c r="P234" i="68"/>
  <c r="O235" i="68"/>
  <c r="P235" i="68"/>
  <c r="Q235" i="68" s="1"/>
  <c r="O236" i="68"/>
  <c r="P236" i="68"/>
  <c r="O237" i="68"/>
  <c r="P237" i="68"/>
  <c r="Q237" i="68" s="1"/>
  <c r="O238" i="68"/>
  <c r="P238" i="68"/>
  <c r="O239" i="68"/>
  <c r="P239" i="68"/>
  <c r="Q239" i="68" s="1"/>
  <c r="O240" i="68"/>
  <c r="P240" i="68"/>
  <c r="O241" i="68"/>
  <c r="P241" i="68"/>
  <c r="Q241" i="68" s="1"/>
  <c r="O242" i="68"/>
  <c r="P242" i="68"/>
  <c r="O243" i="68"/>
  <c r="P243" i="68"/>
  <c r="Q243" i="68" s="1"/>
  <c r="O244" i="68"/>
  <c r="P244" i="68"/>
  <c r="O245" i="68"/>
  <c r="P245" i="68"/>
  <c r="Q245" i="68" s="1"/>
  <c r="O246" i="68"/>
  <c r="P246" i="68"/>
  <c r="O247" i="68"/>
  <c r="P247" i="68"/>
  <c r="Q247" i="68" s="1"/>
  <c r="O248" i="68"/>
  <c r="P248" i="68"/>
  <c r="O249" i="68"/>
  <c r="P249" i="68"/>
  <c r="Q249" i="68" s="1"/>
  <c r="O250" i="68"/>
  <c r="P250" i="68"/>
  <c r="O251" i="68"/>
  <c r="P251" i="68"/>
  <c r="Q251" i="68" s="1"/>
  <c r="O252" i="68"/>
  <c r="P252" i="68"/>
  <c r="O253" i="68"/>
  <c r="P253" i="68"/>
  <c r="Q253" i="68" s="1"/>
  <c r="O254" i="68"/>
  <c r="P254" i="68"/>
  <c r="O255" i="68"/>
  <c r="P255" i="68"/>
  <c r="Q255" i="68" s="1"/>
  <c r="O263" i="68"/>
  <c r="P263" i="68"/>
  <c r="O264" i="68"/>
  <c r="P264" i="68"/>
  <c r="Q264" i="68" s="1"/>
  <c r="O265" i="68"/>
  <c r="P265" i="68"/>
  <c r="O266" i="68"/>
  <c r="P266" i="68"/>
  <c r="Q266" i="68" s="1"/>
  <c r="O267" i="68"/>
  <c r="P267" i="68"/>
  <c r="O268" i="68"/>
  <c r="P268" i="68"/>
  <c r="Q268" i="68" s="1"/>
  <c r="O269" i="68"/>
  <c r="P269" i="68"/>
  <c r="P270" i="68"/>
  <c r="O271" i="68"/>
  <c r="P271" i="68"/>
  <c r="O272" i="68"/>
  <c r="P272" i="68"/>
  <c r="O273" i="68"/>
  <c r="P273" i="68"/>
  <c r="O274" i="68"/>
  <c r="P274" i="68"/>
  <c r="O275" i="68"/>
  <c r="P275" i="68"/>
  <c r="O276" i="68"/>
  <c r="P276" i="68"/>
  <c r="O277" i="68"/>
  <c r="P277" i="68"/>
  <c r="P278" i="68"/>
  <c r="P279" i="68"/>
  <c r="P280" i="68"/>
  <c r="P281" i="68"/>
  <c r="P282" i="68"/>
  <c r="O283" i="68"/>
  <c r="P283" i="68"/>
  <c r="O284" i="68"/>
  <c r="P284" i="68"/>
  <c r="O285" i="68"/>
  <c r="P285" i="68"/>
  <c r="Q285" i="68" s="1"/>
  <c r="O286" i="68"/>
  <c r="P286" i="68"/>
  <c r="Q286" i="68" s="1"/>
  <c r="O287" i="68"/>
  <c r="P287" i="68"/>
  <c r="Q287" i="68" s="1"/>
  <c r="O288" i="68"/>
  <c r="P288" i="68"/>
  <c r="Q288" i="68" s="1"/>
  <c r="O289" i="68"/>
  <c r="P289" i="68"/>
  <c r="Q289" i="68" s="1"/>
  <c r="O290" i="68"/>
  <c r="P290" i="68"/>
  <c r="Q290" i="68" s="1"/>
  <c r="O291" i="68"/>
  <c r="P291" i="68"/>
  <c r="Q291" i="68" s="1"/>
  <c r="O292" i="68"/>
  <c r="P292" i="68"/>
  <c r="Q292" i="68" s="1"/>
  <c r="O293" i="68"/>
  <c r="P293" i="68"/>
  <c r="Q293" i="68" s="1"/>
  <c r="O294" i="68"/>
  <c r="P294" i="68"/>
  <c r="Q294" i="68" s="1"/>
  <c r="O295" i="68"/>
  <c r="P295" i="68"/>
  <c r="Q295" i="68" s="1"/>
  <c r="O296" i="68"/>
  <c r="P296" i="68"/>
  <c r="Q296" i="68" s="1"/>
  <c r="O297" i="68"/>
  <c r="P297" i="68"/>
  <c r="Q297" i="68" s="1"/>
  <c r="O298" i="68"/>
  <c r="P298" i="68"/>
  <c r="Q298" i="68" s="1"/>
  <c r="O299" i="68"/>
  <c r="P299" i="68"/>
  <c r="Q299" i="68" s="1"/>
  <c r="O300" i="68"/>
  <c r="P300" i="68"/>
  <c r="Q300" i="68" s="1"/>
  <c r="O301" i="68"/>
  <c r="P301" i="68"/>
  <c r="Q301" i="68" s="1"/>
  <c r="O302" i="68"/>
  <c r="P302" i="68"/>
  <c r="Q302" i="68" s="1"/>
  <c r="O303" i="68"/>
  <c r="P303" i="68"/>
  <c r="Q303" i="68" s="1"/>
  <c r="O304" i="68"/>
  <c r="P304" i="68"/>
  <c r="Q304" i="68" s="1"/>
  <c r="O305" i="68"/>
  <c r="P305" i="68"/>
  <c r="Q305" i="68" s="1"/>
  <c r="O306" i="68"/>
  <c r="P306" i="68"/>
  <c r="Q306" i="68" s="1"/>
  <c r="O307" i="68"/>
  <c r="P307" i="68"/>
  <c r="Q307" i="68" s="1"/>
  <c r="O308" i="68"/>
  <c r="P308" i="68"/>
  <c r="Q308" i="68" s="1"/>
  <c r="O309" i="68"/>
  <c r="P309" i="68"/>
  <c r="Q309" i="68" s="1"/>
  <c r="B304" i="68"/>
  <c r="B305" i="68"/>
  <c r="B306" i="68"/>
  <c r="B307" i="68"/>
  <c r="B308" i="68"/>
  <c r="B309" i="68"/>
  <c r="B302" i="68"/>
  <c r="B303" i="68"/>
  <c r="B300" i="68"/>
  <c r="B301" i="68"/>
  <c r="B289" i="68"/>
  <c r="B290" i="68"/>
  <c r="B291" i="68"/>
  <c r="B292" i="68"/>
  <c r="B293" i="68"/>
  <c r="B294" i="68"/>
  <c r="B295" i="68"/>
  <c r="B296" i="68"/>
  <c r="B297" i="68"/>
  <c r="B298" i="68"/>
  <c r="B299" i="68"/>
  <c r="B275" i="68"/>
  <c r="B276" i="68"/>
  <c r="B277" i="68"/>
  <c r="B278" i="68"/>
  <c r="B279" i="68"/>
  <c r="B280" i="68"/>
  <c r="B281" i="68"/>
  <c r="B282" i="68"/>
  <c r="B283" i="68"/>
  <c r="B284" i="68"/>
  <c r="B285" i="68"/>
  <c r="B286" i="68"/>
  <c r="B287" i="68"/>
  <c r="B288" i="68"/>
  <c r="B265" i="68"/>
  <c r="B266" i="68"/>
  <c r="B267" i="68"/>
  <c r="B268" i="68"/>
  <c r="B269" i="68"/>
  <c r="B270" i="68"/>
  <c r="B271" i="68"/>
  <c r="B272" i="68"/>
  <c r="B273" i="68"/>
  <c r="B274" i="68"/>
  <c r="B257" i="68"/>
  <c r="B258" i="68"/>
  <c r="B259" i="68"/>
  <c r="B260" i="68"/>
  <c r="B261" i="68"/>
  <c r="B262" i="68"/>
  <c r="B263" i="68"/>
  <c r="B264" i="68"/>
  <c r="B243" i="68"/>
  <c r="B244" i="68"/>
  <c r="B245" i="68"/>
  <c r="B246" i="68"/>
  <c r="B247" i="68"/>
  <c r="B248" i="68"/>
  <c r="B249" i="68"/>
  <c r="B250" i="68"/>
  <c r="B251" i="68"/>
  <c r="B252" i="68"/>
  <c r="B253" i="68"/>
  <c r="B254" i="68"/>
  <c r="B255" i="68"/>
  <c r="B256" i="68"/>
  <c r="B237" i="68"/>
  <c r="B238" i="68"/>
  <c r="B239" i="68"/>
  <c r="B240" i="68"/>
  <c r="B241" i="68"/>
  <c r="B242" i="68"/>
  <c r="B231" i="68"/>
  <c r="B232" i="68"/>
  <c r="B233" i="68"/>
  <c r="B234" i="68"/>
  <c r="B235" i="68"/>
  <c r="B236" i="68"/>
  <c r="B218" i="68"/>
  <c r="B219" i="68"/>
  <c r="B220" i="68"/>
  <c r="B221" i="68"/>
  <c r="B222" i="68"/>
  <c r="B223" i="68"/>
  <c r="B224" i="68"/>
  <c r="B225" i="68"/>
  <c r="B226" i="68"/>
  <c r="B227" i="68"/>
  <c r="B228" i="68"/>
  <c r="B229" i="68"/>
  <c r="B230" i="68"/>
  <c r="B208" i="68"/>
  <c r="B209" i="68"/>
  <c r="B210" i="68"/>
  <c r="B211" i="68"/>
  <c r="B212" i="68"/>
  <c r="B213" i="68"/>
  <c r="B214" i="68"/>
  <c r="B215" i="68"/>
  <c r="B216" i="68"/>
  <c r="B217" i="68"/>
  <c r="G301" i="68"/>
  <c r="H301" i="68"/>
  <c r="G302" i="68"/>
  <c r="H302" i="68"/>
  <c r="G303" i="68"/>
  <c r="H303" i="68"/>
  <c r="G304" i="68"/>
  <c r="H304" i="68"/>
  <c r="G305" i="68"/>
  <c r="H305" i="68"/>
  <c r="G306" i="68"/>
  <c r="H306" i="68"/>
  <c r="G307" i="68"/>
  <c r="H307" i="68"/>
  <c r="G308" i="68"/>
  <c r="H308" i="68"/>
  <c r="G309" i="68"/>
  <c r="H309" i="68"/>
  <c r="G294" i="68"/>
  <c r="H294" i="68"/>
  <c r="G295" i="68"/>
  <c r="H295" i="68"/>
  <c r="G296" i="68"/>
  <c r="H296" i="68"/>
  <c r="G297" i="68"/>
  <c r="H297" i="68"/>
  <c r="G298" i="68"/>
  <c r="H298" i="68"/>
  <c r="G299" i="68"/>
  <c r="H299" i="68"/>
  <c r="G300" i="68"/>
  <c r="H300" i="68"/>
  <c r="G264" i="68"/>
  <c r="H264" i="68"/>
  <c r="G265" i="68"/>
  <c r="H265" i="68"/>
  <c r="G266" i="68"/>
  <c r="H266" i="68"/>
  <c r="G267" i="68"/>
  <c r="H267" i="68"/>
  <c r="G268" i="68"/>
  <c r="H268" i="68"/>
  <c r="G269" i="68"/>
  <c r="H269" i="68"/>
  <c r="G270" i="68"/>
  <c r="H270" i="68"/>
  <c r="G271" i="68"/>
  <c r="H271" i="68"/>
  <c r="G272" i="68"/>
  <c r="H272" i="68"/>
  <c r="G273" i="68"/>
  <c r="H273" i="68"/>
  <c r="G274" i="68"/>
  <c r="H274" i="68"/>
  <c r="G275" i="68"/>
  <c r="H275" i="68"/>
  <c r="G276" i="68"/>
  <c r="H276" i="68"/>
  <c r="G277" i="68"/>
  <c r="H277" i="68"/>
  <c r="G278" i="68"/>
  <c r="H278" i="68"/>
  <c r="G279" i="68"/>
  <c r="H279" i="68"/>
  <c r="G280" i="68"/>
  <c r="H280" i="68"/>
  <c r="G281" i="68"/>
  <c r="H281" i="68"/>
  <c r="G282" i="68"/>
  <c r="H282" i="68"/>
  <c r="G283" i="68"/>
  <c r="H283" i="68"/>
  <c r="G284" i="68"/>
  <c r="H284" i="68"/>
  <c r="G285" i="68"/>
  <c r="H285" i="68"/>
  <c r="G286" i="68"/>
  <c r="H286" i="68"/>
  <c r="G287" i="68"/>
  <c r="H287" i="68"/>
  <c r="G288" i="68"/>
  <c r="H288" i="68"/>
  <c r="G289" i="68"/>
  <c r="H289" i="68"/>
  <c r="G290" i="68"/>
  <c r="H290" i="68"/>
  <c r="G291" i="68"/>
  <c r="H291" i="68"/>
  <c r="G292" i="68"/>
  <c r="H292" i="68"/>
  <c r="G293" i="68"/>
  <c r="H293" i="68"/>
  <c r="G258" i="68"/>
  <c r="H258" i="68"/>
  <c r="G259" i="68"/>
  <c r="H259" i="68"/>
  <c r="G260" i="68"/>
  <c r="H260" i="68"/>
  <c r="G261" i="68"/>
  <c r="H261" i="68"/>
  <c r="G262" i="68"/>
  <c r="H262" i="68"/>
  <c r="G263" i="68"/>
  <c r="H263" i="68"/>
  <c r="G247" i="68"/>
  <c r="H247" i="68"/>
  <c r="G248" i="68"/>
  <c r="H248" i="68"/>
  <c r="G249" i="68"/>
  <c r="H249" i="68"/>
  <c r="G250" i="68"/>
  <c r="H250" i="68"/>
  <c r="G251" i="68"/>
  <c r="H251" i="68"/>
  <c r="G252" i="68"/>
  <c r="H252" i="68"/>
  <c r="G253" i="68"/>
  <c r="H253" i="68"/>
  <c r="G254" i="68"/>
  <c r="H254" i="68"/>
  <c r="G255" i="68"/>
  <c r="H255" i="68"/>
  <c r="G256" i="68"/>
  <c r="H256" i="68"/>
  <c r="G257" i="68"/>
  <c r="H257" i="68"/>
  <c r="G208" i="68"/>
  <c r="H208" i="68"/>
  <c r="G209" i="68"/>
  <c r="H209" i="68"/>
  <c r="G210" i="68"/>
  <c r="H210" i="68"/>
  <c r="G211" i="68"/>
  <c r="H211" i="68"/>
  <c r="G212" i="68"/>
  <c r="H212" i="68"/>
  <c r="G213" i="68"/>
  <c r="H213" i="68"/>
  <c r="G214" i="68"/>
  <c r="H214" i="68"/>
  <c r="G215" i="68"/>
  <c r="H215" i="68"/>
  <c r="G216" i="68"/>
  <c r="H216" i="68"/>
  <c r="G217" i="68"/>
  <c r="H217" i="68"/>
  <c r="G218" i="68"/>
  <c r="H218" i="68"/>
  <c r="G219" i="68"/>
  <c r="H219" i="68"/>
  <c r="G220" i="68"/>
  <c r="H220" i="68"/>
  <c r="G221" i="68"/>
  <c r="H221" i="68"/>
  <c r="G222" i="68"/>
  <c r="H222" i="68"/>
  <c r="G223" i="68"/>
  <c r="H223" i="68"/>
  <c r="G224" i="68"/>
  <c r="H224" i="68"/>
  <c r="G225" i="68"/>
  <c r="H225" i="68"/>
  <c r="G226" i="68"/>
  <c r="H226" i="68"/>
  <c r="G227" i="68"/>
  <c r="H227" i="68"/>
  <c r="G228" i="68"/>
  <c r="H228" i="68"/>
  <c r="G229" i="68"/>
  <c r="H229" i="68"/>
  <c r="G230" i="68"/>
  <c r="H230" i="68"/>
  <c r="G231" i="68"/>
  <c r="H231" i="68"/>
  <c r="G232" i="68"/>
  <c r="H232" i="68"/>
  <c r="G233" i="68"/>
  <c r="H233" i="68"/>
  <c r="G234" i="68"/>
  <c r="H234" i="68"/>
  <c r="G235" i="68"/>
  <c r="H235" i="68"/>
  <c r="G236" i="68"/>
  <c r="H236" i="68"/>
  <c r="G237" i="68"/>
  <c r="H237" i="68"/>
  <c r="G238" i="68"/>
  <c r="H238" i="68"/>
  <c r="G239" i="68"/>
  <c r="H239" i="68"/>
  <c r="G240" i="68"/>
  <c r="H240" i="68"/>
  <c r="G241" i="68"/>
  <c r="H241" i="68"/>
  <c r="G242" i="68"/>
  <c r="H242" i="68"/>
  <c r="G243" i="68"/>
  <c r="H243" i="68"/>
  <c r="G244" i="68"/>
  <c r="H244" i="68"/>
  <c r="G245" i="68"/>
  <c r="H245" i="68"/>
  <c r="G246" i="68"/>
  <c r="H246" i="68"/>
  <c r="H207" i="68"/>
  <c r="G207" i="68"/>
  <c r="B207" i="68"/>
  <c r="O203" i="68"/>
  <c r="P203" i="68"/>
  <c r="Q203" i="68" s="1"/>
  <c r="O204" i="68"/>
  <c r="P204" i="68"/>
  <c r="O205" i="68"/>
  <c r="P205" i="68"/>
  <c r="Q205" i="68" s="1"/>
  <c r="O206" i="68"/>
  <c r="P206" i="68"/>
  <c r="B203" i="68"/>
  <c r="B204" i="68"/>
  <c r="B205" i="68"/>
  <c r="B206" i="68"/>
  <c r="G203" i="68"/>
  <c r="H203" i="68"/>
  <c r="G204" i="68"/>
  <c r="H204" i="68"/>
  <c r="G205" i="68"/>
  <c r="H205" i="68"/>
  <c r="G206" i="68"/>
  <c r="H206" i="68"/>
  <c r="P202" i="68"/>
  <c r="O202" i="68"/>
  <c r="H202" i="68"/>
  <c r="G202" i="68"/>
  <c r="B202" i="68"/>
  <c r="B199" i="68"/>
  <c r="B200" i="68"/>
  <c r="B201" i="68"/>
  <c r="O199" i="68"/>
  <c r="P199" i="68"/>
  <c r="Q199" i="68" s="1"/>
  <c r="O200" i="68"/>
  <c r="P200" i="68"/>
  <c r="O201" i="68"/>
  <c r="P201" i="68"/>
  <c r="Q201" i="68" s="1"/>
  <c r="G199" i="68"/>
  <c r="H199" i="68"/>
  <c r="G200" i="68"/>
  <c r="H200" i="68"/>
  <c r="G201" i="68"/>
  <c r="H201" i="68"/>
  <c r="P198" i="68"/>
  <c r="O198" i="68"/>
  <c r="H198" i="68"/>
  <c r="G198" i="68"/>
  <c r="B198" i="68"/>
  <c r="B187" i="68"/>
  <c r="B188" i="68"/>
  <c r="B189" i="68"/>
  <c r="B190" i="68"/>
  <c r="B191" i="68"/>
  <c r="B192" i="68"/>
  <c r="B193" i="68"/>
  <c r="B194" i="68"/>
  <c r="B195" i="68"/>
  <c r="B196" i="68"/>
  <c r="B197" i="68"/>
  <c r="O187" i="68"/>
  <c r="P187" i="68"/>
  <c r="O188" i="68"/>
  <c r="P188" i="68"/>
  <c r="O189" i="68"/>
  <c r="P189" i="68"/>
  <c r="Q189" i="68" s="1"/>
  <c r="O190" i="68"/>
  <c r="P190" i="68"/>
  <c r="O191" i="68"/>
  <c r="P191" i="68"/>
  <c r="Q191" i="68" s="1"/>
  <c r="O192" i="68"/>
  <c r="P192" i="68"/>
  <c r="O193" i="68"/>
  <c r="P193" i="68"/>
  <c r="Q193" i="68" s="1"/>
  <c r="O194" i="68"/>
  <c r="P194" i="68"/>
  <c r="O195" i="68"/>
  <c r="P195" i="68"/>
  <c r="Q195" i="68" s="1"/>
  <c r="O196" i="68"/>
  <c r="P196" i="68"/>
  <c r="O197" i="68"/>
  <c r="P197" i="68"/>
  <c r="Q197" i="68" s="1"/>
  <c r="G196" i="68"/>
  <c r="H196" i="68"/>
  <c r="G197" i="68"/>
  <c r="H197" i="68"/>
  <c r="G187" i="68"/>
  <c r="H187" i="68"/>
  <c r="G188" i="68"/>
  <c r="H188" i="68"/>
  <c r="G189" i="68"/>
  <c r="H189" i="68"/>
  <c r="G190" i="68"/>
  <c r="H190" i="68"/>
  <c r="G191" i="68"/>
  <c r="H191" i="68"/>
  <c r="G192" i="68"/>
  <c r="H192" i="68"/>
  <c r="G193" i="68"/>
  <c r="H193" i="68"/>
  <c r="G194" i="68"/>
  <c r="H194" i="68"/>
  <c r="G195" i="68"/>
  <c r="H195" i="68"/>
  <c r="H186" i="68"/>
  <c r="G186" i="68"/>
  <c r="B186" i="68"/>
  <c r="B182" i="68"/>
  <c r="B183" i="68"/>
  <c r="B184" i="68"/>
  <c r="B185" i="68"/>
  <c r="O182" i="68"/>
  <c r="P182" i="68"/>
  <c r="O183" i="68"/>
  <c r="P183" i="68"/>
  <c r="O184" i="68"/>
  <c r="P184" i="68"/>
  <c r="O185" i="68"/>
  <c r="P185" i="68"/>
  <c r="G182" i="68"/>
  <c r="H182" i="68"/>
  <c r="G183" i="68"/>
  <c r="H183" i="68"/>
  <c r="G184" i="68"/>
  <c r="H184" i="68"/>
  <c r="G185" i="68"/>
  <c r="H185" i="68"/>
  <c r="P181" i="68"/>
  <c r="Q181" i="68" s="1"/>
  <c r="O181" i="68"/>
  <c r="H181" i="68"/>
  <c r="G181" i="68"/>
  <c r="B181" i="68"/>
  <c r="O177" i="68"/>
  <c r="P177" i="68"/>
  <c r="Q177" i="68" s="1"/>
  <c r="O178" i="68"/>
  <c r="P178" i="68"/>
  <c r="O179" i="68"/>
  <c r="P179" i="68"/>
  <c r="Q179" i="68" s="1"/>
  <c r="O180" i="68"/>
  <c r="P180" i="68"/>
  <c r="B177" i="68"/>
  <c r="B178" i="68"/>
  <c r="B179" i="68"/>
  <c r="B180" i="68"/>
  <c r="G177" i="68"/>
  <c r="H177" i="68"/>
  <c r="G178" i="68"/>
  <c r="H178" i="68"/>
  <c r="G179" i="68"/>
  <c r="H179" i="68"/>
  <c r="G180" i="68"/>
  <c r="H180" i="68"/>
  <c r="P176" i="68"/>
  <c r="O176" i="68"/>
  <c r="H176" i="68"/>
  <c r="G176" i="68"/>
  <c r="B176" i="68"/>
  <c r="B160" i="68"/>
  <c r="B161" i="68"/>
  <c r="B162" i="68"/>
  <c r="B163" i="68"/>
  <c r="B164" i="68"/>
  <c r="B165" i="68"/>
  <c r="B166" i="68"/>
  <c r="B167" i="68"/>
  <c r="B170" i="68"/>
  <c r="B171" i="68"/>
  <c r="B172" i="68"/>
  <c r="B173" i="68"/>
  <c r="B174" i="68"/>
  <c r="B175" i="68"/>
  <c r="O162" i="68"/>
  <c r="P162" i="68"/>
  <c r="O163" i="68"/>
  <c r="P163" i="68"/>
  <c r="Q163" i="68" s="1"/>
  <c r="O164" i="68"/>
  <c r="P164" i="68"/>
  <c r="O165" i="68"/>
  <c r="P165" i="68"/>
  <c r="Q165" i="68" s="1"/>
  <c r="O166" i="68"/>
  <c r="P166" i="68"/>
  <c r="O167" i="68"/>
  <c r="P167" i="68"/>
  <c r="Q167" i="68" s="1"/>
  <c r="O170" i="68"/>
  <c r="P170" i="68"/>
  <c r="O171" i="68"/>
  <c r="P171" i="68"/>
  <c r="Q171" i="68" s="1"/>
  <c r="O172" i="68"/>
  <c r="P172" i="68"/>
  <c r="O173" i="68"/>
  <c r="P173" i="68"/>
  <c r="Q173" i="68" s="1"/>
  <c r="O174" i="68"/>
  <c r="P174" i="68"/>
  <c r="O175" i="68"/>
  <c r="P175" i="68"/>
  <c r="Q175" i="68" s="1"/>
  <c r="G175" i="68"/>
  <c r="H175" i="68"/>
  <c r="G172" i="68"/>
  <c r="H172" i="68"/>
  <c r="G173" i="68"/>
  <c r="H173" i="68"/>
  <c r="G174" i="68"/>
  <c r="H174" i="68"/>
  <c r="G165" i="68"/>
  <c r="H165" i="68"/>
  <c r="G166" i="68"/>
  <c r="H166" i="68"/>
  <c r="G167" i="68"/>
  <c r="H167" i="68"/>
  <c r="G170" i="68"/>
  <c r="H170" i="68"/>
  <c r="G171" i="68"/>
  <c r="H171" i="68"/>
  <c r="G160" i="68"/>
  <c r="H160" i="68"/>
  <c r="G161" i="68"/>
  <c r="H161" i="68"/>
  <c r="G162" i="68"/>
  <c r="H162" i="68"/>
  <c r="G163" i="68"/>
  <c r="H163" i="68"/>
  <c r="G164" i="68"/>
  <c r="H164" i="68"/>
  <c r="H159" i="68"/>
  <c r="G159" i="68"/>
  <c r="B159" i="68"/>
  <c r="B156" i="68"/>
  <c r="B157" i="68"/>
  <c r="B158" i="68"/>
  <c r="O156" i="68"/>
  <c r="P156" i="68"/>
  <c r="Q156" i="68" s="1"/>
  <c r="O157" i="68"/>
  <c r="P157" i="68"/>
  <c r="O158" i="68"/>
  <c r="P158" i="68"/>
  <c r="Q158" i="68" s="1"/>
  <c r="G156" i="68"/>
  <c r="H156" i="68"/>
  <c r="G157" i="68"/>
  <c r="H157" i="68"/>
  <c r="G158" i="68"/>
  <c r="H158" i="68"/>
  <c r="P155" i="68"/>
  <c r="O155" i="68"/>
  <c r="H155" i="68"/>
  <c r="G155" i="68"/>
  <c r="B155" i="68"/>
  <c r="B146" i="68"/>
  <c r="B147" i="68"/>
  <c r="B148" i="68"/>
  <c r="B149" i="68"/>
  <c r="B150" i="68"/>
  <c r="B151" i="68"/>
  <c r="B152" i="68"/>
  <c r="B153" i="68"/>
  <c r="B154" i="68"/>
  <c r="O146" i="68"/>
  <c r="P146" i="68"/>
  <c r="O147" i="68"/>
  <c r="P147" i="68"/>
  <c r="O148" i="68"/>
  <c r="P148" i="68"/>
  <c r="O149" i="68"/>
  <c r="P149" i="68"/>
  <c r="O150" i="68"/>
  <c r="P150" i="68"/>
  <c r="O151" i="68"/>
  <c r="P151" i="68"/>
  <c r="O152" i="68"/>
  <c r="P152" i="68"/>
  <c r="O153" i="68"/>
  <c r="P153" i="68"/>
  <c r="O154" i="68"/>
  <c r="P154" i="68"/>
  <c r="G151" i="68"/>
  <c r="H151" i="68"/>
  <c r="G152" i="68"/>
  <c r="H152" i="68"/>
  <c r="G153" i="68"/>
  <c r="H153" i="68"/>
  <c r="G154" i="68"/>
  <c r="H154" i="68"/>
  <c r="G146" i="68"/>
  <c r="H146" i="68"/>
  <c r="G147" i="68"/>
  <c r="H147" i="68"/>
  <c r="G148" i="68"/>
  <c r="H148" i="68"/>
  <c r="G149" i="68"/>
  <c r="H149" i="68"/>
  <c r="G150" i="68"/>
  <c r="H150" i="68"/>
  <c r="P145" i="68"/>
  <c r="Q145" i="68" s="1"/>
  <c r="O145" i="68"/>
  <c r="H145" i="68"/>
  <c r="G145" i="68"/>
  <c r="B145" i="68"/>
  <c r="B132" i="68"/>
  <c r="B133" i="68"/>
  <c r="B134" i="68"/>
  <c r="B135" i="68"/>
  <c r="B136" i="68"/>
  <c r="B137" i="68"/>
  <c r="B138" i="68"/>
  <c r="B139" i="68"/>
  <c r="B140" i="68"/>
  <c r="O132" i="68"/>
  <c r="P132" i="68"/>
  <c r="P131" i="68" s="1"/>
  <c r="O133" i="68"/>
  <c r="P133" i="68"/>
  <c r="O134" i="68"/>
  <c r="P134" i="68"/>
  <c r="Q134" i="68" s="1"/>
  <c r="O135" i="68"/>
  <c r="P135" i="68"/>
  <c r="O136" i="68"/>
  <c r="P136" i="68"/>
  <c r="Q136" i="68" s="1"/>
  <c r="O137" i="68"/>
  <c r="P137" i="68"/>
  <c r="O138" i="68"/>
  <c r="P138" i="68"/>
  <c r="Q138" i="68" s="1"/>
  <c r="O139" i="68"/>
  <c r="P139" i="68"/>
  <c r="O140" i="68"/>
  <c r="P140" i="68"/>
  <c r="Q140" i="68" s="1"/>
  <c r="G132" i="68"/>
  <c r="H132" i="68"/>
  <c r="G133" i="68"/>
  <c r="H133" i="68"/>
  <c r="G134" i="68"/>
  <c r="H134" i="68"/>
  <c r="G135" i="68"/>
  <c r="H135" i="68"/>
  <c r="G136" i="68"/>
  <c r="H136" i="68"/>
  <c r="G137" i="68"/>
  <c r="H137" i="68"/>
  <c r="G138" i="68"/>
  <c r="H138" i="68"/>
  <c r="G139" i="68"/>
  <c r="H139" i="68"/>
  <c r="G140" i="68"/>
  <c r="H140" i="68"/>
  <c r="H131" i="68"/>
  <c r="G131" i="68"/>
  <c r="B131" i="68"/>
  <c r="B126" i="68"/>
  <c r="B127" i="68"/>
  <c r="B128" i="68"/>
  <c r="B129" i="68"/>
  <c r="B130" i="68"/>
  <c r="O126" i="68"/>
  <c r="P126" i="68"/>
  <c r="Q126" i="68" s="1"/>
  <c r="O127" i="68"/>
  <c r="P127" i="68"/>
  <c r="O128" i="68"/>
  <c r="P128" i="68"/>
  <c r="Q128" i="68" s="1"/>
  <c r="O129" i="68"/>
  <c r="P129" i="68"/>
  <c r="O130" i="68"/>
  <c r="P130" i="68"/>
  <c r="Q130" i="68" s="1"/>
  <c r="G126" i="68"/>
  <c r="H126" i="68"/>
  <c r="G127" i="68"/>
  <c r="H127" i="68"/>
  <c r="G128" i="68"/>
  <c r="H128" i="68"/>
  <c r="G129" i="68"/>
  <c r="H129" i="68"/>
  <c r="G130" i="68"/>
  <c r="H130" i="68"/>
  <c r="P125" i="68"/>
  <c r="O125" i="68"/>
  <c r="H125" i="68"/>
  <c r="G125" i="68"/>
  <c r="B125" i="68"/>
  <c r="B22" i="68"/>
  <c r="B23" i="68"/>
  <c r="B24" i="68"/>
  <c r="B25" i="68"/>
  <c r="B26" i="68"/>
  <c r="B27" i="68"/>
  <c r="B28" i="68"/>
  <c r="B29" i="68"/>
  <c r="B30" i="68"/>
  <c r="B31" i="68"/>
  <c r="B32" i="68"/>
  <c r="B33" i="68"/>
  <c r="B34" i="68"/>
  <c r="B35" i="68"/>
  <c r="B36" i="68"/>
  <c r="B37" i="68"/>
  <c r="B38" i="68"/>
  <c r="B39" i="68"/>
  <c r="B40" i="68"/>
  <c r="B41" i="68"/>
  <c r="B42" i="68"/>
  <c r="B43" i="68"/>
  <c r="B44" i="68"/>
  <c r="B45" i="68"/>
  <c r="B46" i="68"/>
  <c r="B47" i="68"/>
  <c r="B48" i="68"/>
  <c r="B49" i="68"/>
  <c r="B50" i="68"/>
  <c r="B51" i="68"/>
  <c r="B52" i="68"/>
  <c r="B53" i="68"/>
  <c r="B54" i="68"/>
  <c r="B55" i="68"/>
  <c r="B56" i="68"/>
  <c r="B57" i="68"/>
  <c r="B58" i="68"/>
  <c r="B59" i="68"/>
  <c r="B60" i="68"/>
  <c r="B61" i="68"/>
  <c r="B62" i="68"/>
  <c r="B63" i="68"/>
  <c r="B64" i="68"/>
  <c r="B65" i="68"/>
  <c r="B66" i="68"/>
  <c r="B67" i="68"/>
  <c r="B68" i="68"/>
  <c r="B69" i="68"/>
  <c r="B70" i="68"/>
  <c r="B71" i="68"/>
  <c r="B72" i="68"/>
  <c r="B73" i="68"/>
  <c r="B74" i="68"/>
  <c r="B75" i="68"/>
  <c r="B76" i="68"/>
  <c r="B77" i="68"/>
  <c r="B78" i="68"/>
  <c r="B79" i="68"/>
  <c r="B80" i="68"/>
  <c r="B81" i="68"/>
  <c r="B82" i="68"/>
  <c r="B83" i="68"/>
  <c r="B84" i="68"/>
  <c r="B85" i="68"/>
  <c r="B86" i="68"/>
  <c r="B87" i="68"/>
  <c r="B88" i="68"/>
  <c r="B89" i="68"/>
  <c r="B90" i="68"/>
  <c r="B91" i="68"/>
  <c r="B92" i="68"/>
  <c r="B93" i="68"/>
  <c r="B94" i="68"/>
  <c r="B95" i="68"/>
  <c r="B96" i="68"/>
  <c r="B97" i="68"/>
  <c r="B98" i="68"/>
  <c r="B99" i="68"/>
  <c r="B100" i="68"/>
  <c r="B101" i="68"/>
  <c r="B102" i="68"/>
  <c r="B103" i="68"/>
  <c r="B104" i="68"/>
  <c r="B105" i="68"/>
  <c r="B106" i="68"/>
  <c r="B107" i="68"/>
  <c r="B108" i="68"/>
  <c r="B109" i="68"/>
  <c r="B110" i="68"/>
  <c r="B111" i="68"/>
  <c r="B112" i="68"/>
  <c r="B113" i="68"/>
  <c r="B114" i="68"/>
  <c r="B115" i="68"/>
  <c r="B116" i="68"/>
  <c r="B117" i="68"/>
  <c r="B118" i="68"/>
  <c r="B119" i="68"/>
  <c r="B120" i="68"/>
  <c r="B121" i="68"/>
  <c r="B122" i="68"/>
  <c r="B123" i="68"/>
  <c r="B124" i="68"/>
  <c r="O22" i="68"/>
  <c r="P22" i="68"/>
  <c r="O23" i="68"/>
  <c r="P23" i="68"/>
  <c r="O24" i="68"/>
  <c r="P24" i="68"/>
  <c r="Q24" i="68" s="1"/>
  <c r="O25" i="68"/>
  <c r="P25" i="68"/>
  <c r="O26" i="68"/>
  <c r="P26" i="68"/>
  <c r="Q26" i="68" s="1"/>
  <c r="O27" i="68"/>
  <c r="P27" i="68"/>
  <c r="O28" i="68"/>
  <c r="P28" i="68"/>
  <c r="Q28" i="68" s="1"/>
  <c r="O29" i="68"/>
  <c r="P29" i="68"/>
  <c r="O30" i="68"/>
  <c r="P30" i="68"/>
  <c r="Q30" i="68" s="1"/>
  <c r="O31" i="68"/>
  <c r="P31" i="68"/>
  <c r="O32" i="68"/>
  <c r="P32" i="68"/>
  <c r="Q32" i="68" s="1"/>
  <c r="O33" i="68"/>
  <c r="P33" i="68"/>
  <c r="O34" i="68"/>
  <c r="P34" i="68"/>
  <c r="Q34" i="68" s="1"/>
  <c r="O35" i="68"/>
  <c r="P35" i="68"/>
  <c r="O36" i="68"/>
  <c r="P36" i="68"/>
  <c r="Q36" i="68" s="1"/>
  <c r="O37" i="68"/>
  <c r="P37" i="68"/>
  <c r="O38" i="68"/>
  <c r="P38" i="68"/>
  <c r="Q38" i="68" s="1"/>
  <c r="O39" i="68"/>
  <c r="P39" i="68"/>
  <c r="O40" i="68"/>
  <c r="P40" i="68"/>
  <c r="Q40" i="68" s="1"/>
  <c r="O41" i="68"/>
  <c r="P41" i="68"/>
  <c r="O42" i="68"/>
  <c r="P42" i="68"/>
  <c r="Q42" i="68" s="1"/>
  <c r="O43" i="68"/>
  <c r="P43" i="68"/>
  <c r="O44" i="68"/>
  <c r="P44" i="68"/>
  <c r="Q44" i="68" s="1"/>
  <c r="O45" i="68"/>
  <c r="P45" i="68"/>
  <c r="O46" i="68"/>
  <c r="P46" i="68"/>
  <c r="Q46" i="68" s="1"/>
  <c r="O47" i="68"/>
  <c r="P47" i="68"/>
  <c r="O48" i="68"/>
  <c r="P48" i="68"/>
  <c r="Q48" i="68" s="1"/>
  <c r="O49" i="68"/>
  <c r="P49" i="68"/>
  <c r="O50" i="68"/>
  <c r="P50" i="68"/>
  <c r="Q50" i="68" s="1"/>
  <c r="O51" i="68"/>
  <c r="P51" i="68"/>
  <c r="O52" i="68"/>
  <c r="P52" i="68"/>
  <c r="Q52" i="68" s="1"/>
  <c r="O53" i="68"/>
  <c r="P53" i="68"/>
  <c r="O54" i="68"/>
  <c r="P54" i="68"/>
  <c r="Q54" i="68" s="1"/>
  <c r="O55" i="68"/>
  <c r="P55" i="68"/>
  <c r="O56" i="68"/>
  <c r="P56" i="68"/>
  <c r="Q56" i="68" s="1"/>
  <c r="O57" i="68"/>
  <c r="P57" i="68"/>
  <c r="O58" i="68"/>
  <c r="P58" i="68"/>
  <c r="Q58" i="68" s="1"/>
  <c r="O59" i="68"/>
  <c r="P59" i="68"/>
  <c r="O60" i="68"/>
  <c r="P60" i="68"/>
  <c r="Q60" i="68" s="1"/>
  <c r="O61" i="68"/>
  <c r="P61" i="68"/>
  <c r="O62" i="68"/>
  <c r="P62" i="68"/>
  <c r="Q62" i="68" s="1"/>
  <c r="O63" i="68"/>
  <c r="P63" i="68"/>
  <c r="O64" i="68"/>
  <c r="P64" i="68"/>
  <c r="Q64" i="68" s="1"/>
  <c r="O65" i="68"/>
  <c r="P65" i="68"/>
  <c r="P66" i="68"/>
  <c r="P67" i="68"/>
  <c r="P68" i="68"/>
  <c r="P69" i="68"/>
  <c r="P70" i="68"/>
  <c r="O71" i="68"/>
  <c r="Q71" i="68" s="1"/>
  <c r="P71" i="68"/>
  <c r="P72" i="68"/>
  <c r="P73" i="68"/>
  <c r="O74" i="68"/>
  <c r="Q74" i="68" s="1"/>
  <c r="P74" i="68"/>
  <c r="O75" i="68"/>
  <c r="P75" i="68"/>
  <c r="O76" i="68"/>
  <c r="P76" i="68"/>
  <c r="O77" i="68"/>
  <c r="P77" i="68"/>
  <c r="O78" i="68"/>
  <c r="P78" i="68"/>
  <c r="O79" i="68"/>
  <c r="P79" i="68"/>
  <c r="O80" i="68"/>
  <c r="P80" i="68"/>
  <c r="O81" i="68"/>
  <c r="P81" i="68"/>
  <c r="O82" i="68"/>
  <c r="P82" i="68"/>
  <c r="O83" i="68"/>
  <c r="P83" i="68"/>
  <c r="O84" i="68"/>
  <c r="P84" i="68"/>
  <c r="O85" i="68"/>
  <c r="P85" i="68"/>
  <c r="O86" i="68"/>
  <c r="P86" i="68"/>
  <c r="O87" i="68"/>
  <c r="P87" i="68"/>
  <c r="O88" i="68"/>
  <c r="P88" i="68"/>
  <c r="O89" i="68"/>
  <c r="P89" i="68"/>
  <c r="O90" i="68"/>
  <c r="P90" i="68"/>
  <c r="O91" i="68"/>
  <c r="P91" i="68"/>
  <c r="O92" i="68"/>
  <c r="P92" i="68"/>
  <c r="O93" i="68"/>
  <c r="P93" i="68"/>
  <c r="O94" i="68"/>
  <c r="P94" i="68"/>
  <c r="O95" i="68"/>
  <c r="P95" i="68"/>
  <c r="O96" i="68"/>
  <c r="P96" i="68"/>
  <c r="O97" i="68"/>
  <c r="P97" i="68"/>
  <c r="O98" i="68"/>
  <c r="P98" i="68"/>
  <c r="O99" i="68"/>
  <c r="P99" i="68"/>
  <c r="O100" i="68"/>
  <c r="P100" i="68"/>
  <c r="O101" i="68"/>
  <c r="P101" i="68"/>
  <c r="O102" i="68"/>
  <c r="P102" i="68"/>
  <c r="O103" i="68"/>
  <c r="P103" i="68"/>
  <c r="O104" i="68"/>
  <c r="P104" i="68"/>
  <c r="O105" i="68"/>
  <c r="P105" i="68"/>
  <c r="O106" i="68"/>
  <c r="P106" i="68"/>
  <c r="O107" i="68"/>
  <c r="P107" i="68"/>
  <c r="O108" i="68"/>
  <c r="P108" i="68"/>
  <c r="O109" i="68"/>
  <c r="P109" i="68"/>
  <c r="O110" i="68"/>
  <c r="P110" i="68"/>
  <c r="O111" i="68"/>
  <c r="P111" i="68"/>
  <c r="O112" i="68"/>
  <c r="P112" i="68"/>
  <c r="O113" i="68"/>
  <c r="P113" i="68"/>
  <c r="O114" i="68"/>
  <c r="P114" i="68"/>
  <c r="O115" i="68"/>
  <c r="P115" i="68"/>
  <c r="O116" i="68"/>
  <c r="P116" i="68"/>
  <c r="O117" i="68"/>
  <c r="P117" i="68"/>
  <c r="O118" i="68"/>
  <c r="P118" i="68"/>
  <c r="O119" i="68"/>
  <c r="P119" i="68"/>
  <c r="O120" i="68"/>
  <c r="P120" i="68"/>
  <c r="O121" i="68"/>
  <c r="P121" i="68"/>
  <c r="O122" i="68"/>
  <c r="P122" i="68"/>
  <c r="O123" i="68"/>
  <c r="P123" i="68"/>
  <c r="O124" i="68"/>
  <c r="P124" i="68"/>
  <c r="G22" i="68"/>
  <c r="H22" i="68"/>
  <c r="G23" i="68"/>
  <c r="H23" i="68"/>
  <c r="G24" i="68"/>
  <c r="H24" i="68"/>
  <c r="G25" i="68"/>
  <c r="H25" i="68"/>
  <c r="G26" i="68"/>
  <c r="H26" i="68"/>
  <c r="G27" i="68"/>
  <c r="H27" i="68"/>
  <c r="G28" i="68"/>
  <c r="H28" i="68"/>
  <c r="G29" i="68"/>
  <c r="H29" i="68"/>
  <c r="G30" i="68"/>
  <c r="H30" i="68"/>
  <c r="G31" i="68"/>
  <c r="H31" i="68"/>
  <c r="G32" i="68"/>
  <c r="H32" i="68"/>
  <c r="G33" i="68"/>
  <c r="H33" i="68"/>
  <c r="G34" i="68"/>
  <c r="H34" i="68"/>
  <c r="G35" i="68"/>
  <c r="H35" i="68"/>
  <c r="G36" i="68"/>
  <c r="H36" i="68"/>
  <c r="G37" i="68"/>
  <c r="H37" i="68"/>
  <c r="G38" i="68"/>
  <c r="H38" i="68"/>
  <c r="G39" i="68"/>
  <c r="H39" i="68"/>
  <c r="G40" i="68"/>
  <c r="H40" i="68"/>
  <c r="G41" i="68"/>
  <c r="H41" i="68"/>
  <c r="G42" i="68"/>
  <c r="H42" i="68"/>
  <c r="G43" i="68"/>
  <c r="H43" i="68"/>
  <c r="G44" i="68"/>
  <c r="H44" i="68"/>
  <c r="G45" i="68"/>
  <c r="H45" i="68"/>
  <c r="G46" i="68"/>
  <c r="H46" i="68"/>
  <c r="G47" i="68"/>
  <c r="H47" i="68"/>
  <c r="G48" i="68"/>
  <c r="H48" i="68"/>
  <c r="G49" i="68"/>
  <c r="H49" i="68"/>
  <c r="G50" i="68"/>
  <c r="H50" i="68"/>
  <c r="G51" i="68"/>
  <c r="H51" i="68"/>
  <c r="G52" i="68"/>
  <c r="H52" i="68"/>
  <c r="G53" i="68"/>
  <c r="H53" i="68"/>
  <c r="G54" i="68"/>
  <c r="H54" i="68"/>
  <c r="G55" i="68"/>
  <c r="H55" i="68"/>
  <c r="G56" i="68"/>
  <c r="H56" i="68"/>
  <c r="G57" i="68"/>
  <c r="H57" i="68"/>
  <c r="G58" i="68"/>
  <c r="H58" i="68"/>
  <c r="G59" i="68"/>
  <c r="H59" i="68"/>
  <c r="G60" i="68"/>
  <c r="H60" i="68"/>
  <c r="G61" i="68"/>
  <c r="H61" i="68"/>
  <c r="G62" i="68"/>
  <c r="H62" i="68"/>
  <c r="G63" i="68"/>
  <c r="H63" i="68"/>
  <c r="G64" i="68"/>
  <c r="H64" i="68"/>
  <c r="G65" i="68"/>
  <c r="H65" i="68"/>
  <c r="G66" i="68"/>
  <c r="H66" i="68"/>
  <c r="G67" i="68"/>
  <c r="H67" i="68"/>
  <c r="G68" i="68"/>
  <c r="H68" i="68"/>
  <c r="G69" i="68"/>
  <c r="H69" i="68"/>
  <c r="G70" i="68"/>
  <c r="H70" i="68"/>
  <c r="G71" i="68"/>
  <c r="H71" i="68"/>
  <c r="G72" i="68"/>
  <c r="H72" i="68"/>
  <c r="G73" i="68"/>
  <c r="H73" i="68"/>
  <c r="G74" i="68"/>
  <c r="H74" i="68"/>
  <c r="G75" i="68"/>
  <c r="H75" i="68"/>
  <c r="G76" i="68"/>
  <c r="H76" i="68"/>
  <c r="G77" i="68"/>
  <c r="H77" i="68"/>
  <c r="G78" i="68"/>
  <c r="H78" i="68"/>
  <c r="G79" i="68"/>
  <c r="H79" i="68"/>
  <c r="G80" i="68"/>
  <c r="H80" i="68"/>
  <c r="G81" i="68"/>
  <c r="H81" i="68"/>
  <c r="G82" i="68"/>
  <c r="H82" i="68"/>
  <c r="G83" i="68"/>
  <c r="H83" i="68"/>
  <c r="G84" i="68"/>
  <c r="H84" i="68"/>
  <c r="G85" i="68"/>
  <c r="H85" i="68"/>
  <c r="G86" i="68"/>
  <c r="H86" i="68"/>
  <c r="G87" i="68"/>
  <c r="H87" i="68"/>
  <c r="G88" i="68"/>
  <c r="H88" i="68"/>
  <c r="G89" i="68"/>
  <c r="H89" i="68"/>
  <c r="G90" i="68"/>
  <c r="H90" i="68"/>
  <c r="G91" i="68"/>
  <c r="H91" i="68"/>
  <c r="G92" i="68"/>
  <c r="H92" i="68"/>
  <c r="G93" i="68"/>
  <c r="H93" i="68"/>
  <c r="G94" i="68"/>
  <c r="H94" i="68"/>
  <c r="G95" i="68"/>
  <c r="H95" i="68"/>
  <c r="G96" i="68"/>
  <c r="H96" i="68"/>
  <c r="G97" i="68"/>
  <c r="H97" i="68"/>
  <c r="G98" i="68"/>
  <c r="H98" i="68"/>
  <c r="G99" i="68"/>
  <c r="H99" i="68"/>
  <c r="G100" i="68"/>
  <c r="H100" i="68"/>
  <c r="G101" i="68"/>
  <c r="H101" i="68"/>
  <c r="G102" i="68"/>
  <c r="H102" i="68"/>
  <c r="G103" i="68"/>
  <c r="H103" i="68"/>
  <c r="G104" i="68"/>
  <c r="H104" i="68"/>
  <c r="G105" i="68"/>
  <c r="H105" i="68"/>
  <c r="G106" i="68"/>
  <c r="H106" i="68"/>
  <c r="G107" i="68"/>
  <c r="H107" i="68"/>
  <c r="G108" i="68"/>
  <c r="H108" i="68"/>
  <c r="G109" i="68"/>
  <c r="H109" i="68"/>
  <c r="G110" i="68"/>
  <c r="H110" i="68"/>
  <c r="G111" i="68"/>
  <c r="H111" i="68"/>
  <c r="G112" i="68"/>
  <c r="H112" i="68"/>
  <c r="G113" i="68"/>
  <c r="H113" i="68"/>
  <c r="G114" i="68"/>
  <c r="H114" i="68"/>
  <c r="G115" i="68"/>
  <c r="H115" i="68"/>
  <c r="G116" i="68"/>
  <c r="H116" i="68"/>
  <c r="G117" i="68"/>
  <c r="H117" i="68"/>
  <c r="G118" i="68"/>
  <c r="H118" i="68"/>
  <c r="G119" i="68"/>
  <c r="H119" i="68"/>
  <c r="G120" i="68"/>
  <c r="H120" i="68"/>
  <c r="G121" i="68"/>
  <c r="H121" i="68"/>
  <c r="G122" i="68"/>
  <c r="H122" i="68"/>
  <c r="G123" i="68"/>
  <c r="H123" i="68"/>
  <c r="G124" i="68"/>
  <c r="H124" i="68"/>
  <c r="H21" i="68"/>
  <c r="G21" i="68"/>
  <c r="B21" i="68"/>
  <c r="AA18" i="67"/>
  <c r="B300" i="67"/>
  <c r="M300" i="67"/>
  <c r="N300" i="67"/>
  <c r="O300" i="67"/>
  <c r="P300" i="67"/>
  <c r="U300" i="67"/>
  <c r="V300" i="67"/>
  <c r="V299" i="67"/>
  <c r="N299" i="67"/>
  <c r="O299" i="67"/>
  <c r="P299" i="67"/>
  <c r="M299" i="67"/>
  <c r="B299" i="67"/>
  <c r="U686" i="67"/>
  <c r="V686" i="67"/>
  <c r="W686" i="67" s="1"/>
  <c r="U687" i="67"/>
  <c r="V687" i="67"/>
  <c r="U688" i="67"/>
  <c r="V688" i="67"/>
  <c r="W688" i="67" s="1"/>
  <c r="U689" i="67"/>
  <c r="V689" i="67"/>
  <c r="U690" i="67"/>
  <c r="V690" i="67"/>
  <c r="W690" i="67" s="1"/>
  <c r="U691" i="67"/>
  <c r="V691" i="67"/>
  <c r="U692" i="67"/>
  <c r="V692" i="67"/>
  <c r="W692" i="67" s="1"/>
  <c r="U693" i="67"/>
  <c r="V693" i="67"/>
  <c r="U694" i="67"/>
  <c r="V694" i="67"/>
  <c r="W694" i="67" s="1"/>
  <c r="U695" i="67"/>
  <c r="V695" i="67"/>
  <c r="U696" i="67"/>
  <c r="V696" i="67"/>
  <c r="W696" i="67" s="1"/>
  <c r="U697" i="67"/>
  <c r="V697" i="67"/>
  <c r="U698" i="67"/>
  <c r="V698" i="67"/>
  <c r="W698" i="67" s="1"/>
  <c r="U699" i="67"/>
  <c r="V699" i="67"/>
  <c r="U700" i="67"/>
  <c r="V700" i="67"/>
  <c r="W700" i="67" s="1"/>
  <c r="U701" i="67"/>
  <c r="V701" i="67"/>
  <c r="U702" i="67"/>
  <c r="V702" i="67"/>
  <c r="W702" i="67" s="1"/>
  <c r="U703" i="67"/>
  <c r="V703" i="67"/>
  <c r="U704" i="67"/>
  <c r="V704" i="67"/>
  <c r="W704" i="67" s="1"/>
  <c r="U705" i="67"/>
  <c r="V705" i="67"/>
  <c r="U706" i="67"/>
  <c r="V706" i="67"/>
  <c r="W706" i="67" s="1"/>
  <c r="U707" i="67"/>
  <c r="V707" i="67"/>
  <c r="U708" i="67"/>
  <c r="V708" i="67"/>
  <c r="W708" i="67" s="1"/>
  <c r="U709" i="67"/>
  <c r="V709" i="67"/>
  <c r="U710" i="67"/>
  <c r="V710" i="67"/>
  <c r="W710" i="67" s="1"/>
  <c r="U711" i="67"/>
  <c r="V711" i="67"/>
  <c r="U712" i="67"/>
  <c r="V712" i="67"/>
  <c r="W712" i="67" s="1"/>
  <c r="B686" i="67"/>
  <c r="B687" i="67"/>
  <c r="B688" i="67"/>
  <c r="B689" i="67"/>
  <c r="B690" i="67"/>
  <c r="B691" i="67"/>
  <c r="B692" i="67"/>
  <c r="B693" i="67"/>
  <c r="B694" i="67"/>
  <c r="B695" i="67"/>
  <c r="B696" i="67"/>
  <c r="B697" i="67"/>
  <c r="B698" i="67"/>
  <c r="B699" i="67"/>
  <c r="B700" i="67"/>
  <c r="B701" i="67"/>
  <c r="B702" i="67"/>
  <c r="B703" i="67"/>
  <c r="B704" i="67"/>
  <c r="B705" i="67"/>
  <c r="B706" i="67"/>
  <c r="B707" i="67"/>
  <c r="B708" i="67"/>
  <c r="B709" i="67"/>
  <c r="B710" i="67"/>
  <c r="B711" i="67"/>
  <c r="B712" i="67"/>
  <c r="M686" i="67"/>
  <c r="N686" i="67"/>
  <c r="O686" i="67"/>
  <c r="P686" i="67"/>
  <c r="M687" i="67"/>
  <c r="N687" i="67"/>
  <c r="O687" i="67"/>
  <c r="P687" i="67"/>
  <c r="M688" i="67"/>
  <c r="N688" i="67"/>
  <c r="O688" i="67"/>
  <c r="P688" i="67"/>
  <c r="M689" i="67"/>
  <c r="N689" i="67"/>
  <c r="O689" i="67"/>
  <c r="P689" i="67"/>
  <c r="M690" i="67"/>
  <c r="N690" i="67"/>
  <c r="O690" i="67"/>
  <c r="P690" i="67"/>
  <c r="M691" i="67"/>
  <c r="N691" i="67"/>
  <c r="O691" i="67"/>
  <c r="P691" i="67"/>
  <c r="M692" i="67"/>
  <c r="N692" i="67"/>
  <c r="O692" i="67"/>
  <c r="P692" i="67"/>
  <c r="M693" i="67"/>
  <c r="N693" i="67"/>
  <c r="O693" i="67"/>
  <c r="P693" i="67"/>
  <c r="M694" i="67"/>
  <c r="N694" i="67"/>
  <c r="O694" i="67"/>
  <c r="P694" i="67"/>
  <c r="M695" i="67"/>
  <c r="N695" i="67"/>
  <c r="O695" i="67"/>
  <c r="P695" i="67"/>
  <c r="M696" i="67"/>
  <c r="N696" i="67"/>
  <c r="O696" i="67"/>
  <c r="P696" i="67"/>
  <c r="M697" i="67"/>
  <c r="N697" i="67"/>
  <c r="O697" i="67"/>
  <c r="P697" i="67"/>
  <c r="M698" i="67"/>
  <c r="N698" i="67"/>
  <c r="O698" i="67"/>
  <c r="P698" i="67"/>
  <c r="M699" i="67"/>
  <c r="N699" i="67"/>
  <c r="O699" i="67"/>
  <c r="P699" i="67"/>
  <c r="M700" i="67"/>
  <c r="N700" i="67"/>
  <c r="O700" i="67"/>
  <c r="P700" i="67"/>
  <c r="M701" i="67"/>
  <c r="N701" i="67"/>
  <c r="O701" i="67"/>
  <c r="P701" i="67"/>
  <c r="M702" i="67"/>
  <c r="N702" i="67"/>
  <c r="O702" i="67"/>
  <c r="P702" i="67"/>
  <c r="M703" i="67"/>
  <c r="N703" i="67"/>
  <c r="O703" i="67"/>
  <c r="P703" i="67"/>
  <c r="M704" i="67"/>
  <c r="N704" i="67"/>
  <c r="O704" i="67"/>
  <c r="P704" i="67"/>
  <c r="M705" i="67"/>
  <c r="N705" i="67"/>
  <c r="O705" i="67"/>
  <c r="P705" i="67"/>
  <c r="M706" i="67"/>
  <c r="N706" i="67"/>
  <c r="O706" i="67"/>
  <c r="P706" i="67"/>
  <c r="M707" i="67"/>
  <c r="N707" i="67"/>
  <c r="O707" i="67"/>
  <c r="P707" i="67"/>
  <c r="M708" i="67"/>
  <c r="N708" i="67"/>
  <c r="O708" i="67"/>
  <c r="P708" i="67"/>
  <c r="M709" i="67"/>
  <c r="N709" i="67"/>
  <c r="O709" i="67"/>
  <c r="P709" i="67"/>
  <c r="M710" i="67"/>
  <c r="N710" i="67"/>
  <c r="O710" i="67"/>
  <c r="P710" i="67"/>
  <c r="M711" i="67"/>
  <c r="N711" i="67"/>
  <c r="O711" i="67"/>
  <c r="P711" i="67"/>
  <c r="M712" i="67"/>
  <c r="N712" i="67"/>
  <c r="O712" i="67"/>
  <c r="P712" i="67"/>
  <c r="V685" i="67"/>
  <c r="U685" i="67"/>
  <c r="N685" i="67"/>
  <c r="O685" i="67"/>
  <c r="P685" i="67"/>
  <c r="M685" i="67"/>
  <c r="B685" i="67"/>
  <c r="U665" i="67"/>
  <c r="V665" i="67"/>
  <c r="U666" i="67"/>
  <c r="V666" i="67"/>
  <c r="W666" i="67" s="1"/>
  <c r="U667" i="67"/>
  <c r="V667" i="67"/>
  <c r="U668" i="67"/>
  <c r="V668" i="67"/>
  <c r="W668" i="67" s="1"/>
  <c r="U669" i="67"/>
  <c r="V669" i="67"/>
  <c r="U670" i="67"/>
  <c r="V670" i="67"/>
  <c r="W670" i="67" s="1"/>
  <c r="U671" i="67"/>
  <c r="V671" i="67"/>
  <c r="U672" i="67"/>
  <c r="V672" i="67"/>
  <c r="W672" i="67" s="1"/>
  <c r="U673" i="67"/>
  <c r="V673" i="67"/>
  <c r="U674" i="67"/>
  <c r="V674" i="67"/>
  <c r="W674" i="67" s="1"/>
  <c r="U675" i="67"/>
  <c r="V675" i="67"/>
  <c r="U676" i="67"/>
  <c r="V676" i="67"/>
  <c r="W676" i="67" s="1"/>
  <c r="U677" i="67"/>
  <c r="V677" i="67"/>
  <c r="U678" i="67"/>
  <c r="V678" i="67"/>
  <c r="W678" i="67" s="1"/>
  <c r="U679" i="67"/>
  <c r="V679" i="67"/>
  <c r="U680" i="67"/>
  <c r="V680" i="67"/>
  <c r="W680" i="67" s="1"/>
  <c r="U681" i="67"/>
  <c r="V681" i="67"/>
  <c r="U682" i="67"/>
  <c r="V682" i="67"/>
  <c r="W682" i="67" s="1"/>
  <c r="U683" i="67"/>
  <c r="V683" i="67"/>
  <c r="U684" i="67"/>
  <c r="V684" i="67"/>
  <c r="W684" i="67" s="1"/>
  <c r="B665" i="67"/>
  <c r="B666" i="67"/>
  <c r="B667" i="67"/>
  <c r="B668" i="67"/>
  <c r="B669" i="67"/>
  <c r="B670" i="67"/>
  <c r="B671" i="67"/>
  <c r="B672" i="67"/>
  <c r="B673" i="67"/>
  <c r="B674" i="67"/>
  <c r="B675" i="67"/>
  <c r="B676" i="67"/>
  <c r="B677" i="67"/>
  <c r="B678" i="67"/>
  <c r="B679" i="67"/>
  <c r="B680" i="67"/>
  <c r="B681" i="67"/>
  <c r="B682" i="67"/>
  <c r="B683" i="67"/>
  <c r="B684" i="67"/>
  <c r="M665" i="67"/>
  <c r="N665" i="67"/>
  <c r="O665" i="67"/>
  <c r="P665" i="67"/>
  <c r="M666" i="67"/>
  <c r="N666" i="67"/>
  <c r="O666" i="67"/>
  <c r="P666" i="67"/>
  <c r="M667" i="67"/>
  <c r="N667" i="67"/>
  <c r="O667" i="67"/>
  <c r="P667" i="67"/>
  <c r="M668" i="67"/>
  <c r="N668" i="67"/>
  <c r="O668" i="67"/>
  <c r="P668" i="67"/>
  <c r="M669" i="67"/>
  <c r="N669" i="67"/>
  <c r="O669" i="67"/>
  <c r="P669" i="67"/>
  <c r="M670" i="67"/>
  <c r="N670" i="67"/>
  <c r="O670" i="67"/>
  <c r="P670" i="67"/>
  <c r="M671" i="67"/>
  <c r="N671" i="67"/>
  <c r="O671" i="67"/>
  <c r="P671" i="67"/>
  <c r="M672" i="67"/>
  <c r="N672" i="67"/>
  <c r="O672" i="67"/>
  <c r="P672" i="67"/>
  <c r="M673" i="67"/>
  <c r="N673" i="67"/>
  <c r="O673" i="67"/>
  <c r="P673" i="67"/>
  <c r="M674" i="67"/>
  <c r="N674" i="67"/>
  <c r="O674" i="67"/>
  <c r="P674" i="67"/>
  <c r="M675" i="67"/>
  <c r="N675" i="67"/>
  <c r="O675" i="67"/>
  <c r="P675" i="67"/>
  <c r="M676" i="67"/>
  <c r="N676" i="67"/>
  <c r="O676" i="67"/>
  <c r="P676" i="67"/>
  <c r="M677" i="67"/>
  <c r="N677" i="67"/>
  <c r="O677" i="67"/>
  <c r="P677" i="67"/>
  <c r="M678" i="67"/>
  <c r="N678" i="67"/>
  <c r="O678" i="67"/>
  <c r="P678" i="67"/>
  <c r="M679" i="67"/>
  <c r="N679" i="67"/>
  <c r="O679" i="67"/>
  <c r="P679" i="67"/>
  <c r="M680" i="67"/>
  <c r="N680" i="67"/>
  <c r="O680" i="67"/>
  <c r="P680" i="67"/>
  <c r="M681" i="67"/>
  <c r="N681" i="67"/>
  <c r="O681" i="67"/>
  <c r="P681" i="67"/>
  <c r="M682" i="67"/>
  <c r="N682" i="67"/>
  <c r="O682" i="67"/>
  <c r="P682" i="67"/>
  <c r="M683" i="67"/>
  <c r="N683" i="67"/>
  <c r="O683" i="67"/>
  <c r="P683" i="67"/>
  <c r="M684" i="67"/>
  <c r="N684" i="67"/>
  <c r="O684" i="67"/>
  <c r="P684" i="67"/>
  <c r="V664" i="67"/>
  <c r="U664" i="67"/>
  <c r="N664" i="67"/>
  <c r="O664" i="67"/>
  <c r="P664" i="67"/>
  <c r="M664" i="67"/>
  <c r="B664" i="67"/>
  <c r="B640" i="67"/>
  <c r="B639" i="67"/>
  <c r="B638" i="67"/>
  <c r="B636" i="67"/>
  <c r="B637" i="67"/>
  <c r="U636" i="67"/>
  <c r="V636" i="67"/>
  <c r="U637" i="67"/>
  <c r="V637" i="67"/>
  <c r="W637" i="67" s="1"/>
  <c r="U638" i="67"/>
  <c r="V638" i="67"/>
  <c r="U639" i="67"/>
  <c r="V639" i="67"/>
  <c r="W639" i="67" s="1"/>
  <c r="U640" i="67"/>
  <c r="V640" i="67"/>
  <c r="M636" i="67"/>
  <c r="N636" i="67"/>
  <c r="O636" i="67"/>
  <c r="P636" i="67"/>
  <c r="M637" i="67"/>
  <c r="N637" i="67"/>
  <c r="O637" i="67"/>
  <c r="P637" i="67"/>
  <c r="M638" i="67"/>
  <c r="N638" i="67"/>
  <c r="O638" i="67"/>
  <c r="P638" i="67"/>
  <c r="M639" i="67"/>
  <c r="N639" i="67"/>
  <c r="O639" i="67"/>
  <c r="P639" i="67"/>
  <c r="M640" i="67"/>
  <c r="N640" i="67"/>
  <c r="O640" i="67"/>
  <c r="P640" i="67"/>
  <c r="V635" i="67"/>
  <c r="U635" i="67"/>
  <c r="N635" i="67"/>
  <c r="O635" i="67"/>
  <c r="P635" i="67"/>
  <c r="M635" i="67"/>
  <c r="B635" i="67"/>
  <c r="B630" i="67"/>
  <c r="B631" i="67"/>
  <c r="B632" i="67"/>
  <c r="B633" i="67"/>
  <c r="B634" i="67"/>
  <c r="U630" i="67"/>
  <c r="V630" i="67"/>
  <c r="W630" i="67" s="1"/>
  <c r="U631" i="67"/>
  <c r="V631" i="67"/>
  <c r="U632" i="67"/>
  <c r="V632" i="67"/>
  <c r="W632" i="67" s="1"/>
  <c r="U633" i="67"/>
  <c r="V633" i="67"/>
  <c r="U634" i="67"/>
  <c r="V634" i="67"/>
  <c r="W634" i="67" s="1"/>
  <c r="M630" i="67"/>
  <c r="N630" i="67"/>
  <c r="O630" i="67"/>
  <c r="P630" i="67"/>
  <c r="M631" i="67"/>
  <c r="N631" i="67"/>
  <c r="O631" i="67"/>
  <c r="P631" i="67"/>
  <c r="M632" i="67"/>
  <c r="N632" i="67"/>
  <c r="O632" i="67"/>
  <c r="P632" i="67"/>
  <c r="M633" i="67"/>
  <c r="N633" i="67"/>
  <c r="O633" i="67"/>
  <c r="P633" i="67"/>
  <c r="M634" i="67"/>
  <c r="N634" i="67"/>
  <c r="O634" i="67"/>
  <c r="P634" i="67"/>
  <c r="V629" i="67"/>
  <c r="U629" i="67"/>
  <c r="N629" i="67"/>
  <c r="O629" i="67"/>
  <c r="P629" i="67"/>
  <c r="M629" i="67"/>
  <c r="B629" i="67"/>
  <c r="U599" i="67"/>
  <c r="V599" i="67"/>
  <c r="U600" i="67"/>
  <c r="V600" i="67"/>
  <c r="U601" i="67"/>
  <c r="V601" i="67"/>
  <c r="B599" i="67"/>
  <c r="B600" i="67"/>
  <c r="B601" i="67"/>
  <c r="M599" i="67"/>
  <c r="N599" i="67"/>
  <c r="O599" i="67"/>
  <c r="P599" i="67"/>
  <c r="M600" i="67"/>
  <c r="N600" i="67"/>
  <c r="O600" i="67"/>
  <c r="P600" i="67"/>
  <c r="M601" i="67"/>
  <c r="N601" i="67"/>
  <c r="O601" i="67"/>
  <c r="P601" i="67"/>
  <c r="V598" i="67"/>
  <c r="U598" i="67"/>
  <c r="N598" i="67"/>
  <c r="O598" i="67"/>
  <c r="P598" i="67"/>
  <c r="M598" i="67"/>
  <c r="B598" i="67"/>
  <c r="U593" i="67"/>
  <c r="V593" i="67"/>
  <c r="U594" i="67"/>
  <c r="V594" i="67"/>
  <c r="W594" i="67" s="1"/>
  <c r="U595" i="67"/>
  <c r="V595" i="67"/>
  <c r="U596" i="67"/>
  <c r="V596" i="67"/>
  <c r="W596" i="67" s="1"/>
  <c r="U597" i="67"/>
  <c r="V597" i="67"/>
  <c r="B593" i="67"/>
  <c r="B594" i="67"/>
  <c r="B595" i="67"/>
  <c r="B596" i="67"/>
  <c r="B597" i="67"/>
  <c r="M593" i="67"/>
  <c r="N593" i="67"/>
  <c r="O593" i="67"/>
  <c r="P593" i="67"/>
  <c r="M594" i="67"/>
  <c r="N594" i="67"/>
  <c r="O594" i="67"/>
  <c r="P594" i="67"/>
  <c r="M595" i="67"/>
  <c r="N595" i="67"/>
  <c r="O595" i="67"/>
  <c r="P595" i="67"/>
  <c r="M596" i="67"/>
  <c r="N596" i="67"/>
  <c r="O596" i="67"/>
  <c r="P596" i="67"/>
  <c r="M597" i="67"/>
  <c r="N597" i="67"/>
  <c r="O597" i="67"/>
  <c r="P597" i="67"/>
  <c r="V592" i="67"/>
  <c r="U592" i="67"/>
  <c r="N592" i="67"/>
  <c r="O592" i="67"/>
  <c r="P592" i="67"/>
  <c r="M592" i="67"/>
  <c r="B592" i="67"/>
  <c r="B585" i="67"/>
  <c r="B586" i="67"/>
  <c r="B587" i="67"/>
  <c r="B588" i="67"/>
  <c r="B589" i="67"/>
  <c r="B590" i="67"/>
  <c r="B591" i="67"/>
  <c r="U585" i="67"/>
  <c r="V585" i="67"/>
  <c r="U586" i="67"/>
  <c r="V586" i="67"/>
  <c r="W586" i="67" s="1"/>
  <c r="U587" i="67"/>
  <c r="V587" i="67"/>
  <c r="U588" i="67"/>
  <c r="V588" i="67"/>
  <c r="W588" i="67" s="1"/>
  <c r="U589" i="67"/>
  <c r="V589" i="67"/>
  <c r="U590" i="67"/>
  <c r="V590" i="67"/>
  <c r="W590" i="67" s="1"/>
  <c r="U591" i="67"/>
  <c r="V591" i="67"/>
  <c r="M590" i="67"/>
  <c r="N590" i="67"/>
  <c r="O590" i="67"/>
  <c r="P590" i="67"/>
  <c r="M591" i="67"/>
  <c r="N591" i="67"/>
  <c r="O591" i="67"/>
  <c r="P591" i="67"/>
  <c r="M589" i="67"/>
  <c r="N589" i="67"/>
  <c r="O589" i="67"/>
  <c r="P589" i="67"/>
  <c r="M585" i="67"/>
  <c r="N585" i="67"/>
  <c r="O585" i="67"/>
  <c r="P585" i="67"/>
  <c r="M586" i="67"/>
  <c r="N586" i="67"/>
  <c r="O586" i="67"/>
  <c r="P586" i="67"/>
  <c r="M587" i="67"/>
  <c r="N587" i="67"/>
  <c r="O587" i="67"/>
  <c r="P587" i="67"/>
  <c r="M588" i="67"/>
  <c r="N588" i="67"/>
  <c r="O588" i="67"/>
  <c r="P588" i="67"/>
  <c r="V584" i="67"/>
  <c r="U584" i="67"/>
  <c r="N584" i="67"/>
  <c r="O584" i="67"/>
  <c r="P584" i="67"/>
  <c r="M584" i="67"/>
  <c r="B584" i="67"/>
  <c r="B529" i="67"/>
  <c r="B530" i="67"/>
  <c r="B531" i="67"/>
  <c r="B532" i="67"/>
  <c r="B533" i="67"/>
  <c r="B534" i="67"/>
  <c r="B535" i="67"/>
  <c r="B536" i="67"/>
  <c r="B537" i="67"/>
  <c r="B538" i="67"/>
  <c r="B539" i="67"/>
  <c r="B540" i="67"/>
  <c r="B541" i="67"/>
  <c r="B542" i="67"/>
  <c r="B543" i="67"/>
  <c r="B544" i="67"/>
  <c r="B545" i="67"/>
  <c r="B546" i="67"/>
  <c r="B547" i="67"/>
  <c r="B548" i="67"/>
  <c r="B549" i="67"/>
  <c r="B550" i="67"/>
  <c r="B551" i="67"/>
  <c r="B552" i="67"/>
  <c r="B553" i="67"/>
  <c r="B554" i="67"/>
  <c r="B555" i="67"/>
  <c r="B556" i="67"/>
  <c r="B557" i="67"/>
  <c r="B558" i="67"/>
  <c r="B559" i="67"/>
  <c r="B560" i="67"/>
  <c r="B561" i="67"/>
  <c r="B562" i="67"/>
  <c r="B563" i="67"/>
  <c r="B564" i="67"/>
  <c r="B565" i="67"/>
  <c r="B566" i="67"/>
  <c r="B567" i="67"/>
  <c r="B568" i="67"/>
  <c r="B569" i="67"/>
  <c r="B570" i="67"/>
  <c r="B571" i="67"/>
  <c r="B572" i="67"/>
  <c r="B573" i="67"/>
  <c r="B574" i="67"/>
  <c r="B575" i="67"/>
  <c r="B576" i="67"/>
  <c r="B577" i="67"/>
  <c r="B578" i="67"/>
  <c r="B579" i="67"/>
  <c r="B580" i="67"/>
  <c r="B581" i="67"/>
  <c r="B582" i="67"/>
  <c r="B583" i="67"/>
  <c r="B602" i="67"/>
  <c r="B603" i="67"/>
  <c r="B604" i="67"/>
  <c r="B605" i="67"/>
  <c r="B606" i="67"/>
  <c r="B607" i="67"/>
  <c r="B608" i="67"/>
  <c r="B609" i="67"/>
  <c r="B610" i="67"/>
  <c r="B611" i="67"/>
  <c r="B612" i="67"/>
  <c r="B613" i="67"/>
  <c r="B614" i="67"/>
  <c r="B615" i="67"/>
  <c r="B616" i="67"/>
  <c r="B617" i="67"/>
  <c r="B618" i="67"/>
  <c r="B619" i="67"/>
  <c r="B620" i="67"/>
  <c r="B621" i="67"/>
  <c r="B622" i="67"/>
  <c r="B623" i="67"/>
  <c r="B624" i="67"/>
  <c r="B625" i="67"/>
  <c r="B626" i="67"/>
  <c r="B627" i="67"/>
  <c r="B628" i="67"/>
  <c r="B641" i="67"/>
  <c r="B642" i="67"/>
  <c r="B643" i="67"/>
  <c r="B644" i="67"/>
  <c r="B645" i="67"/>
  <c r="B646" i="67"/>
  <c r="B647" i="67"/>
  <c r="B648" i="67"/>
  <c r="B649" i="67"/>
  <c r="B650" i="67"/>
  <c r="B651" i="67"/>
  <c r="B652" i="67"/>
  <c r="B653" i="67"/>
  <c r="B654" i="67"/>
  <c r="B655" i="67"/>
  <c r="B656" i="67"/>
  <c r="B657" i="67"/>
  <c r="B658" i="67"/>
  <c r="B659" i="67"/>
  <c r="B660" i="67"/>
  <c r="B661" i="67"/>
  <c r="B662" i="67"/>
  <c r="B663" i="67"/>
  <c r="U530" i="67"/>
  <c r="V530" i="67"/>
  <c r="W530" i="67" s="1"/>
  <c r="U531" i="67"/>
  <c r="V531" i="67"/>
  <c r="U532" i="67"/>
  <c r="V532" i="67"/>
  <c r="W532" i="67" s="1"/>
  <c r="U533" i="67"/>
  <c r="V533" i="67"/>
  <c r="U534" i="67"/>
  <c r="V534" i="67"/>
  <c r="W534" i="67" s="1"/>
  <c r="U535" i="67"/>
  <c r="V535" i="67"/>
  <c r="U536" i="67"/>
  <c r="V536" i="67"/>
  <c r="W536" i="67" s="1"/>
  <c r="U537" i="67"/>
  <c r="V537" i="67"/>
  <c r="U538" i="67"/>
  <c r="V538" i="67"/>
  <c r="W538" i="67" s="1"/>
  <c r="U539" i="67"/>
  <c r="V539" i="67"/>
  <c r="U540" i="67"/>
  <c r="V540" i="67"/>
  <c r="W540" i="67" s="1"/>
  <c r="U541" i="67"/>
  <c r="V541" i="67"/>
  <c r="U542" i="67"/>
  <c r="V542" i="67"/>
  <c r="W542" i="67" s="1"/>
  <c r="U543" i="67"/>
  <c r="V543" i="67"/>
  <c r="U544" i="67"/>
  <c r="V544" i="67"/>
  <c r="W544" i="67" s="1"/>
  <c r="U545" i="67"/>
  <c r="V545" i="67"/>
  <c r="U546" i="67"/>
  <c r="V546" i="67"/>
  <c r="W546" i="67" s="1"/>
  <c r="U547" i="67"/>
  <c r="V547" i="67"/>
  <c r="U548" i="67"/>
  <c r="V548" i="67"/>
  <c r="W548" i="67" s="1"/>
  <c r="U549" i="67"/>
  <c r="V549" i="67"/>
  <c r="U550" i="67"/>
  <c r="V550" i="67"/>
  <c r="W550" i="67" s="1"/>
  <c r="U551" i="67"/>
  <c r="V551" i="67"/>
  <c r="U552" i="67"/>
  <c r="V552" i="67"/>
  <c r="W552" i="67" s="1"/>
  <c r="U553" i="67"/>
  <c r="V553" i="67"/>
  <c r="U554" i="67"/>
  <c r="V554" i="67"/>
  <c r="W554" i="67" s="1"/>
  <c r="U555" i="67"/>
  <c r="V555" i="67"/>
  <c r="U556" i="67"/>
  <c r="V556" i="67"/>
  <c r="W556" i="67" s="1"/>
  <c r="U557" i="67"/>
  <c r="V557" i="67"/>
  <c r="U558" i="67"/>
  <c r="V558" i="67"/>
  <c r="W558" i="67" s="1"/>
  <c r="U559" i="67"/>
  <c r="V559" i="67"/>
  <c r="U560" i="67"/>
  <c r="V560" i="67"/>
  <c r="W560" i="67" s="1"/>
  <c r="U561" i="67"/>
  <c r="V561" i="67"/>
  <c r="U562" i="67"/>
  <c r="V562" i="67"/>
  <c r="W562" i="67" s="1"/>
  <c r="U563" i="67"/>
  <c r="V563" i="67"/>
  <c r="U564" i="67"/>
  <c r="V564" i="67"/>
  <c r="W564" i="67" s="1"/>
  <c r="U565" i="67"/>
  <c r="V565" i="67"/>
  <c r="U566" i="67"/>
  <c r="V566" i="67"/>
  <c r="W566" i="67" s="1"/>
  <c r="U567" i="67"/>
  <c r="V567" i="67"/>
  <c r="U568" i="67"/>
  <c r="V568" i="67"/>
  <c r="W568" i="67" s="1"/>
  <c r="U569" i="67"/>
  <c r="V569" i="67"/>
  <c r="U570" i="67"/>
  <c r="V570" i="67"/>
  <c r="W570" i="67" s="1"/>
  <c r="U571" i="67"/>
  <c r="V571" i="67"/>
  <c r="U572" i="67"/>
  <c r="V572" i="67"/>
  <c r="W572" i="67" s="1"/>
  <c r="U573" i="67"/>
  <c r="V573" i="67"/>
  <c r="U574" i="67"/>
  <c r="V574" i="67"/>
  <c r="W574" i="67" s="1"/>
  <c r="V575" i="67"/>
  <c r="V576" i="67"/>
  <c r="V577" i="67"/>
  <c r="V578" i="67"/>
  <c r="V579" i="67"/>
  <c r="U580" i="67"/>
  <c r="V580" i="67"/>
  <c r="V581" i="67"/>
  <c r="V582" i="67"/>
  <c r="U583" i="67"/>
  <c r="V583" i="67"/>
  <c r="U603" i="67"/>
  <c r="V603" i="67"/>
  <c r="W603" i="67" s="1"/>
  <c r="U604" i="67"/>
  <c r="V604" i="67"/>
  <c r="U605" i="67"/>
  <c r="V605" i="67"/>
  <c r="W605" i="67" s="1"/>
  <c r="U606" i="67"/>
  <c r="V606" i="67"/>
  <c r="U607" i="67"/>
  <c r="V607" i="67"/>
  <c r="W607" i="67" s="1"/>
  <c r="U608" i="67"/>
  <c r="V608" i="67"/>
  <c r="U609" i="67"/>
  <c r="V609" i="67"/>
  <c r="W609" i="67" s="1"/>
  <c r="U610" i="67"/>
  <c r="V610" i="67"/>
  <c r="U611" i="67"/>
  <c r="V611" i="67"/>
  <c r="W611" i="67" s="1"/>
  <c r="U612" i="67"/>
  <c r="V612" i="67"/>
  <c r="U613" i="67"/>
  <c r="V613" i="67"/>
  <c r="W613" i="67" s="1"/>
  <c r="U614" i="67"/>
  <c r="V614" i="67"/>
  <c r="U615" i="67"/>
  <c r="V615" i="67"/>
  <c r="W615" i="67" s="1"/>
  <c r="U616" i="67"/>
  <c r="V616" i="67"/>
  <c r="U617" i="67"/>
  <c r="V617" i="67"/>
  <c r="W617" i="67" s="1"/>
  <c r="U618" i="67"/>
  <c r="V618" i="67"/>
  <c r="U619" i="67"/>
  <c r="V619" i="67"/>
  <c r="W619" i="67" s="1"/>
  <c r="U620" i="67"/>
  <c r="V620" i="67"/>
  <c r="U621" i="67"/>
  <c r="V621" i="67"/>
  <c r="W621" i="67" s="1"/>
  <c r="U622" i="67"/>
  <c r="V622" i="67"/>
  <c r="U623" i="67"/>
  <c r="V623" i="67"/>
  <c r="W623" i="67" s="1"/>
  <c r="U624" i="67"/>
  <c r="V624" i="67"/>
  <c r="U625" i="67"/>
  <c r="V625" i="67"/>
  <c r="W625" i="67" s="1"/>
  <c r="U626" i="67"/>
  <c r="V626" i="67"/>
  <c r="U627" i="67"/>
  <c r="V627" i="67"/>
  <c r="W627" i="67" s="1"/>
  <c r="U628" i="67"/>
  <c r="V628" i="67"/>
  <c r="U641" i="67"/>
  <c r="V641" i="67"/>
  <c r="W641" i="67" s="1"/>
  <c r="U642" i="67"/>
  <c r="V642" i="67"/>
  <c r="U643" i="67"/>
  <c r="V643" i="67"/>
  <c r="W643" i="67" s="1"/>
  <c r="U644" i="67"/>
  <c r="V644" i="67"/>
  <c r="U645" i="67"/>
  <c r="V645" i="67"/>
  <c r="W645" i="67" s="1"/>
  <c r="U646" i="67"/>
  <c r="V646" i="67"/>
  <c r="U647" i="67"/>
  <c r="V647" i="67"/>
  <c r="W647" i="67" s="1"/>
  <c r="U648" i="67"/>
  <c r="V648" i="67"/>
  <c r="U649" i="67"/>
  <c r="V649" i="67"/>
  <c r="W649" i="67" s="1"/>
  <c r="U650" i="67"/>
  <c r="V650" i="67"/>
  <c r="U651" i="67"/>
  <c r="V651" i="67"/>
  <c r="W651" i="67" s="1"/>
  <c r="U652" i="67"/>
  <c r="V652" i="67"/>
  <c r="U653" i="67"/>
  <c r="V653" i="67"/>
  <c r="W653" i="67" s="1"/>
  <c r="U654" i="67"/>
  <c r="V654" i="67"/>
  <c r="U655" i="67"/>
  <c r="V655" i="67"/>
  <c r="W655" i="67" s="1"/>
  <c r="U656" i="67"/>
  <c r="V656" i="67"/>
  <c r="U657" i="67"/>
  <c r="V657" i="67"/>
  <c r="W657" i="67" s="1"/>
  <c r="U658" i="67"/>
  <c r="V658" i="67"/>
  <c r="U659" i="67"/>
  <c r="V659" i="67"/>
  <c r="W659" i="67" s="1"/>
  <c r="U660" i="67"/>
  <c r="V660" i="67"/>
  <c r="U661" i="67"/>
  <c r="V661" i="67"/>
  <c r="W661" i="67" s="1"/>
  <c r="U662" i="67"/>
  <c r="V662" i="67"/>
  <c r="U663" i="67"/>
  <c r="V663" i="67"/>
  <c r="W663" i="67" s="1"/>
  <c r="M529" i="67"/>
  <c r="N529" i="67"/>
  <c r="O529" i="67"/>
  <c r="P529" i="67"/>
  <c r="M530" i="67"/>
  <c r="N530" i="67"/>
  <c r="O530" i="67"/>
  <c r="P530" i="67"/>
  <c r="M531" i="67"/>
  <c r="N531" i="67"/>
  <c r="O531" i="67"/>
  <c r="P531" i="67"/>
  <c r="M532" i="67"/>
  <c r="N532" i="67"/>
  <c r="O532" i="67"/>
  <c r="P532" i="67"/>
  <c r="M533" i="67"/>
  <c r="N533" i="67"/>
  <c r="O533" i="67"/>
  <c r="P533" i="67"/>
  <c r="M534" i="67"/>
  <c r="N534" i="67"/>
  <c r="O534" i="67"/>
  <c r="P534" i="67"/>
  <c r="M535" i="67"/>
  <c r="N535" i="67"/>
  <c r="O535" i="67"/>
  <c r="P535" i="67"/>
  <c r="M536" i="67"/>
  <c r="N536" i="67"/>
  <c r="O536" i="67"/>
  <c r="P536" i="67"/>
  <c r="M537" i="67"/>
  <c r="N537" i="67"/>
  <c r="O537" i="67"/>
  <c r="P537" i="67"/>
  <c r="M538" i="67"/>
  <c r="N538" i="67"/>
  <c r="O538" i="67"/>
  <c r="P538" i="67"/>
  <c r="M539" i="67"/>
  <c r="N539" i="67"/>
  <c r="O539" i="67"/>
  <c r="P539" i="67"/>
  <c r="M540" i="67"/>
  <c r="N540" i="67"/>
  <c r="O540" i="67"/>
  <c r="P540" i="67"/>
  <c r="M541" i="67"/>
  <c r="N541" i="67"/>
  <c r="O541" i="67"/>
  <c r="P541" i="67"/>
  <c r="M542" i="67"/>
  <c r="N542" i="67"/>
  <c r="O542" i="67"/>
  <c r="P542" i="67"/>
  <c r="M543" i="67"/>
  <c r="N543" i="67"/>
  <c r="O543" i="67"/>
  <c r="P543" i="67"/>
  <c r="M544" i="67"/>
  <c r="N544" i="67"/>
  <c r="O544" i="67"/>
  <c r="P544" i="67"/>
  <c r="M545" i="67"/>
  <c r="N545" i="67"/>
  <c r="O545" i="67"/>
  <c r="P545" i="67"/>
  <c r="M546" i="67"/>
  <c r="N546" i="67"/>
  <c r="O546" i="67"/>
  <c r="P546" i="67"/>
  <c r="M547" i="67"/>
  <c r="N547" i="67"/>
  <c r="O547" i="67"/>
  <c r="P547" i="67"/>
  <c r="M548" i="67"/>
  <c r="N548" i="67"/>
  <c r="O548" i="67"/>
  <c r="P548" i="67"/>
  <c r="M549" i="67"/>
  <c r="N549" i="67"/>
  <c r="O549" i="67"/>
  <c r="P549" i="67"/>
  <c r="M550" i="67"/>
  <c r="N550" i="67"/>
  <c r="O550" i="67"/>
  <c r="P550" i="67"/>
  <c r="M551" i="67"/>
  <c r="N551" i="67"/>
  <c r="O551" i="67"/>
  <c r="P551" i="67"/>
  <c r="M552" i="67"/>
  <c r="N552" i="67"/>
  <c r="O552" i="67"/>
  <c r="P552" i="67"/>
  <c r="M553" i="67"/>
  <c r="N553" i="67"/>
  <c r="O553" i="67"/>
  <c r="P553" i="67"/>
  <c r="M554" i="67"/>
  <c r="N554" i="67"/>
  <c r="O554" i="67"/>
  <c r="P554" i="67"/>
  <c r="M555" i="67"/>
  <c r="N555" i="67"/>
  <c r="O555" i="67"/>
  <c r="P555" i="67"/>
  <c r="M556" i="67"/>
  <c r="N556" i="67"/>
  <c r="O556" i="67"/>
  <c r="P556" i="67"/>
  <c r="M557" i="67"/>
  <c r="N557" i="67"/>
  <c r="O557" i="67"/>
  <c r="P557" i="67"/>
  <c r="M558" i="67"/>
  <c r="N558" i="67"/>
  <c r="O558" i="67"/>
  <c r="P558" i="67"/>
  <c r="M559" i="67"/>
  <c r="N559" i="67"/>
  <c r="O559" i="67"/>
  <c r="P559" i="67"/>
  <c r="M560" i="67"/>
  <c r="N560" i="67"/>
  <c r="O560" i="67"/>
  <c r="P560" i="67"/>
  <c r="M561" i="67"/>
  <c r="N561" i="67"/>
  <c r="O561" i="67"/>
  <c r="P561" i="67"/>
  <c r="M562" i="67"/>
  <c r="N562" i="67"/>
  <c r="O562" i="67"/>
  <c r="P562" i="67"/>
  <c r="M563" i="67"/>
  <c r="N563" i="67"/>
  <c r="O563" i="67"/>
  <c r="P563" i="67"/>
  <c r="M564" i="67"/>
  <c r="N564" i="67"/>
  <c r="O564" i="67"/>
  <c r="P564" i="67"/>
  <c r="M565" i="67"/>
  <c r="N565" i="67"/>
  <c r="O565" i="67"/>
  <c r="P565" i="67"/>
  <c r="M566" i="67"/>
  <c r="N566" i="67"/>
  <c r="O566" i="67"/>
  <c r="P566" i="67"/>
  <c r="M567" i="67"/>
  <c r="N567" i="67"/>
  <c r="O567" i="67"/>
  <c r="P567" i="67"/>
  <c r="M568" i="67"/>
  <c r="N568" i="67"/>
  <c r="O568" i="67"/>
  <c r="P568" i="67"/>
  <c r="M569" i="67"/>
  <c r="N569" i="67"/>
  <c r="O569" i="67"/>
  <c r="P569" i="67"/>
  <c r="M570" i="67"/>
  <c r="N570" i="67"/>
  <c r="O570" i="67"/>
  <c r="P570" i="67"/>
  <c r="M571" i="67"/>
  <c r="N571" i="67"/>
  <c r="O571" i="67"/>
  <c r="P571" i="67"/>
  <c r="M572" i="67"/>
  <c r="N572" i="67"/>
  <c r="O572" i="67"/>
  <c r="P572" i="67"/>
  <c r="M573" i="67"/>
  <c r="N573" i="67"/>
  <c r="O573" i="67"/>
  <c r="P573" i="67"/>
  <c r="M574" i="67"/>
  <c r="N574" i="67"/>
  <c r="O574" i="67"/>
  <c r="P574" i="67"/>
  <c r="M575" i="67"/>
  <c r="N575" i="67"/>
  <c r="O575" i="67"/>
  <c r="P575" i="67"/>
  <c r="M576" i="67"/>
  <c r="N576" i="67"/>
  <c r="O576" i="67"/>
  <c r="P576" i="67"/>
  <c r="M577" i="67"/>
  <c r="N577" i="67"/>
  <c r="O577" i="67"/>
  <c r="P577" i="67"/>
  <c r="M578" i="67"/>
  <c r="N578" i="67"/>
  <c r="O578" i="67"/>
  <c r="P578" i="67"/>
  <c r="M579" i="67"/>
  <c r="N579" i="67"/>
  <c r="O579" i="67"/>
  <c r="P579" i="67"/>
  <c r="M580" i="67"/>
  <c r="N580" i="67"/>
  <c r="O580" i="67"/>
  <c r="P580" i="67"/>
  <c r="M581" i="67"/>
  <c r="N581" i="67"/>
  <c r="O581" i="67"/>
  <c r="P581" i="67"/>
  <c r="M582" i="67"/>
  <c r="N582" i="67"/>
  <c r="O582" i="67"/>
  <c r="P582" i="67"/>
  <c r="M583" i="67"/>
  <c r="N583" i="67"/>
  <c r="O583" i="67"/>
  <c r="P583" i="67"/>
  <c r="M602" i="67"/>
  <c r="N602" i="67"/>
  <c r="O602" i="67"/>
  <c r="P602" i="67"/>
  <c r="M603" i="67"/>
  <c r="N603" i="67"/>
  <c r="O603" i="67"/>
  <c r="P603" i="67"/>
  <c r="M604" i="67"/>
  <c r="N604" i="67"/>
  <c r="O604" i="67"/>
  <c r="P604" i="67"/>
  <c r="M605" i="67"/>
  <c r="N605" i="67"/>
  <c r="O605" i="67"/>
  <c r="P605" i="67"/>
  <c r="M606" i="67"/>
  <c r="N606" i="67"/>
  <c r="O606" i="67"/>
  <c r="P606" i="67"/>
  <c r="M607" i="67"/>
  <c r="N607" i="67"/>
  <c r="O607" i="67"/>
  <c r="P607" i="67"/>
  <c r="M608" i="67"/>
  <c r="N608" i="67"/>
  <c r="O608" i="67"/>
  <c r="P608" i="67"/>
  <c r="M609" i="67"/>
  <c r="N609" i="67"/>
  <c r="O609" i="67"/>
  <c r="P609" i="67"/>
  <c r="M610" i="67"/>
  <c r="N610" i="67"/>
  <c r="O610" i="67"/>
  <c r="P610" i="67"/>
  <c r="M611" i="67"/>
  <c r="N611" i="67"/>
  <c r="O611" i="67"/>
  <c r="P611" i="67"/>
  <c r="M612" i="67"/>
  <c r="N612" i="67"/>
  <c r="O612" i="67"/>
  <c r="P612" i="67"/>
  <c r="M613" i="67"/>
  <c r="N613" i="67"/>
  <c r="O613" i="67"/>
  <c r="P613" i="67"/>
  <c r="M614" i="67"/>
  <c r="N614" i="67"/>
  <c r="O614" i="67"/>
  <c r="P614" i="67"/>
  <c r="M615" i="67"/>
  <c r="N615" i="67"/>
  <c r="O615" i="67"/>
  <c r="P615" i="67"/>
  <c r="M616" i="67"/>
  <c r="N616" i="67"/>
  <c r="O616" i="67"/>
  <c r="P616" i="67"/>
  <c r="M617" i="67"/>
  <c r="N617" i="67"/>
  <c r="O617" i="67"/>
  <c r="P617" i="67"/>
  <c r="M618" i="67"/>
  <c r="N618" i="67"/>
  <c r="O618" i="67"/>
  <c r="P618" i="67"/>
  <c r="M619" i="67"/>
  <c r="N619" i="67"/>
  <c r="O619" i="67"/>
  <c r="P619" i="67"/>
  <c r="M620" i="67"/>
  <c r="N620" i="67"/>
  <c r="O620" i="67"/>
  <c r="P620" i="67"/>
  <c r="M621" i="67"/>
  <c r="N621" i="67"/>
  <c r="O621" i="67"/>
  <c r="P621" i="67"/>
  <c r="M622" i="67"/>
  <c r="N622" i="67"/>
  <c r="O622" i="67"/>
  <c r="P622" i="67"/>
  <c r="M623" i="67"/>
  <c r="N623" i="67"/>
  <c r="O623" i="67"/>
  <c r="P623" i="67"/>
  <c r="M624" i="67"/>
  <c r="N624" i="67"/>
  <c r="O624" i="67"/>
  <c r="P624" i="67"/>
  <c r="M625" i="67"/>
  <c r="N625" i="67"/>
  <c r="O625" i="67"/>
  <c r="P625" i="67"/>
  <c r="M626" i="67"/>
  <c r="N626" i="67"/>
  <c r="O626" i="67"/>
  <c r="P626" i="67"/>
  <c r="M627" i="67"/>
  <c r="N627" i="67"/>
  <c r="O627" i="67"/>
  <c r="P627" i="67"/>
  <c r="M628" i="67"/>
  <c r="N628" i="67"/>
  <c r="O628" i="67"/>
  <c r="P628" i="67"/>
  <c r="M641" i="67"/>
  <c r="N641" i="67"/>
  <c r="O641" i="67"/>
  <c r="P641" i="67"/>
  <c r="M642" i="67"/>
  <c r="N642" i="67"/>
  <c r="O642" i="67"/>
  <c r="P642" i="67"/>
  <c r="M643" i="67"/>
  <c r="N643" i="67"/>
  <c r="O643" i="67"/>
  <c r="P643" i="67"/>
  <c r="M644" i="67"/>
  <c r="N644" i="67"/>
  <c r="O644" i="67"/>
  <c r="P644" i="67"/>
  <c r="M645" i="67"/>
  <c r="N645" i="67"/>
  <c r="O645" i="67"/>
  <c r="P645" i="67"/>
  <c r="M646" i="67"/>
  <c r="N646" i="67"/>
  <c r="O646" i="67"/>
  <c r="P646" i="67"/>
  <c r="M647" i="67"/>
  <c r="N647" i="67"/>
  <c r="O647" i="67"/>
  <c r="P647" i="67"/>
  <c r="M648" i="67"/>
  <c r="N648" i="67"/>
  <c r="O648" i="67"/>
  <c r="P648" i="67"/>
  <c r="M649" i="67"/>
  <c r="N649" i="67"/>
  <c r="O649" i="67"/>
  <c r="P649" i="67"/>
  <c r="M650" i="67"/>
  <c r="N650" i="67"/>
  <c r="O650" i="67"/>
  <c r="P650" i="67"/>
  <c r="M651" i="67"/>
  <c r="N651" i="67"/>
  <c r="O651" i="67"/>
  <c r="P651" i="67"/>
  <c r="M652" i="67"/>
  <c r="N652" i="67"/>
  <c r="O652" i="67"/>
  <c r="P652" i="67"/>
  <c r="M653" i="67"/>
  <c r="N653" i="67"/>
  <c r="O653" i="67"/>
  <c r="P653" i="67"/>
  <c r="M654" i="67"/>
  <c r="N654" i="67"/>
  <c r="O654" i="67"/>
  <c r="P654" i="67"/>
  <c r="M655" i="67"/>
  <c r="N655" i="67"/>
  <c r="O655" i="67"/>
  <c r="P655" i="67"/>
  <c r="M656" i="67"/>
  <c r="N656" i="67"/>
  <c r="O656" i="67"/>
  <c r="P656" i="67"/>
  <c r="M657" i="67"/>
  <c r="N657" i="67"/>
  <c r="O657" i="67"/>
  <c r="P657" i="67"/>
  <c r="M658" i="67"/>
  <c r="N658" i="67"/>
  <c r="O658" i="67"/>
  <c r="P658" i="67"/>
  <c r="M659" i="67"/>
  <c r="N659" i="67"/>
  <c r="O659" i="67"/>
  <c r="P659" i="67"/>
  <c r="M660" i="67"/>
  <c r="N660" i="67"/>
  <c r="O660" i="67"/>
  <c r="P660" i="67"/>
  <c r="M661" i="67"/>
  <c r="N661" i="67"/>
  <c r="O661" i="67"/>
  <c r="P661" i="67"/>
  <c r="M662" i="67"/>
  <c r="N662" i="67"/>
  <c r="O662" i="67"/>
  <c r="P662" i="67"/>
  <c r="M663" i="67"/>
  <c r="N663" i="67"/>
  <c r="O663" i="67"/>
  <c r="P663" i="67"/>
  <c r="N528" i="67"/>
  <c r="O528" i="67"/>
  <c r="P528" i="67"/>
  <c r="M528" i="67"/>
  <c r="B528" i="67"/>
  <c r="B522" i="67"/>
  <c r="B523" i="67"/>
  <c r="B524" i="67"/>
  <c r="B525" i="67"/>
  <c r="B526" i="67"/>
  <c r="B527" i="67"/>
  <c r="U522" i="67"/>
  <c r="V522" i="67"/>
  <c r="U523" i="67"/>
  <c r="V523" i="67"/>
  <c r="W523" i="67" s="1"/>
  <c r="U524" i="67"/>
  <c r="V524" i="67"/>
  <c r="U525" i="67"/>
  <c r="V525" i="67"/>
  <c r="W525" i="67" s="1"/>
  <c r="U526" i="67"/>
  <c r="V526" i="67"/>
  <c r="U527" i="67"/>
  <c r="V527" i="67"/>
  <c r="W527" i="67" s="1"/>
  <c r="M522" i="67"/>
  <c r="N522" i="67"/>
  <c r="O522" i="67"/>
  <c r="P522" i="67"/>
  <c r="M523" i="67"/>
  <c r="N523" i="67"/>
  <c r="O523" i="67"/>
  <c r="P523" i="67"/>
  <c r="M524" i="67"/>
  <c r="N524" i="67"/>
  <c r="O524" i="67"/>
  <c r="P524" i="67"/>
  <c r="M525" i="67"/>
  <c r="N525" i="67"/>
  <c r="O525" i="67"/>
  <c r="P525" i="67"/>
  <c r="M526" i="67"/>
  <c r="N526" i="67"/>
  <c r="O526" i="67"/>
  <c r="P526" i="67"/>
  <c r="M527" i="67"/>
  <c r="N527" i="67"/>
  <c r="O527" i="67"/>
  <c r="P527" i="67"/>
  <c r="V521" i="67"/>
  <c r="W521" i="67" s="1"/>
  <c r="U521" i="67"/>
  <c r="N521" i="67"/>
  <c r="O521" i="67"/>
  <c r="P521" i="67"/>
  <c r="M521" i="67"/>
  <c r="B521" i="67"/>
  <c r="B451" i="67"/>
  <c r="B452" i="67"/>
  <c r="B453" i="67"/>
  <c r="B454" i="67"/>
  <c r="B455" i="67"/>
  <c r="B456" i="67"/>
  <c r="B457" i="67"/>
  <c r="B458" i="67"/>
  <c r="B459" i="67"/>
  <c r="B460" i="67"/>
  <c r="B461" i="67"/>
  <c r="B462" i="67"/>
  <c r="B463" i="67"/>
  <c r="B464" i="67"/>
  <c r="B465" i="67"/>
  <c r="B466" i="67"/>
  <c r="B467" i="67"/>
  <c r="B468" i="67"/>
  <c r="B469" i="67"/>
  <c r="B470" i="67"/>
  <c r="B471" i="67"/>
  <c r="B472" i="67"/>
  <c r="B473" i="67"/>
  <c r="B474" i="67"/>
  <c r="B475" i="67"/>
  <c r="B476" i="67"/>
  <c r="B477" i="67"/>
  <c r="B478" i="67"/>
  <c r="B479" i="67"/>
  <c r="B480" i="67"/>
  <c r="B481" i="67"/>
  <c r="B482" i="67"/>
  <c r="B483" i="67"/>
  <c r="B484" i="67"/>
  <c r="B485" i="67"/>
  <c r="B486" i="67"/>
  <c r="B487" i="67"/>
  <c r="B488" i="67"/>
  <c r="B489" i="67"/>
  <c r="B490" i="67"/>
  <c r="B491" i="67"/>
  <c r="B492" i="67"/>
  <c r="B493" i="67"/>
  <c r="B494" i="67"/>
  <c r="B495" i="67"/>
  <c r="B496" i="67"/>
  <c r="B497" i="67"/>
  <c r="B498" i="67"/>
  <c r="B499" i="67"/>
  <c r="B500" i="67"/>
  <c r="B501" i="67"/>
  <c r="B502" i="67"/>
  <c r="B503" i="67"/>
  <c r="B504" i="67"/>
  <c r="B505" i="67"/>
  <c r="B506" i="67"/>
  <c r="B507" i="67"/>
  <c r="B508" i="67"/>
  <c r="B509" i="67"/>
  <c r="B510" i="67"/>
  <c r="B511" i="67"/>
  <c r="B512" i="67"/>
  <c r="B513" i="67"/>
  <c r="B514" i="67"/>
  <c r="B515" i="67"/>
  <c r="B516" i="67"/>
  <c r="B517" i="67"/>
  <c r="B518" i="67"/>
  <c r="B519" i="67"/>
  <c r="B520" i="67"/>
  <c r="V451" i="67"/>
  <c r="V452" i="67"/>
  <c r="V453" i="67"/>
  <c r="V454" i="67"/>
  <c r="V455" i="67"/>
  <c r="V456" i="67"/>
  <c r="U457" i="67"/>
  <c r="V457" i="67"/>
  <c r="W457" i="67" s="1"/>
  <c r="V458" i="67"/>
  <c r="V459" i="67"/>
  <c r="V460" i="67"/>
  <c r="V461" i="67"/>
  <c r="V462" i="67"/>
  <c r="U463" i="67"/>
  <c r="V463" i="67"/>
  <c r="W463" i="67" s="1"/>
  <c r="U464" i="67"/>
  <c r="V464" i="67"/>
  <c r="U465" i="67"/>
  <c r="V465" i="67"/>
  <c r="W465" i="67" s="1"/>
  <c r="U466" i="67"/>
  <c r="V466" i="67"/>
  <c r="U467" i="67"/>
  <c r="V467" i="67"/>
  <c r="W467" i="67" s="1"/>
  <c r="U468" i="67"/>
  <c r="V468" i="67"/>
  <c r="U469" i="67"/>
  <c r="V469" i="67"/>
  <c r="W469" i="67" s="1"/>
  <c r="U470" i="67"/>
  <c r="V470" i="67"/>
  <c r="U471" i="67"/>
  <c r="V471" i="67"/>
  <c r="W471" i="67" s="1"/>
  <c r="U472" i="67"/>
  <c r="V472" i="67"/>
  <c r="U473" i="67"/>
  <c r="V473" i="67"/>
  <c r="W473" i="67" s="1"/>
  <c r="U474" i="67"/>
  <c r="V474" i="67"/>
  <c r="U475" i="67"/>
  <c r="V475" i="67"/>
  <c r="W475" i="67" s="1"/>
  <c r="U476" i="67"/>
  <c r="V476" i="67"/>
  <c r="U477" i="67"/>
  <c r="V477" i="67"/>
  <c r="W477" i="67" s="1"/>
  <c r="U478" i="67"/>
  <c r="V478" i="67"/>
  <c r="U479" i="67"/>
  <c r="V479" i="67"/>
  <c r="W479" i="67" s="1"/>
  <c r="U480" i="67"/>
  <c r="V480" i="67"/>
  <c r="U481" i="67"/>
  <c r="V481" i="67"/>
  <c r="W481" i="67" s="1"/>
  <c r="U482" i="67"/>
  <c r="V482" i="67"/>
  <c r="U483" i="67"/>
  <c r="V483" i="67"/>
  <c r="W483" i="67" s="1"/>
  <c r="U484" i="67"/>
  <c r="V484" i="67"/>
  <c r="U485" i="67"/>
  <c r="V485" i="67"/>
  <c r="W485" i="67" s="1"/>
  <c r="U486" i="67"/>
  <c r="V486" i="67"/>
  <c r="U487" i="67"/>
  <c r="V487" i="67"/>
  <c r="W487" i="67" s="1"/>
  <c r="U488" i="67"/>
  <c r="V488" i="67"/>
  <c r="U489" i="67"/>
  <c r="V489" i="67"/>
  <c r="W489" i="67" s="1"/>
  <c r="U490" i="67"/>
  <c r="V490" i="67"/>
  <c r="U491" i="67"/>
  <c r="V491" i="67"/>
  <c r="W491" i="67" s="1"/>
  <c r="U492" i="67"/>
  <c r="V492" i="67"/>
  <c r="U493" i="67"/>
  <c r="V493" i="67"/>
  <c r="W493" i="67" s="1"/>
  <c r="U494" i="67"/>
  <c r="V494" i="67"/>
  <c r="U495" i="67"/>
  <c r="V495" i="67"/>
  <c r="W495" i="67" s="1"/>
  <c r="U496" i="67"/>
  <c r="V496" i="67"/>
  <c r="U497" i="67"/>
  <c r="V497" i="67"/>
  <c r="W497" i="67" s="1"/>
  <c r="U498" i="67"/>
  <c r="V498" i="67"/>
  <c r="U499" i="67"/>
  <c r="V499" i="67"/>
  <c r="W499" i="67" s="1"/>
  <c r="U500" i="67"/>
  <c r="V500" i="67"/>
  <c r="U501" i="67"/>
  <c r="V501" i="67"/>
  <c r="W501" i="67" s="1"/>
  <c r="U502" i="67"/>
  <c r="V502" i="67"/>
  <c r="U503" i="67"/>
  <c r="V503" i="67"/>
  <c r="W503" i="67" s="1"/>
  <c r="U504" i="67"/>
  <c r="V504" i="67"/>
  <c r="U505" i="67"/>
  <c r="V505" i="67"/>
  <c r="W505" i="67" s="1"/>
  <c r="U506" i="67"/>
  <c r="V506" i="67"/>
  <c r="U507" i="67"/>
  <c r="V507" i="67"/>
  <c r="W507" i="67" s="1"/>
  <c r="U508" i="67"/>
  <c r="V508" i="67"/>
  <c r="U509" i="67"/>
  <c r="V509" i="67"/>
  <c r="W509" i="67" s="1"/>
  <c r="U510" i="67"/>
  <c r="V510" i="67"/>
  <c r="U511" i="67"/>
  <c r="V511" i="67"/>
  <c r="W511" i="67" s="1"/>
  <c r="U512" i="67"/>
  <c r="V512" i="67"/>
  <c r="U513" i="67"/>
  <c r="V513" i="67"/>
  <c r="W513" i="67" s="1"/>
  <c r="U514" i="67"/>
  <c r="V514" i="67"/>
  <c r="U515" i="67"/>
  <c r="V515" i="67"/>
  <c r="W515" i="67" s="1"/>
  <c r="U516" i="67"/>
  <c r="V516" i="67"/>
  <c r="U517" i="67"/>
  <c r="V517" i="67"/>
  <c r="W517" i="67" s="1"/>
  <c r="U518" i="67"/>
  <c r="V518" i="67"/>
  <c r="U519" i="67"/>
  <c r="V519" i="67"/>
  <c r="W519" i="67" s="1"/>
  <c r="U520" i="67"/>
  <c r="V520" i="67"/>
  <c r="M451" i="67"/>
  <c r="N451" i="67"/>
  <c r="O451" i="67"/>
  <c r="P451" i="67"/>
  <c r="M452" i="67"/>
  <c r="N452" i="67"/>
  <c r="O452" i="67"/>
  <c r="P452" i="67"/>
  <c r="M453" i="67"/>
  <c r="N453" i="67"/>
  <c r="O453" i="67"/>
  <c r="P453" i="67"/>
  <c r="M454" i="67"/>
  <c r="N454" i="67"/>
  <c r="O454" i="67"/>
  <c r="P454" i="67"/>
  <c r="M455" i="67"/>
  <c r="N455" i="67"/>
  <c r="O455" i="67"/>
  <c r="P455" i="67"/>
  <c r="M456" i="67"/>
  <c r="N456" i="67"/>
  <c r="O456" i="67"/>
  <c r="P456" i="67"/>
  <c r="M457" i="67"/>
  <c r="N457" i="67"/>
  <c r="O457" i="67"/>
  <c r="P457" i="67"/>
  <c r="M458" i="67"/>
  <c r="N458" i="67"/>
  <c r="O458" i="67"/>
  <c r="P458" i="67"/>
  <c r="M459" i="67"/>
  <c r="N459" i="67"/>
  <c r="O459" i="67"/>
  <c r="P459" i="67"/>
  <c r="M460" i="67"/>
  <c r="N460" i="67"/>
  <c r="O460" i="67"/>
  <c r="P460" i="67"/>
  <c r="M461" i="67"/>
  <c r="N461" i="67"/>
  <c r="O461" i="67"/>
  <c r="P461" i="67"/>
  <c r="M462" i="67"/>
  <c r="N462" i="67"/>
  <c r="O462" i="67"/>
  <c r="P462" i="67"/>
  <c r="M463" i="67"/>
  <c r="N463" i="67"/>
  <c r="O463" i="67"/>
  <c r="P463" i="67"/>
  <c r="M464" i="67"/>
  <c r="N464" i="67"/>
  <c r="O464" i="67"/>
  <c r="P464" i="67"/>
  <c r="M465" i="67"/>
  <c r="N465" i="67"/>
  <c r="O465" i="67"/>
  <c r="P465" i="67"/>
  <c r="M466" i="67"/>
  <c r="N466" i="67"/>
  <c r="O466" i="67"/>
  <c r="P466" i="67"/>
  <c r="M467" i="67"/>
  <c r="N467" i="67"/>
  <c r="O467" i="67"/>
  <c r="P467" i="67"/>
  <c r="M468" i="67"/>
  <c r="N468" i="67"/>
  <c r="O468" i="67"/>
  <c r="P468" i="67"/>
  <c r="M469" i="67"/>
  <c r="N469" i="67"/>
  <c r="O469" i="67"/>
  <c r="P469" i="67"/>
  <c r="M470" i="67"/>
  <c r="N470" i="67"/>
  <c r="O470" i="67"/>
  <c r="P470" i="67"/>
  <c r="M471" i="67"/>
  <c r="N471" i="67"/>
  <c r="O471" i="67"/>
  <c r="P471" i="67"/>
  <c r="M472" i="67"/>
  <c r="N472" i="67"/>
  <c r="O472" i="67"/>
  <c r="P472" i="67"/>
  <c r="M473" i="67"/>
  <c r="N473" i="67"/>
  <c r="O473" i="67"/>
  <c r="P473" i="67"/>
  <c r="M474" i="67"/>
  <c r="N474" i="67"/>
  <c r="O474" i="67"/>
  <c r="P474" i="67"/>
  <c r="M475" i="67"/>
  <c r="N475" i="67"/>
  <c r="O475" i="67"/>
  <c r="P475" i="67"/>
  <c r="M476" i="67"/>
  <c r="N476" i="67"/>
  <c r="O476" i="67"/>
  <c r="P476" i="67"/>
  <c r="M477" i="67"/>
  <c r="N477" i="67"/>
  <c r="O477" i="67"/>
  <c r="P477" i="67"/>
  <c r="M478" i="67"/>
  <c r="N478" i="67"/>
  <c r="O478" i="67"/>
  <c r="P478" i="67"/>
  <c r="M479" i="67"/>
  <c r="N479" i="67"/>
  <c r="O479" i="67"/>
  <c r="P479" i="67"/>
  <c r="M480" i="67"/>
  <c r="N480" i="67"/>
  <c r="O480" i="67"/>
  <c r="P480" i="67"/>
  <c r="M481" i="67"/>
  <c r="N481" i="67"/>
  <c r="O481" i="67"/>
  <c r="P481" i="67"/>
  <c r="M482" i="67"/>
  <c r="N482" i="67"/>
  <c r="O482" i="67"/>
  <c r="P482" i="67"/>
  <c r="M483" i="67"/>
  <c r="N483" i="67"/>
  <c r="O483" i="67"/>
  <c r="P483" i="67"/>
  <c r="M484" i="67"/>
  <c r="N484" i="67"/>
  <c r="O484" i="67"/>
  <c r="P484" i="67"/>
  <c r="M485" i="67"/>
  <c r="N485" i="67"/>
  <c r="O485" i="67"/>
  <c r="P485" i="67"/>
  <c r="M486" i="67"/>
  <c r="N486" i="67"/>
  <c r="O486" i="67"/>
  <c r="P486" i="67"/>
  <c r="M487" i="67"/>
  <c r="N487" i="67"/>
  <c r="O487" i="67"/>
  <c r="P487" i="67"/>
  <c r="M488" i="67"/>
  <c r="N488" i="67"/>
  <c r="O488" i="67"/>
  <c r="P488" i="67"/>
  <c r="M489" i="67"/>
  <c r="N489" i="67"/>
  <c r="O489" i="67"/>
  <c r="P489" i="67"/>
  <c r="M490" i="67"/>
  <c r="N490" i="67"/>
  <c r="O490" i="67"/>
  <c r="P490" i="67"/>
  <c r="M491" i="67"/>
  <c r="N491" i="67"/>
  <c r="O491" i="67"/>
  <c r="P491" i="67"/>
  <c r="M492" i="67"/>
  <c r="N492" i="67"/>
  <c r="O492" i="67"/>
  <c r="P492" i="67"/>
  <c r="M493" i="67"/>
  <c r="N493" i="67"/>
  <c r="O493" i="67"/>
  <c r="P493" i="67"/>
  <c r="M494" i="67"/>
  <c r="N494" i="67"/>
  <c r="O494" i="67"/>
  <c r="P494" i="67"/>
  <c r="M495" i="67"/>
  <c r="N495" i="67"/>
  <c r="O495" i="67"/>
  <c r="P495" i="67"/>
  <c r="M496" i="67"/>
  <c r="N496" i="67"/>
  <c r="O496" i="67"/>
  <c r="P496" i="67"/>
  <c r="M497" i="67"/>
  <c r="N497" i="67"/>
  <c r="O497" i="67"/>
  <c r="P497" i="67"/>
  <c r="M498" i="67"/>
  <c r="N498" i="67"/>
  <c r="O498" i="67"/>
  <c r="P498" i="67"/>
  <c r="M499" i="67"/>
  <c r="N499" i="67"/>
  <c r="O499" i="67"/>
  <c r="P499" i="67"/>
  <c r="M500" i="67"/>
  <c r="N500" i="67"/>
  <c r="O500" i="67"/>
  <c r="P500" i="67"/>
  <c r="M501" i="67"/>
  <c r="N501" i="67"/>
  <c r="O501" i="67"/>
  <c r="P501" i="67"/>
  <c r="M502" i="67"/>
  <c r="N502" i="67"/>
  <c r="O502" i="67"/>
  <c r="P502" i="67"/>
  <c r="M503" i="67"/>
  <c r="N503" i="67"/>
  <c r="O503" i="67"/>
  <c r="P503" i="67"/>
  <c r="M504" i="67"/>
  <c r="N504" i="67"/>
  <c r="O504" i="67"/>
  <c r="P504" i="67"/>
  <c r="M505" i="67"/>
  <c r="N505" i="67"/>
  <c r="O505" i="67"/>
  <c r="P505" i="67"/>
  <c r="M506" i="67"/>
  <c r="N506" i="67"/>
  <c r="O506" i="67"/>
  <c r="P506" i="67"/>
  <c r="M507" i="67"/>
  <c r="N507" i="67"/>
  <c r="O507" i="67"/>
  <c r="P507" i="67"/>
  <c r="M508" i="67"/>
  <c r="N508" i="67"/>
  <c r="O508" i="67"/>
  <c r="P508" i="67"/>
  <c r="M509" i="67"/>
  <c r="N509" i="67"/>
  <c r="O509" i="67"/>
  <c r="P509" i="67"/>
  <c r="M510" i="67"/>
  <c r="N510" i="67"/>
  <c r="O510" i="67"/>
  <c r="P510" i="67"/>
  <c r="M511" i="67"/>
  <c r="N511" i="67"/>
  <c r="O511" i="67"/>
  <c r="P511" i="67"/>
  <c r="M512" i="67"/>
  <c r="N512" i="67"/>
  <c r="O512" i="67"/>
  <c r="P512" i="67"/>
  <c r="M513" i="67"/>
  <c r="N513" i="67"/>
  <c r="O513" i="67"/>
  <c r="P513" i="67"/>
  <c r="M514" i="67"/>
  <c r="N514" i="67"/>
  <c r="O514" i="67"/>
  <c r="P514" i="67"/>
  <c r="M515" i="67"/>
  <c r="N515" i="67"/>
  <c r="O515" i="67"/>
  <c r="P515" i="67"/>
  <c r="M516" i="67"/>
  <c r="N516" i="67"/>
  <c r="O516" i="67"/>
  <c r="P516" i="67"/>
  <c r="M517" i="67"/>
  <c r="N517" i="67"/>
  <c r="O517" i="67"/>
  <c r="P517" i="67"/>
  <c r="M518" i="67"/>
  <c r="N518" i="67"/>
  <c r="O518" i="67"/>
  <c r="P518" i="67"/>
  <c r="M519" i="67"/>
  <c r="N519" i="67"/>
  <c r="O519" i="67"/>
  <c r="P519" i="67"/>
  <c r="M520" i="67"/>
  <c r="N520" i="67"/>
  <c r="O520" i="67"/>
  <c r="P520" i="67"/>
  <c r="V450" i="67"/>
  <c r="N450" i="67"/>
  <c r="O450" i="67"/>
  <c r="P450" i="67"/>
  <c r="M450" i="67"/>
  <c r="B450" i="67"/>
  <c r="U431" i="67"/>
  <c r="V431" i="67"/>
  <c r="U432" i="67"/>
  <c r="V432" i="67"/>
  <c r="U433" i="67"/>
  <c r="V433" i="67"/>
  <c r="U434" i="67"/>
  <c r="V434" i="67"/>
  <c r="U435" i="67"/>
  <c r="V435" i="67"/>
  <c r="U436" i="67"/>
  <c r="V436" i="67"/>
  <c r="U437" i="67"/>
  <c r="V437" i="67"/>
  <c r="U438" i="67"/>
  <c r="V438" i="67"/>
  <c r="U439" i="67"/>
  <c r="V439" i="67"/>
  <c r="U440" i="67"/>
  <c r="V440" i="67"/>
  <c r="U441" i="67"/>
  <c r="V441" i="67"/>
  <c r="U442" i="67"/>
  <c r="V442" i="67"/>
  <c r="U443" i="67"/>
  <c r="V443" i="67"/>
  <c r="U444" i="67"/>
  <c r="V444" i="67"/>
  <c r="U445" i="67"/>
  <c r="V445" i="67"/>
  <c r="U446" i="67"/>
  <c r="V446" i="67"/>
  <c r="U447" i="67"/>
  <c r="V447" i="67"/>
  <c r="U448" i="67"/>
  <c r="V448" i="67"/>
  <c r="U449" i="67"/>
  <c r="V449" i="67"/>
  <c r="B431" i="67"/>
  <c r="B432" i="67"/>
  <c r="B433" i="67"/>
  <c r="B434" i="67"/>
  <c r="B435" i="67"/>
  <c r="B436" i="67"/>
  <c r="B437" i="67"/>
  <c r="B438" i="67"/>
  <c r="B439" i="67"/>
  <c r="B440" i="67"/>
  <c r="B441" i="67"/>
  <c r="B442" i="67"/>
  <c r="B443" i="67"/>
  <c r="B444" i="67"/>
  <c r="B445" i="67"/>
  <c r="B446" i="67"/>
  <c r="B447" i="67"/>
  <c r="B448" i="67"/>
  <c r="B449" i="67"/>
  <c r="M447" i="67"/>
  <c r="N447" i="67"/>
  <c r="O447" i="67"/>
  <c r="P447" i="67"/>
  <c r="M448" i="67"/>
  <c r="N448" i="67"/>
  <c r="O448" i="67"/>
  <c r="P448" i="67"/>
  <c r="M449" i="67"/>
  <c r="N449" i="67"/>
  <c r="O449" i="67"/>
  <c r="P449" i="67"/>
  <c r="M443" i="67"/>
  <c r="N443" i="67"/>
  <c r="O443" i="67"/>
  <c r="P443" i="67"/>
  <c r="M444" i="67"/>
  <c r="N444" i="67"/>
  <c r="O444" i="67"/>
  <c r="P444" i="67"/>
  <c r="M445" i="67"/>
  <c r="N445" i="67"/>
  <c r="O445" i="67"/>
  <c r="P445" i="67"/>
  <c r="M446" i="67"/>
  <c r="N446" i="67"/>
  <c r="O446" i="67"/>
  <c r="P446" i="67"/>
  <c r="M440" i="67"/>
  <c r="N440" i="67"/>
  <c r="O440" i="67"/>
  <c r="P440" i="67"/>
  <c r="M441" i="67"/>
  <c r="N441" i="67"/>
  <c r="O441" i="67"/>
  <c r="P441" i="67"/>
  <c r="M442" i="67"/>
  <c r="N442" i="67"/>
  <c r="O442" i="67"/>
  <c r="P442" i="67"/>
  <c r="M431" i="67"/>
  <c r="N431" i="67"/>
  <c r="O431" i="67"/>
  <c r="P431" i="67"/>
  <c r="M432" i="67"/>
  <c r="N432" i="67"/>
  <c r="O432" i="67"/>
  <c r="P432" i="67"/>
  <c r="M433" i="67"/>
  <c r="N433" i="67"/>
  <c r="O433" i="67"/>
  <c r="P433" i="67"/>
  <c r="M434" i="67"/>
  <c r="N434" i="67"/>
  <c r="O434" i="67"/>
  <c r="P434" i="67"/>
  <c r="M435" i="67"/>
  <c r="N435" i="67"/>
  <c r="O435" i="67"/>
  <c r="P435" i="67"/>
  <c r="M436" i="67"/>
  <c r="N436" i="67"/>
  <c r="O436" i="67"/>
  <c r="P436" i="67"/>
  <c r="M437" i="67"/>
  <c r="N437" i="67"/>
  <c r="O437" i="67"/>
  <c r="P437" i="67"/>
  <c r="M438" i="67"/>
  <c r="N438" i="67"/>
  <c r="O438" i="67"/>
  <c r="P438" i="67"/>
  <c r="M439" i="67"/>
  <c r="N439" i="67"/>
  <c r="O439" i="67"/>
  <c r="P439" i="67"/>
  <c r="V430" i="67"/>
  <c r="U430" i="67"/>
  <c r="N430" i="67"/>
  <c r="O430" i="67"/>
  <c r="P430" i="67"/>
  <c r="M430" i="67"/>
  <c r="B430" i="67"/>
  <c r="V397" i="67"/>
  <c r="U397" i="67"/>
  <c r="U396" i="67" s="1"/>
  <c r="U395" i="67" s="1"/>
  <c r="U394" i="67" s="1"/>
  <c r="U393" i="67" s="1"/>
  <c r="U392" i="67" s="1"/>
  <c r="U391" i="67" s="1"/>
  <c r="V341" i="67"/>
  <c r="V342" i="67"/>
  <c r="V343" i="67"/>
  <c r="V344" i="67"/>
  <c r="V345" i="67"/>
  <c r="V346" i="67"/>
  <c r="U347" i="67"/>
  <c r="V347" i="67"/>
  <c r="V348" i="67"/>
  <c r="V349" i="67"/>
  <c r="V350" i="67"/>
  <c r="V351" i="67"/>
  <c r="V352" i="67"/>
  <c r="U353" i="67"/>
  <c r="V353" i="67"/>
  <c r="V354" i="67"/>
  <c r="U355" i="67"/>
  <c r="V355" i="67"/>
  <c r="U356" i="67"/>
  <c r="V356" i="67"/>
  <c r="U357" i="67"/>
  <c r="V357" i="67"/>
  <c r="U358" i="67"/>
  <c r="V358" i="67"/>
  <c r="U359" i="67"/>
  <c r="V359" i="67"/>
  <c r="U360" i="67"/>
  <c r="V360" i="67"/>
  <c r="V361" i="67"/>
  <c r="V362" i="67"/>
  <c r="V363" i="67"/>
  <c r="V364" i="67"/>
  <c r="V365" i="67"/>
  <c r="U366" i="67"/>
  <c r="V366" i="67"/>
  <c r="U367" i="67"/>
  <c r="V367" i="67"/>
  <c r="U368" i="67"/>
  <c r="V368" i="67"/>
  <c r="U369" i="67"/>
  <c r="V369" i="67"/>
  <c r="U370" i="67"/>
  <c r="V370" i="67"/>
  <c r="U371" i="67"/>
  <c r="V371" i="67"/>
  <c r="U372" i="67"/>
  <c r="V372" i="67"/>
  <c r="U373" i="67"/>
  <c r="V373" i="67"/>
  <c r="U374" i="67"/>
  <c r="V374" i="67"/>
  <c r="U375" i="67"/>
  <c r="V375" i="67"/>
  <c r="U376" i="67"/>
  <c r="V376" i="67"/>
  <c r="U377" i="67"/>
  <c r="V377" i="67"/>
  <c r="U378" i="67"/>
  <c r="V378" i="67"/>
  <c r="U379" i="67"/>
  <c r="V379" i="67"/>
  <c r="U380" i="67"/>
  <c r="V380" i="67"/>
  <c r="U381" i="67"/>
  <c r="V381" i="67"/>
  <c r="U382" i="67"/>
  <c r="V382" i="67"/>
  <c r="U383" i="67"/>
  <c r="V383" i="67"/>
  <c r="W383" i="67" s="1"/>
  <c r="U384" i="67"/>
  <c r="V384" i="67"/>
  <c r="U385" i="67"/>
  <c r="V385" i="67"/>
  <c r="W385" i="67" s="1"/>
  <c r="U386" i="67"/>
  <c r="V386" i="67"/>
  <c r="U387" i="67"/>
  <c r="V387" i="67"/>
  <c r="W387" i="67" s="1"/>
  <c r="U388" i="67"/>
  <c r="V388" i="67"/>
  <c r="U389" i="67"/>
  <c r="V389" i="67"/>
  <c r="W389" i="67" s="1"/>
  <c r="U390" i="67"/>
  <c r="V390" i="67"/>
  <c r="U398" i="67"/>
  <c r="V398" i="67"/>
  <c r="W398" i="67" s="1"/>
  <c r="U399" i="67"/>
  <c r="V399" i="67"/>
  <c r="U400" i="67"/>
  <c r="V400" i="67"/>
  <c r="W400" i="67" s="1"/>
  <c r="U401" i="67"/>
  <c r="V401" i="67"/>
  <c r="U402" i="67"/>
  <c r="V402" i="67"/>
  <c r="W402" i="67" s="1"/>
  <c r="U403" i="67"/>
  <c r="V403" i="67"/>
  <c r="U404" i="67"/>
  <c r="V404" i="67"/>
  <c r="W404" i="67" s="1"/>
  <c r="U406" i="67"/>
  <c r="V406" i="67"/>
  <c r="U407" i="67"/>
  <c r="V407" i="67"/>
  <c r="W407" i="67" s="1"/>
  <c r="U408" i="67"/>
  <c r="V408" i="67"/>
  <c r="U409" i="67"/>
  <c r="V409" i="67"/>
  <c r="W409" i="67" s="1"/>
  <c r="U410" i="67"/>
  <c r="V410" i="67"/>
  <c r="U411" i="67"/>
  <c r="V411" i="67"/>
  <c r="W411" i="67" s="1"/>
  <c r="U412" i="67"/>
  <c r="V412" i="67"/>
  <c r="V413" i="67"/>
  <c r="V414" i="67"/>
  <c r="V415" i="67"/>
  <c r="V416" i="67"/>
  <c r="V417" i="67"/>
  <c r="U418" i="67"/>
  <c r="V418" i="67"/>
  <c r="U419" i="67"/>
  <c r="V419" i="67"/>
  <c r="W419" i="67" s="1"/>
  <c r="U420" i="67"/>
  <c r="V420" i="67"/>
  <c r="U421" i="67"/>
  <c r="V421" i="67"/>
  <c r="W421" i="67" s="1"/>
  <c r="U422" i="67"/>
  <c r="V422" i="67"/>
  <c r="U423" i="67"/>
  <c r="V423" i="67"/>
  <c r="W423" i="67" s="1"/>
  <c r="U424" i="67"/>
  <c r="V424" i="67"/>
  <c r="U425" i="67"/>
  <c r="V425" i="67"/>
  <c r="W425" i="67" s="1"/>
  <c r="U426" i="67"/>
  <c r="V426" i="67"/>
  <c r="U427" i="67"/>
  <c r="V427" i="67"/>
  <c r="W427" i="67" s="1"/>
  <c r="U428" i="67"/>
  <c r="V428" i="67"/>
  <c r="U429" i="67"/>
  <c r="V429" i="67"/>
  <c r="W429" i="67" s="1"/>
  <c r="B341" i="67"/>
  <c r="B342" i="67"/>
  <c r="B343" i="67"/>
  <c r="B344" i="67"/>
  <c r="B345" i="67"/>
  <c r="B346" i="67"/>
  <c r="B347" i="67"/>
  <c r="B348" i="67"/>
  <c r="B349" i="67"/>
  <c r="B350" i="67"/>
  <c r="B351" i="67"/>
  <c r="B352" i="67"/>
  <c r="B353" i="67"/>
  <c r="B354" i="67"/>
  <c r="B355" i="67"/>
  <c r="B356" i="67"/>
  <c r="B357" i="67"/>
  <c r="B358" i="67"/>
  <c r="B359" i="67"/>
  <c r="B360" i="67"/>
  <c r="B361" i="67"/>
  <c r="B362" i="67"/>
  <c r="B363" i="67"/>
  <c r="B364" i="67"/>
  <c r="B365" i="67"/>
  <c r="B366" i="67"/>
  <c r="B367" i="67"/>
  <c r="B368" i="67"/>
  <c r="B369" i="67"/>
  <c r="B370" i="67"/>
  <c r="B371" i="67"/>
  <c r="B372" i="67"/>
  <c r="B373" i="67"/>
  <c r="B374" i="67"/>
  <c r="B375" i="67"/>
  <c r="B376" i="67"/>
  <c r="B377" i="67"/>
  <c r="B378" i="67"/>
  <c r="B379" i="67"/>
  <c r="B380" i="67"/>
  <c r="B381" i="67"/>
  <c r="B382" i="67"/>
  <c r="B383" i="67"/>
  <c r="B384" i="67"/>
  <c r="B385" i="67"/>
  <c r="B386" i="67"/>
  <c r="B387" i="67"/>
  <c r="B388" i="67"/>
  <c r="B389" i="67"/>
  <c r="B390" i="67"/>
  <c r="B391" i="67"/>
  <c r="B392" i="67"/>
  <c r="B393" i="67"/>
  <c r="B394" i="67"/>
  <c r="B395" i="67"/>
  <c r="B396" i="67"/>
  <c r="B397" i="67"/>
  <c r="B398" i="67"/>
  <c r="B399" i="67"/>
  <c r="B400" i="67"/>
  <c r="B401" i="67"/>
  <c r="B402" i="67"/>
  <c r="B403" i="67"/>
  <c r="B404" i="67"/>
  <c r="B405" i="67"/>
  <c r="B406" i="67"/>
  <c r="B407" i="67"/>
  <c r="B408" i="67"/>
  <c r="B409" i="67"/>
  <c r="B410" i="67"/>
  <c r="B411" i="67"/>
  <c r="B412" i="67"/>
  <c r="B413" i="67"/>
  <c r="B414" i="67"/>
  <c r="B415" i="67"/>
  <c r="B416" i="67"/>
  <c r="B417" i="67"/>
  <c r="B418" i="67"/>
  <c r="B419" i="67"/>
  <c r="B420" i="67"/>
  <c r="B421" i="67"/>
  <c r="B422" i="67"/>
  <c r="B423" i="67"/>
  <c r="B424" i="67"/>
  <c r="B425" i="67"/>
  <c r="B426" i="67"/>
  <c r="B427" i="67"/>
  <c r="B428" i="67"/>
  <c r="B429" i="67"/>
  <c r="M341" i="67"/>
  <c r="N341" i="67"/>
  <c r="O341" i="67"/>
  <c r="P341" i="67"/>
  <c r="M342" i="67"/>
  <c r="N342" i="67"/>
  <c r="O342" i="67"/>
  <c r="P342" i="67"/>
  <c r="M343" i="67"/>
  <c r="N343" i="67"/>
  <c r="O343" i="67"/>
  <c r="P343" i="67"/>
  <c r="M344" i="67"/>
  <c r="N344" i="67"/>
  <c r="O344" i="67"/>
  <c r="P344" i="67"/>
  <c r="M345" i="67"/>
  <c r="N345" i="67"/>
  <c r="O345" i="67"/>
  <c r="P345" i="67"/>
  <c r="M346" i="67"/>
  <c r="N346" i="67"/>
  <c r="O346" i="67"/>
  <c r="P346" i="67"/>
  <c r="M347" i="67"/>
  <c r="N347" i="67"/>
  <c r="O347" i="67"/>
  <c r="P347" i="67"/>
  <c r="M348" i="67"/>
  <c r="N348" i="67"/>
  <c r="O348" i="67"/>
  <c r="P348" i="67"/>
  <c r="M349" i="67"/>
  <c r="N349" i="67"/>
  <c r="O349" i="67"/>
  <c r="P349" i="67"/>
  <c r="M350" i="67"/>
  <c r="N350" i="67"/>
  <c r="O350" i="67"/>
  <c r="P350" i="67"/>
  <c r="M351" i="67"/>
  <c r="N351" i="67"/>
  <c r="O351" i="67"/>
  <c r="P351" i="67"/>
  <c r="M352" i="67"/>
  <c r="N352" i="67"/>
  <c r="O352" i="67"/>
  <c r="P352" i="67"/>
  <c r="M353" i="67"/>
  <c r="N353" i="67"/>
  <c r="O353" i="67"/>
  <c r="P353" i="67"/>
  <c r="M354" i="67"/>
  <c r="N354" i="67"/>
  <c r="O354" i="67"/>
  <c r="P354" i="67"/>
  <c r="M355" i="67"/>
  <c r="N355" i="67"/>
  <c r="O355" i="67"/>
  <c r="P355" i="67"/>
  <c r="M356" i="67"/>
  <c r="N356" i="67"/>
  <c r="O356" i="67"/>
  <c r="P356" i="67"/>
  <c r="M357" i="67"/>
  <c r="N357" i="67"/>
  <c r="O357" i="67"/>
  <c r="P357" i="67"/>
  <c r="M358" i="67"/>
  <c r="N358" i="67"/>
  <c r="O358" i="67"/>
  <c r="P358" i="67"/>
  <c r="M359" i="67"/>
  <c r="N359" i="67"/>
  <c r="O359" i="67"/>
  <c r="P359" i="67"/>
  <c r="M360" i="67"/>
  <c r="N360" i="67"/>
  <c r="O360" i="67"/>
  <c r="P360" i="67"/>
  <c r="M361" i="67"/>
  <c r="N361" i="67"/>
  <c r="O361" i="67"/>
  <c r="P361" i="67"/>
  <c r="M362" i="67"/>
  <c r="N362" i="67"/>
  <c r="O362" i="67"/>
  <c r="P362" i="67"/>
  <c r="M363" i="67"/>
  <c r="N363" i="67"/>
  <c r="O363" i="67"/>
  <c r="P363" i="67"/>
  <c r="M364" i="67"/>
  <c r="N364" i="67"/>
  <c r="O364" i="67"/>
  <c r="P364" i="67"/>
  <c r="M365" i="67"/>
  <c r="N365" i="67"/>
  <c r="O365" i="67"/>
  <c r="P365" i="67"/>
  <c r="M366" i="67"/>
  <c r="N366" i="67"/>
  <c r="O366" i="67"/>
  <c r="P366" i="67"/>
  <c r="M367" i="67"/>
  <c r="N367" i="67"/>
  <c r="O367" i="67"/>
  <c r="P367" i="67"/>
  <c r="M368" i="67"/>
  <c r="N368" i="67"/>
  <c r="O368" i="67"/>
  <c r="P368" i="67"/>
  <c r="M369" i="67"/>
  <c r="N369" i="67"/>
  <c r="O369" i="67"/>
  <c r="P369" i="67"/>
  <c r="M370" i="67"/>
  <c r="N370" i="67"/>
  <c r="O370" i="67"/>
  <c r="P370" i="67"/>
  <c r="M371" i="67"/>
  <c r="N371" i="67"/>
  <c r="O371" i="67"/>
  <c r="P371" i="67"/>
  <c r="M372" i="67"/>
  <c r="N372" i="67"/>
  <c r="O372" i="67"/>
  <c r="P372" i="67"/>
  <c r="M373" i="67"/>
  <c r="N373" i="67"/>
  <c r="O373" i="67"/>
  <c r="P373" i="67"/>
  <c r="M374" i="67"/>
  <c r="N374" i="67"/>
  <c r="O374" i="67"/>
  <c r="P374" i="67"/>
  <c r="M375" i="67"/>
  <c r="N375" i="67"/>
  <c r="O375" i="67"/>
  <c r="P375" i="67"/>
  <c r="M376" i="67"/>
  <c r="N376" i="67"/>
  <c r="O376" i="67"/>
  <c r="P376" i="67"/>
  <c r="M377" i="67"/>
  <c r="N377" i="67"/>
  <c r="O377" i="67"/>
  <c r="P377" i="67"/>
  <c r="M378" i="67"/>
  <c r="N378" i="67"/>
  <c r="O378" i="67"/>
  <c r="P378" i="67"/>
  <c r="M379" i="67"/>
  <c r="N379" i="67"/>
  <c r="O379" i="67"/>
  <c r="P379" i="67"/>
  <c r="M380" i="67"/>
  <c r="N380" i="67"/>
  <c r="O380" i="67"/>
  <c r="P380" i="67"/>
  <c r="M381" i="67"/>
  <c r="N381" i="67"/>
  <c r="O381" i="67"/>
  <c r="P381" i="67"/>
  <c r="M382" i="67"/>
  <c r="N382" i="67"/>
  <c r="O382" i="67"/>
  <c r="P382" i="67"/>
  <c r="M383" i="67"/>
  <c r="N383" i="67"/>
  <c r="O383" i="67"/>
  <c r="P383" i="67"/>
  <c r="M384" i="67"/>
  <c r="N384" i="67"/>
  <c r="O384" i="67"/>
  <c r="P384" i="67"/>
  <c r="M385" i="67"/>
  <c r="N385" i="67"/>
  <c r="O385" i="67"/>
  <c r="P385" i="67"/>
  <c r="M386" i="67"/>
  <c r="N386" i="67"/>
  <c r="O386" i="67"/>
  <c r="P386" i="67"/>
  <c r="M387" i="67"/>
  <c r="N387" i="67"/>
  <c r="O387" i="67"/>
  <c r="P387" i="67"/>
  <c r="M388" i="67"/>
  <c r="N388" i="67"/>
  <c r="O388" i="67"/>
  <c r="P388" i="67"/>
  <c r="M389" i="67"/>
  <c r="N389" i="67"/>
  <c r="O389" i="67"/>
  <c r="P389" i="67"/>
  <c r="M390" i="67"/>
  <c r="N390" i="67"/>
  <c r="O390" i="67"/>
  <c r="P390" i="67"/>
  <c r="M391" i="67"/>
  <c r="N391" i="67"/>
  <c r="O391" i="67"/>
  <c r="P391" i="67"/>
  <c r="M392" i="67"/>
  <c r="N392" i="67"/>
  <c r="O392" i="67"/>
  <c r="P392" i="67"/>
  <c r="M393" i="67"/>
  <c r="N393" i="67"/>
  <c r="O393" i="67"/>
  <c r="P393" i="67"/>
  <c r="M394" i="67"/>
  <c r="N394" i="67"/>
  <c r="O394" i="67"/>
  <c r="P394" i="67"/>
  <c r="M395" i="67"/>
  <c r="N395" i="67"/>
  <c r="O395" i="67"/>
  <c r="P395" i="67"/>
  <c r="M396" i="67"/>
  <c r="N396" i="67"/>
  <c r="O396" i="67"/>
  <c r="P396" i="67"/>
  <c r="M397" i="67"/>
  <c r="N397" i="67"/>
  <c r="O397" i="67"/>
  <c r="P397" i="67"/>
  <c r="M398" i="67"/>
  <c r="N398" i="67"/>
  <c r="O398" i="67"/>
  <c r="P398" i="67"/>
  <c r="M399" i="67"/>
  <c r="N399" i="67"/>
  <c r="O399" i="67"/>
  <c r="P399" i="67"/>
  <c r="M400" i="67"/>
  <c r="N400" i="67"/>
  <c r="O400" i="67"/>
  <c r="P400" i="67"/>
  <c r="M401" i="67"/>
  <c r="N401" i="67"/>
  <c r="O401" i="67"/>
  <c r="P401" i="67"/>
  <c r="M402" i="67"/>
  <c r="N402" i="67"/>
  <c r="O402" i="67"/>
  <c r="P402" i="67"/>
  <c r="M403" i="67"/>
  <c r="N403" i="67"/>
  <c r="O403" i="67"/>
  <c r="P403" i="67"/>
  <c r="M404" i="67"/>
  <c r="N404" i="67"/>
  <c r="O404" i="67"/>
  <c r="P404" i="67"/>
  <c r="M405" i="67"/>
  <c r="N405" i="67"/>
  <c r="O405" i="67"/>
  <c r="P405" i="67"/>
  <c r="M406" i="67"/>
  <c r="N406" i="67"/>
  <c r="O406" i="67"/>
  <c r="P406" i="67"/>
  <c r="M407" i="67"/>
  <c r="N407" i="67"/>
  <c r="O407" i="67"/>
  <c r="P407" i="67"/>
  <c r="M408" i="67"/>
  <c r="N408" i="67"/>
  <c r="O408" i="67"/>
  <c r="P408" i="67"/>
  <c r="M409" i="67"/>
  <c r="N409" i="67"/>
  <c r="O409" i="67"/>
  <c r="P409" i="67"/>
  <c r="M410" i="67"/>
  <c r="N410" i="67"/>
  <c r="O410" i="67"/>
  <c r="P410" i="67"/>
  <c r="M411" i="67"/>
  <c r="N411" i="67"/>
  <c r="O411" i="67"/>
  <c r="P411" i="67"/>
  <c r="M412" i="67"/>
  <c r="N412" i="67"/>
  <c r="O412" i="67"/>
  <c r="P412" i="67"/>
  <c r="M413" i="67"/>
  <c r="N413" i="67"/>
  <c r="O413" i="67"/>
  <c r="P413" i="67"/>
  <c r="M414" i="67"/>
  <c r="N414" i="67"/>
  <c r="O414" i="67"/>
  <c r="P414" i="67"/>
  <c r="M415" i="67"/>
  <c r="N415" i="67"/>
  <c r="O415" i="67"/>
  <c r="P415" i="67"/>
  <c r="M416" i="67"/>
  <c r="N416" i="67"/>
  <c r="O416" i="67"/>
  <c r="P416" i="67"/>
  <c r="M417" i="67"/>
  <c r="N417" i="67"/>
  <c r="O417" i="67"/>
  <c r="P417" i="67"/>
  <c r="M418" i="67"/>
  <c r="N418" i="67"/>
  <c r="O418" i="67"/>
  <c r="P418" i="67"/>
  <c r="M419" i="67"/>
  <c r="N419" i="67"/>
  <c r="O419" i="67"/>
  <c r="P419" i="67"/>
  <c r="M420" i="67"/>
  <c r="N420" i="67"/>
  <c r="O420" i="67"/>
  <c r="P420" i="67"/>
  <c r="M421" i="67"/>
  <c r="N421" i="67"/>
  <c r="O421" i="67"/>
  <c r="P421" i="67"/>
  <c r="M422" i="67"/>
  <c r="N422" i="67"/>
  <c r="O422" i="67"/>
  <c r="P422" i="67"/>
  <c r="M423" i="67"/>
  <c r="N423" i="67"/>
  <c r="O423" i="67"/>
  <c r="P423" i="67"/>
  <c r="M424" i="67"/>
  <c r="N424" i="67"/>
  <c r="O424" i="67"/>
  <c r="P424" i="67"/>
  <c r="M425" i="67"/>
  <c r="N425" i="67"/>
  <c r="O425" i="67"/>
  <c r="P425" i="67"/>
  <c r="M426" i="67"/>
  <c r="N426" i="67"/>
  <c r="O426" i="67"/>
  <c r="P426" i="67"/>
  <c r="M427" i="67"/>
  <c r="N427" i="67"/>
  <c r="O427" i="67"/>
  <c r="P427" i="67"/>
  <c r="M428" i="67"/>
  <c r="N428" i="67"/>
  <c r="O428" i="67"/>
  <c r="P428" i="67"/>
  <c r="M429" i="67"/>
  <c r="N429" i="67"/>
  <c r="O429" i="67"/>
  <c r="P429" i="67"/>
  <c r="N340" i="67"/>
  <c r="O340" i="67"/>
  <c r="P340" i="67"/>
  <c r="M340" i="67"/>
  <c r="B340" i="67"/>
  <c r="U336" i="67"/>
  <c r="V336" i="67"/>
  <c r="W336" i="67" s="1"/>
  <c r="U337" i="67"/>
  <c r="V337" i="67"/>
  <c r="U338" i="67"/>
  <c r="V338" i="67"/>
  <c r="W338" i="67" s="1"/>
  <c r="U339" i="67"/>
  <c r="V339" i="67"/>
  <c r="B336" i="67"/>
  <c r="B337" i="67"/>
  <c r="B338" i="67"/>
  <c r="B339" i="67"/>
  <c r="M336" i="67"/>
  <c r="N336" i="67"/>
  <c r="O336" i="67"/>
  <c r="P336" i="67"/>
  <c r="M337" i="67"/>
  <c r="N337" i="67"/>
  <c r="O337" i="67"/>
  <c r="P337" i="67"/>
  <c r="M338" i="67"/>
  <c r="N338" i="67"/>
  <c r="O338" i="67"/>
  <c r="P338" i="67"/>
  <c r="M339" i="67"/>
  <c r="N339" i="67"/>
  <c r="O339" i="67"/>
  <c r="P339" i="67"/>
  <c r="V335" i="67"/>
  <c r="U335" i="67"/>
  <c r="N335" i="67"/>
  <c r="O335" i="67"/>
  <c r="P335" i="67"/>
  <c r="M335" i="67"/>
  <c r="B335" i="67"/>
  <c r="B302" i="67"/>
  <c r="B303" i="67"/>
  <c r="B304" i="67"/>
  <c r="B305" i="67"/>
  <c r="B306" i="67"/>
  <c r="B307" i="67"/>
  <c r="B308" i="67"/>
  <c r="B309" i="67"/>
  <c r="B310" i="67"/>
  <c r="B311" i="67"/>
  <c r="B312" i="67"/>
  <c r="B313" i="67"/>
  <c r="B314" i="67"/>
  <c r="B315" i="67"/>
  <c r="B316" i="67"/>
  <c r="B317" i="67"/>
  <c r="B318" i="67"/>
  <c r="B319" i="67"/>
  <c r="B320" i="67"/>
  <c r="B321" i="67"/>
  <c r="B322" i="67"/>
  <c r="B323" i="67"/>
  <c r="B324" i="67"/>
  <c r="B325" i="67"/>
  <c r="B326" i="67"/>
  <c r="B327" i="67"/>
  <c r="B328" i="67"/>
  <c r="B329" i="67"/>
  <c r="B330" i="67"/>
  <c r="B331" i="67"/>
  <c r="B332" i="67"/>
  <c r="B333" i="67"/>
  <c r="B334" i="67"/>
  <c r="U301" i="67"/>
  <c r="V301" i="67"/>
  <c r="U302" i="67"/>
  <c r="V302" i="67"/>
  <c r="U303" i="67"/>
  <c r="V303" i="67"/>
  <c r="U304" i="67"/>
  <c r="V304" i="67"/>
  <c r="U305" i="67"/>
  <c r="V305" i="67"/>
  <c r="U306" i="67"/>
  <c r="V306" i="67"/>
  <c r="U307" i="67"/>
  <c r="V307" i="67"/>
  <c r="U308" i="67"/>
  <c r="V308" i="67"/>
  <c r="U309" i="67"/>
  <c r="V309" i="67"/>
  <c r="U310" i="67"/>
  <c r="V310" i="67"/>
  <c r="U311" i="67"/>
  <c r="V311" i="67"/>
  <c r="U312" i="67"/>
  <c r="V312" i="67"/>
  <c r="U313" i="67"/>
  <c r="V313" i="67"/>
  <c r="U314" i="67"/>
  <c r="V314" i="67"/>
  <c r="U315" i="67"/>
  <c r="V315" i="67"/>
  <c r="U316" i="67"/>
  <c r="V316" i="67"/>
  <c r="U317" i="67"/>
  <c r="V317" i="67"/>
  <c r="U318" i="67"/>
  <c r="V318" i="67"/>
  <c r="U319" i="67"/>
  <c r="V319" i="67"/>
  <c r="U320" i="67"/>
  <c r="V320" i="67"/>
  <c r="U321" i="67"/>
  <c r="V321" i="67"/>
  <c r="U322" i="67"/>
  <c r="V322" i="67"/>
  <c r="U323" i="67"/>
  <c r="V323" i="67"/>
  <c r="U324" i="67"/>
  <c r="V324" i="67"/>
  <c r="U325" i="67"/>
  <c r="V325" i="67"/>
  <c r="U326" i="67"/>
  <c r="V326" i="67"/>
  <c r="U328" i="67"/>
  <c r="V328" i="67"/>
  <c r="U329" i="67"/>
  <c r="V329" i="67"/>
  <c r="U330" i="67"/>
  <c r="V330" i="67"/>
  <c r="U331" i="67"/>
  <c r="V331" i="67"/>
  <c r="U332" i="67"/>
  <c r="V332" i="67"/>
  <c r="U333" i="67"/>
  <c r="V333" i="67"/>
  <c r="U334" i="67"/>
  <c r="V334" i="67"/>
  <c r="M301" i="67"/>
  <c r="N301" i="67"/>
  <c r="O301" i="67"/>
  <c r="P301" i="67"/>
  <c r="M302" i="67"/>
  <c r="N302" i="67"/>
  <c r="O302" i="67"/>
  <c r="P302" i="67"/>
  <c r="M303" i="67"/>
  <c r="N303" i="67"/>
  <c r="O303" i="67"/>
  <c r="P303" i="67"/>
  <c r="M304" i="67"/>
  <c r="N304" i="67"/>
  <c r="O304" i="67"/>
  <c r="P304" i="67"/>
  <c r="M305" i="67"/>
  <c r="N305" i="67"/>
  <c r="O305" i="67"/>
  <c r="P305" i="67"/>
  <c r="M306" i="67"/>
  <c r="N306" i="67"/>
  <c r="O306" i="67"/>
  <c r="P306" i="67"/>
  <c r="M307" i="67"/>
  <c r="N307" i="67"/>
  <c r="O307" i="67"/>
  <c r="P307" i="67"/>
  <c r="M308" i="67"/>
  <c r="N308" i="67"/>
  <c r="O308" i="67"/>
  <c r="P308" i="67"/>
  <c r="M309" i="67"/>
  <c r="N309" i="67"/>
  <c r="O309" i="67"/>
  <c r="P309" i="67"/>
  <c r="M310" i="67"/>
  <c r="N310" i="67"/>
  <c r="O310" i="67"/>
  <c r="P310" i="67"/>
  <c r="M311" i="67"/>
  <c r="N311" i="67"/>
  <c r="O311" i="67"/>
  <c r="P311" i="67"/>
  <c r="M312" i="67"/>
  <c r="N312" i="67"/>
  <c r="O312" i="67"/>
  <c r="P312" i="67"/>
  <c r="M313" i="67"/>
  <c r="N313" i="67"/>
  <c r="O313" i="67"/>
  <c r="P313" i="67"/>
  <c r="M314" i="67"/>
  <c r="N314" i="67"/>
  <c r="O314" i="67"/>
  <c r="P314" i="67"/>
  <c r="M315" i="67"/>
  <c r="N315" i="67"/>
  <c r="O315" i="67"/>
  <c r="P315" i="67"/>
  <c r="M316" i="67"/>
  <c r="N316" i="67"/>
  <c r="O316" i="67"/>
  <c r="P316" i="67"/>
  <c r="M317" i="67"/>
  <c r="N317" i="67"/>
  <c r="O317" i="67"/>
  <c r="P317" i="67"/>
  <c r="M318" i="67"/>
  <c r="N318" i="67"/>
  <c r="O318" i="67"/>
  <c r="P318" i="67"/>
  <c r="M319" i="67"/>
  <c r="N319" i="67"/>
  <c r="O319" i="67"/>
  <c r="P319" i="67"/>
  <c r="M320" i="67"/>
  <c r="N320" i="67"/>
  <c r="O320" i="67"/>
  <c r="P320" i="67"/>
  <c r="M321" i="67"/>
  <c r="N321" i="67"/>
  <c r="O321" i="67"/>
  <c r="P321" i="67"/>
  <c r="M322" i="67"/>
  <c r="N322" i="67"/>
  <c r="O322" i="67"/>
  <c r="P322" i="67"/>
  <c r="M323" i="67"/>
  <c r="N323" i="67"/>
  <c r="O323" i="67"/>
  <c r="P323" i="67"/>
  <c r="M324" i="67"/>
  <c r="N324" i="67"/>
  <c r="O324" i="67"/>
  <c r="P324" i="67"/>
  <c r="M325" i="67"/>
  <c r="N325" i="67"/>
  <c r="O325" i="67"/>
  <c r="P325" i="67"/>
  <c r="M326" i="67"/>
  <c r="N326" i="67"/>
  <c r="O326" i="67"/>
  <c r="P326" i="67"/>
  <c r="M327" i="67"/>
  <c r="N327" i="67"/>
  <c r="O327" i="67"/>
  <c r="P327" i="67"/>
  <c r="M328" i="67"/>
  <c r="N328" i="67"/>
  <c r="O328" i="67"/>
  <c r="P328" i="67"/>
  <c r="M329" i="67"/>
  <c r="N329" i="67"/>
  <c r="O329" i="67"/>
  <c r="P329" i="67"/>
  <c r="M330" i="67"/>
  <c r="N330" i="67"/>
  <c r="O330" i="67"/>
  <c r="P330" i="67"/>
  <c r="M331" i="67"/>
  <c r="N331" i="67"/>
  <c r="O331" i="67"/>
  <c r="P331" i="67"/>
  <c r="M332" i="67"/>
  <c r="N332" i="67"/>
  <c r="O332" i="67"/>
  <c r="P332" i="67"/>
  <c r="M333" i="67"/>
  <c r="N333" i="67"/>
  <c r="O333" i="67"/>
  <c r="P333" i="67"/>
  <c r="M334" i="67"/>
  <c r="N334" i="67"/>
  <c r="O334" i="67"/>
  <c r="P334" i="67"/>
  <c r="B301" i="67"/>
  <c r="B288" i="67"/>
  <c r="B289" i="67"/>
  <c r="B290" i="67"/>
  <c r="B291" i="67"/>
  <c r="B292" i="67"/>
  <c r="B293" i="67"/>
  <c r="B294" i="67"/>
  <c r="B295" i="67"/>
  <c r="B296" i="67"/>
  <c r="B297" i="67"/>
  <c r="B298" i="67"/>
  <c r="U288" i="67"/>
  <c r="V288" i="67"/>
  <c r="U289" i="67"/>
  <c r="V289" i="67"/>
  <c r="U290" i="67"/>
  <c r="V290" i="67"/>
  <c r="U291" i="67"/>
  <c r="V291" i="67"/>
  <c r="U292" i="67"/>
  <c r="V292" i="67"/>
  <c r="U296" i="67"/>
  <c r="V296" i="67"/>
  <c r="U297" i="67"/>
  <c r="V297" i="67"/>
  <c r="U298" i="67"/>
  <c r="V298" i="67"/>
  <c r="M288" i="67"/>
  <c r="N288" i="67"/>
  <c r="O288" i="67"/>
  <c r="P288" i="67"/>
  <c r="M289" i="67"/>
  <c r="N289" i="67"/>
  <c r="O289" i="67"/>
  <c r="P289" i="67"/>
  <c r="M290" i="67"/>
  <c r="N290" i="67"/>
  <c r="O290" i="67"/>
  <c r="P290" i="67"/>
  <c r="M291" i="67"/>
  <c r="N291" i="67"/>
  <c r="O291" i="67"/>
  <c r="P291" i="67"/>
  <c r="M292" i="67"/>
  <c r="N292" i="67"/>
  <c r="O292" i="67"/>
  <c r="P292" i="67"/>
  <c r="M293" i="67"/>
  <c r="N293" i="67"/>
  <c r="O293" i="67"/>
  <c r="P293" i="67"/>
  <c r="M294" i="67"/>
  <c r="N294" i="67"/>
  <c r="O294" i="67"/>
  <c r="P294" i="67"/>
  <c r="M295" i="67"/>
  <c r="N295" i="67"/>
  <c r="O295" i="67"/>
  <c r="P295" i="67"/>
  <c r="M296" i="67"/>
  <c r="N296" i="67"/>
  <c r="O296" i="67"/>
  <c r="P296" i="67"/>
  <c r="M297" i="67"/>
  <c r="N297" i="67"/>
  <c r="O297" i="67"/>
  <c r="P297" i="67"/>
  <c r="M298" i="67"/>
  <c r="N298" i="67"/>
  <c r="O298" i="67"/>
  <c r="P298" i="67"/>
  <c r="V287" i="67"/>
  <c r="U287" i="67"/>
  <c r="N287" i="67"/>
  <c r="O287" i="67"/>
  <c r="P287" i="67"/>
  <c r="M287" i="67"/>
  <c r="B287" i="67"/>
  <c r="U281" i="67"/>
  <c r="V281" i="67"/>
  <c r="U282" i="67"/>
  <c r="V282" i="67"/>
  <c r="U283" i="67"/>
  <c r="V283" i="67"/>
  <c r="U284" i="67"/>
  <c r="V284" i="67"/>
  <c r="U285" i="67"/>
  <c r="V285" i="67"/>
  <c r="U286" i="67"/>
  <c r="V286" i="67"/>
  <c r="B281" i="67"/>
  <c r="B282" i="67"/>
  <c r="B283" i="67"/>
  <c r="B284" i="67"/>
  <c r="B285" i="67"/>
  <c r="B286" i="67"/>
  <c r="M281" i="67"/>
  <c r="N281" i="67"/>
  <c r="O281" i="67"/>
  <c r="P281" i="67"/>
  <c r="M282" i="67"/>
  <c r="N282" i="67"/>
  <c r="O282" i="67"/>
  <c r="P282" i="67"/>
  <c r="M283" i="67"/>
  <c r="N283" i="67"/>
  <c r="O283" i="67"/>
  <c r="P283" i="67"/>
  <c r="M284" i="67"/>
  <c r="N284" i="67"/>
  <c r="O284" i="67"/>
  <c r="P284" i="67"/>
  <c r="M285" i="67"/>
  <c r="N285" i="67"/>
  <c r="O285" i="67"/>
  <c r="P285" i="67"/>
  <c r="M286" i="67"/>
  <c r="N286" i="67"/>
  <c r="O286" i="67"/>
  <c r="P286" i="67"/>
  <c r="N280" i="67"/>
  <c r="O280" i="67"/>
  <c r="P280" i="67"/>
  <c r="M280" i="67"/>
  <c r="B280" i="67"/>
  <c r="B273" i="67"/>
  <c r="B274" i="67"/>
  <c r="B275" i="67"/>
  <c r="B276" i="67"/>
  <c r="B277" i="67"/>
  <c r="B278" i="67"/>
  <c r="B279" i="67"/>
  <c r="U272" i="67"/>
  <c r="V272" i="67"/>
  <c r="U273" i="67"/>
  <c r="V273" i="67"/>
  <c r="U274" i="67"/>
  <c r="V274" i="67"/>
  <c r="U275" i="67"/>
  <c r="V275" i="67"/>
  <c r="U276" i="67"/>
  <c r="V276" i="67"/>
  <c r="U277" i="67"/>
  <c r="V277" i="67"/>
  <c r="U278" i="67"/>
  <c r="V278" i="67"/>
  <c r="U279" i="67"/>
  <c r="V279" i="67"/>
  <c r="M279" i="67"/>
  <c r="N279" i="67"/>
  <c r="O279" i="67"/>
  <c r="P279" i="67"/>
  <c r="M272" i="67"/>
  <c r="N272" i="67"/>
  <c r="O272" i="67"/>
  <c r="P272" i="67"/>
  <c r="M273" i="67"/>
  <c r="N273" i="67"/>
  <c r="O273" i="67"/>
  <c r="P273" i="67"/>
  <c r="M274" i="67"/>
  <c r="N274" i="67"/>
  <c r="O274" i="67"/>
  <c r="P274" i="67"/>
  <c r="M275" i="67"/>
  <c r="N275" i="67"/>
  <c r="O275" i="67"/>
  <c r="P275" i="67"/>
  <c r="M276" i="67"/>
  <c r="N276" i="67"/>
  <c r="O276" i="67"/>
  <c r="P276" i="67"/>
  <c r="M277" i="67"/>
  <c r="N277" i="67"/>
  <c r="O277" i="67"/>
  <c r="P277" i="67"/>
  <c r="M278" i="67"/>
  <c r="N278" i="67"/>
  <c r="O278" i="67"/>
  <c r="P278" i="67"/>
  <c r="B262" i="67"/>
  <c r="B263" i="67"/>
  <c r="B264" i="67"/>
  <c r="B265" i="67"/>
  <c r="B266" i="67"/>
  <c r="B267" i="67"/>
  <c r="B268" i="67"/>
  <c r="B269" i="67"/>
  <c r="B270" i="67"/>
  <c r="B271" i="67"/>
  <c r="B272" i="67"/>
  <c r="V262" i="67"/>
  <c r="V263" i="67"/>
  <c r="V264" i="67"/>
  <c r="V265" i="67"/>
  <c r="V266" i="67"/>
  <c r="U267" i="67"/>
  <c r="V267" i="67"/>
  <c r="U268" i="67"/>
  <c r="V268" i="67"/>
  <c r="U269" i="67"/>
  <c r="V269" i="67"/>
  <c r="U270" i="67"/>
  <c r="V270" i="67"/>
  <c r="U271" i="67"/>
  <c r="V271" i="67"/>
  <c r="M267" i="67"/>
  <c r="N267" i="67"/>
  <c r="O267" i="67"/>
  <c r="P267" i="67"/>
  <c r="M268" i="67"/>
  <c r="N268" i="67"/>
  <c r="O268" i="67"/>
  <c r="P268" i="67"/>
  <c r="M269" i="67"/>
  <c r="N269" i="67"/>
  <c r="O269" i="67"/>
  <c r="P269" i="67"/>
  <c r="M270" i="67"/>
  <c r="N270" i="67"/>
  <c r="O270" i="67"/>
  <c r="P270" i="67"/>
  <c r="M271" i="67"/>
  <c r="N271" i="67"/>
  <c r="O271" i="67"/>
  <c r="P271" i="67"/>
  <c r="M262" i="67"/>
  <c r="N262" i="67"/>
  <c r="O262" i="67"/>
  <c r="P262" i="67"/>
  <c r="M263" i="67"/>
  <c r="N263" i="67"/>
  <c r="O263" i="67"/>
  <c r="P263" i="67"/>
  <c r="M264" i="67"/>
  <c r="N264" i="67"/>
  <c r="O264" i="67"/>
  <c r="P264" i="67"/>
  <c r="M265" i="67"/>
  <c r="N265" i="67"/>
  <c r="O265" i="67"/>
  <c r="P265" i="67"/>
  <c r="M266" i="67"/>
  <c r="N266" i="67"/>
  <c r="O266" i="67"/>
  <c r="P266" i="67"/>
  <c r="V261" i="67"/>
  <c r="N261" i="67"/>
  <c r="O261" i="67"/>
  <c r="P261" i="67"/>
  <c r="M261" i="67"/>
  <c r="B261" i="67"/>
  <c r="B229" i="67"/>
  <c r="B230" i="67"/>
  <c r="B231" i="67"/>
  <c r="B232" i="67"/>
  <c r="B233" i="67"/>
  <c r="B234" i="67"/>
  <c r="B235" i="67"/>
  <c r="B236" i="67"/>
  <c r="B237" i="67"/>
  <c r="B238" i="67"/>
  <c r="B239" i="67"/>
  <c r="B240" i="67"/>
  <c r="B241" i="67"/>
  <c r="B242" i="67"/>
  <c r="B243" i="67"/>
  <c r="B244" i="67"/>
  <c r="B245" i="67"/>
  <c r="B246" i="67"/>
  <c r="B247" i="67"/>
  <c r="B248" i="67"/>
  <c r="B249" i="67"/>
  <c r="B250" i="67"/>
  <c r="B251" i="67"/>
  <c r="B252" i="67"/>
  <c r="B253" i="67"/>
  <c r="B254" i="67"/>
  <c r="B255" i="67"/>
  <c r="B256" i="67"/>
  <c r="B257" i="67"/>
  <c r="B258" i="67"/>
  <c r="B259" i="67"/>
  <c r="B260" i="67"/>
  <c r="U229" i="67"/>
  <c r="V229" i="67"/>
  <c r="U230" i="67"/>
  <c r="V230" i="67"/>
  <c r="U231" i="67"/>
  <c r="V231" i="67"/>
  <c r="U232" i="67"/>
  <c r="V232" i="67"/>
  <c r="U233" i="67"/>
  <c r="V233" i="67"/>
  <c r="U234" i="67"/>
  <c r="V234" i="67"/>
  <c r="U235" i="67"/>
  <c r="V235" i="67"/>
  <c r="U236" i="67"/>
  <c r="V236" i="67"/>
  <c r="U237" i="67"/>
  <c r="V237" i="67"/>
  <c r="U238" i="67"/>
  <c r="V238" i="67"/>
  <c r="U239" i="67"/>
  <c r="V239" i="67"/>
  <c r="U240" i="67"/>
  <c r="V240" i="67"/>
  <c r="U241" i="67"/>
  <c r="V241" i="67"/>
  <c r="U242" i="67"/>
  <c r="V242" i="67"/>
  <c r="U243" i="67"/>
  <c r="V243" i="67"/>
  <c r="U244" i="67"/>
  <c r="V244" i="67"/>
  <c r="U245" i="67"/>
  <c r="V245" i="67"/>
  <c r="U246" i="67"/>
  <c r="V246" i="67"/>
  <c r="U247" i="67"/>
  <c r="V247" i="67"/>
  <c r="U248" i="67"/>
  <c r="V248" i="67"/>
  <c r="U249" i="67"/>
  <c r="V249" i="67"/>
  <c r="U250" i="67"/>
  <c r="V250" i="67"/>
  <c r="U251" i="67"/>
  <c r="V251" i="67"/>
  <c r="U252" i="67"/>
  <c r="V252" i="67"/>
  <c r="U253" i="67"/>
  <c r="V253" i="67"/>
  <c r="U254" i="67"/>
  <c r="V254" i="67"/>
  <c r="U255" i="67"/>
  <c r="V255" i="67"/>
  <c r="U256" i="67"/>
  <c r="V256" i="67"/>
  <c r="U257" i="67"/>
  <c r="V257" i="67"/>
  <c r="U258" i="67"/>
  <c r="V258" i="67"/>
  <c r="U259" i="67"/>
  <c r="V259" i="67"/>
  <c r="U260" i="67"/>
  <c r="V260" i="67"/>
  <c r="M250" i="67"/>
  <c r="N250" i="67"/>
  <c r="O250" i="67"/>
  <c r="P250" i="67"/>
  <c r="M251" i="67"/>
  <c r="N251" i="67"/>
  <c r="O251" i="67"/>
  <c r="P251" i="67"/>
  <c r="M252" i="67"/>
  <c r="N252" i="67"/>
  <c r="O252" i="67"/>
  <c r="P252" i="67"/>
  <c r="M253" i="67"/>
  <c r="N253" i="67"/>
  <c r="O253" i="67"/>
  <c r="P253" i="67"/>
  <c r="M254" i="67"/>
  <c r="N254" i="67"/>
  <c r="O254" i="67"/>
  <c r="P254" i="67"/>
  <c r="M255" i="67"/>
  <c r="N255" i="67"/>
  <c r="O255" i="67"/>
  <c r="P255" i="67"/>
  <c r="M256" i="67"/>
  <c r="N256" i="67"/>
  <c r="O256" i="67"/>
  <c r="P256" i="67"/>
  <c r="M257" i="67"/>
  <c r="N257" i="67"/>
  <c r="O257" i="67"/>
  <c r="P257" i="67"/>
  <c r="M258" i="67"/>
  <c r="N258" i="67"/>
  <c r="O258" i="67"/>
  <c r="P258" i="67"/>
  <c r="M259" i="67"/>
  <c r="N259" i="67"/>
  <c r="O259" i="67"/>
  <c r="P259" i="67"/>
  <c r="M260" i="67"/>
  <c r="N260" i="67"/>
  <c r="O260" i="67"/>
  <c r="P260" i="67"/>
  <c r="M246" i="67"/>
  <c r="N246" i="67"/>
  <c r="O246" i="67"/>
  <c r="P246" i="67"/>
  <c r="M247" i="67"/>
  <c r="N247" i="67"/>
  <c r="O247" i="67"/>
  <c r="P247" i="67"/>
  <c r="M248" i="67"/>
  <c r="N248" i="67"/>
  <c r="O248" i="67"/>
  <c r="P248" i="67"/>
  <c r="M249" i="67"/>
  <c r="N249" i="67"/>
  <c r="O249" i="67"/>
  <c r="P249" i="67"/>
  <c r="M241" i="67"/>
  <c r="N241" i="67"/>
  <c r="O241" i="67"/>
  <c r="P241" i="67"/>
  <c r="M242" i="67"/>
  <c r="N242" i="67"/>
  <c r="O242" i="67"/>
  <c r="P242" i="67"/>
  <c r="M243" i="67"/>
  <c r="N243" i="67"/>
  <c r="O243" i="67"/>
  <c r="P243" i="67"/>
  <c r="M244" i="67"/>
  <c r="N244" i="67"/>
  <c r="O244" i="67"/>
  <c r="P244" i="67"/>
  <c r="M245" i="67"/>
  <c r="N245" i="67"/>
  <c r="O245" i="67"/>
  <c r="P245" i="67"/>
  <c r="M229" i="67"/>
  <c r="N229" i="67"/>
  <c r="O229" i="67"/>
  <c r="P229" i="67"/>
  <c r="M230" i="67"/>
  <c r="N230" i="67"/>
  <c r="O230" i="67"/>
  <c r="P230" i="67"/>
  <c r="M231" i="67"/>
  <c r="N231" i="67"/>
  <c r="O231" i="67"/>
  <c r="P231" i="67"/>
  <c r="M232" i="67"/>
  <c r="N232" i="67"/>
  <c r="O232" i="67"/>
  <c r="P232" i="67"/>
  <c r="M233" i="67"/>
  <c r="N233" i="67"/>
  <c r="O233" i="67"/>
  <c r="P233" i="67"/>
  <c r="M234" i="67"/>
  <c r="N234" i="67"/>
  <c r="O234" i="67"/>
  <c r="P234" i="67"/>
  <c r="M235" i="67"/>
  <c r="N235" i="67"/>
  <c r="O235" i="67"/>
  <c r="P235" i="67"/>
  <c r="M236" i="67"/>
  <c r="N236" i="67"/>
  <c r="O236" i="67"/>
  <c r="P236" i="67"/>
  <c r="M237" i="67"/>
  <c r="N237" i="67"/>
  <c r="O237" i="67"/>
  <c r="P237" i="67"/>
  <c r="M238" i="67"/>
  <c r="N238" i="67"/>
  <c r="O238" i="67"/>
  <c r="P238" i="67"/>
  <c r="M239" i="67"/>
  <c r="N239" i="67"/>
  <c r="O239" i="67"/>
  <c r="P239" i="67"/>
  <c r="M240" i="67"/>
  <c r="N240" i="67"/>
  <c r="O240" i="67"/>
  <c r="P240" i="67"/>
  <c r="O228" i="67"/>
  <c r="P228" i="67"/>
  <c r="N228" i="67"/>
  <c r="M228" i="67"/>
  <c r="B228" i="67"/>
  <c r="B220" i="67"/>
  <c r="B221" i="67"/>
  <c r="B222" i="67"/>
  <c r="B223" i="67"/>
  <c r="B224" i="67"/>
  <c r="B225" i="67"/>
  <c r="B226" i="67"/>
  <c r="B227" i="67"/>
  <c r="U220" i="67"/>
  <c r="V220" i="67"/>
  <c r="U221" i="67"/>
  <c r="V221" i="67"/>
  <c r="U222" i="67"/>
  <c r="V222" i="67"/>
  <c r="U223" i="67"/>
  <c r="V223" i="67"/>
  <c r="U224" i="67"/>
  <c r="V224" i="67"/>
  <c r="U225" i="67"/>
  <c r="V225" i="67"/>
  <c r="U226" i="67"/>
  <c r="V226" i="67"/>
  <c r="U227" i="67"/>
  <c r="V227" i="67"/>
  <c r="M227" i="67"/>
  <c r="N227" i="67"/>
  <c r="O227" i="67"/>
  <c r="P227" i="67"/>
  <c r="M222" i="67"/>
  <c r="N222" i="67"/>
  <c r="O222" i="67"/>
  <c r="P222" i="67"/>
  <c r="M223" i="67"/>
  <c r="N223" i="67"/>
  <c r="O223" i="67"/>
  <c r="P223" i="67"/>
  <c r="M224" i="67"/>
  <c r="N224" i="67"/>
  <c r="O224" i="67"/>
  <c r="P224" i="67"/>
  <c r="M225" i="67"/>
  <c r="N225" i="67"/>
  <c r="O225" i="67"/>
  <c r="P225" i="67"/>
  <c r="M226" i="67"/>
  <c r="N226" i="67"/>
  <c r="O226" i="67"/>
  <c r="P226" i="67"/>
  <c r="M220" i="67"/>
  <c r="N220" i="67"/>
  <c r="O220" i="67"/>
  <c r="P220" i="67"/>
  <c r="M221" i="67"/>
  <c r="N221" i="67"/>
  <c r="O221" i="67"/>
  <c r="P221" i="67"/>
  <c r="U210" i="67"/>
  <c r="V210" i="67"/>
  <c r="U211" i="67"/>
  <c r="V211" i="67"/>
  <c r="U212" i="67"/>
  <c r="V212" i="67"/>
  <c r="U213" i="67"/>
  <c r="V213" i="67"/>
  <c r="U214" i="67"/>
  <c r="V214" i="67"/>
  <c r="U215" i="67"/>
  <c r="V215" i="67"/>
  <c r="U216" i="67"/>
  <c r="V216" i="67"/>
  <c r="U217" i="67"/>
  <c r="V217" i="67"/>
  <c r="U218" i="67"/>
  <c r="V218" i="67"/>
  <c r="U219" i="67"/>
  <c r="V219" i="67"/>
  <c r="B210" i="67"/>
  <c r="B211" i="67"/>
  <c r="B212" i="67"/>
  <c r="B213" i="67"/>
  <c r="B214" i="67"/>
  <c r="B215" i="67"/>
  <c r="B216" i="67"/>
  <c r="B217" i="67"/>
  <c r="B218" i="67"/>
  <c r="B219" i="67"/>
  <c r="M210" i="67"/>
  <c r="N210" i="67"/>
  <c r="O210" i="67"/>
  <c r="P210" i="67"/>
  <c r="M211" i="67"/>
  <c r="N211" i="67"/>
  <c r="O211" i="67"/>
  <c r="P211" i="67"/>
  <c r="M212" i="67"/>
  <c r="N212" i="67"/>
  <c r="O212" i="67"/>
  <c r="P212" i="67"/>
  <c r="M213" i="67"/>
  <c r="N213" i="67"/>
  <c r="O213" i="67"/>
  <c r="P213" i="67"/>
  <c r="M214" i="67"/>
  <c r="N214" i="67"/>
  <c r="O214" i="67"/>
  <c r="P214" i="67"/>
  <c r="M215" i="67"/>
  <c r="N215" i="67"/>
  <c r="O215" i="67"/>
  <c r="P215" i="67"/>
  <c r="M216" i="67"/>
  <c r="N216" i="67"/>
  <c r="O216" i="67"/>
  <c r="P216" i="67"/>
  <c r="M217" i="67"/>
  <c r="N217" i="67"/>
  <c r="O217" i="67"/>
  <c r="P217" i="67"/>
  <c r="M218" i="67"/>
  <c r="N218" i="67"/>
  <c r="O218" i="67"/>
  <c r="P218" i="67"/>
  <c r="M219" i="67"/>
  <c r="N219" i="67"/>
  <c r="O219" i="67"/>
  <c r="P219" i="67"/>
  <c r="V209" i="67"/>
  <c r="U209" i="67"/>
  <c r="N209" i="67"/>
  <c r="O209" i="67"/>
  <c r="P209" i="67"/>
  <c r="M209" i="67"/>
  <c r="B209" i="67"/>
  <c r="U208" i="67"/>
  <c r="V208" i="67"/>
  <c r="V207" i="67"/>
  <c r="U207" i="67"/>
  <c r="M208" i="67"/>
  <c r="N208" i="67"/>
  <c r="O208" i="67"/>
  <c r="P208" i="67"/>
  <c r="N207" i="67"/>
  <c r="O207" i="67"/>
  <c r="P207" i="67"/>
  <c r="M207" i="67"/>
  <c r="B208" i="67"/>
  <c r="B207" i="67"/>
  <c r="U200" i="67"/>
  <c r="V200" i="67"/>
  <c r="U201" i="67"/>
  <c r="V201" i="67"/>
  <c r="U202" i="67"/>
  <c r="V202" i="67"/>
  <c r="U203" i="67"/>
  <c r="V203" i="67"/>
  <c r="U204" i="67"/>
  <c r="V204" i="67"/>
  <c r="U205" i="67"/>
  <c r="V205" i="67"/>
  <c r="U206" i="67"/>
  <c r="V206" i="67"/>
  <c r="B197" i="67"/>
  <c r="B198" i="67"/>
  <c r="B199" i="67"/>
  <c r="B200" i="67"/>
  <c r="B201" i="67"/>
  <c r="B202" i="67"/>
  <c r="B203" i="67"/>
  <c r="B204" i="67"/>
  <c r="B205" i="67"/>
  <c r="B206" i="67"/>
  <c r="M206" i="67"/>
  <c r="N206" i="67"/>
  <c r="O206" i="67"/>
  <c r="P206" i="67"/>
  <c r="M197" i="67"/>
  <c r="N197" i="67"/>
  <c r="O197" i="67"/>
  <c r="P197" i="67"/>
  <c r="M198" i="67"/>
  <c r="N198" i="67"/>
  <c r="O198" i="67"/>
  <c r="P198" i="67"/>
  <c r="M199" i="67"/>
  <c r="N199" i="67"/>
  <c r="O199" i="67"/>
  <c r="P199" i="67"/>
  <c r="M200" i="67"/>
  <c r="N200" i="67"/>
  <c r="O200" i="67"/>
  <c r="P200" i="67"/>
  <c r="M201" i="67"/>
  <c r="N201" i="67"/>
  <c r="O201" i="67"/>
  <c r="P201" i="67"/>
  <c r="M202" i="67"/>
  <c r="N202" i="67"/>
  <c r="O202" i="67"/>
  <c r="P202" i="67"/>
  <c r="M203" i="67"/>
  <c r="N203" i="67"/>
  <c r="O203" i="67"/>
  <c r="P203" i="67"/>
  <c r="M204" i="67"/>
  <c r="N204" i="67"/>
  <c r="O204" i="67"/>
  <c r="P204" i="67"/>
  <c r="M205" i="67"/>
  <c r="N205" i="67"/>
  <c r="O205" i="67"/>
  <c r="P205" i="67"/>
  <c r="N196" i="67"/>
  <c r="O196" i="67"/>
  <c r="P196" i="67"/>
  <c r="M196" i="67"/>
  <c r="B196" i="67"/>
  <c r="V186" i="67"/>
  <c r="V187" i="67"/>
  <c r="U187" i="67"/>
  <c r="U186" i="67"/>
  <c r="M187" i="67"/>
  <c r="N187" i="67"/>
  <c r="O187" i="67"/>
  <c r="P187" i="67"/>
  <c r="N186" i="67"/>
  <c r="O186" i="67"/>
  <c r="P186" i="67"/>
  <c r="M186" i="67"/>
  <c r="B187" i="67"/>
  <c r="B186" i="67"/>
  <c r="U172" i="67"/>
  <c r="V172" i="67"/>
  <c r="U173" i="67"/>
  <c r="V173" i="67"/>
  <c r="U174" i="67"/>
  <c r="V174" i="67"/>
  <c r="U175" i="67"/>
  <c r="V175" i="67"/>
  <c r="B174" i="67"/>
  <c r="B175" i="67"/>
  <c r="B172" i="67"/>
  <c r="B173" i="67"/>
  <c r="M172" i="67"/>
  <c r="N172" i="67"/>
  <c r="O172" i="67"/>
  <c r="P172" i="67"/>
  <c r="M173" i="67"/>
  <c r="N173" i="67"/>
  <c r="O173" i="67"/>
  <c r="P173" i="67"/>
  <c r="M174" i="67"/>
  <c r="N174" i="67"/>
  <c r="O174" i="67"/>
  <c r="P174" i="67"/>
  <c r="M175" i="67"/>
  <c r="N175" i="67"/>
  <c r="O175" i="67"/>
  <c r="P175" i="67"/>
  <c r="B167" i="67"/>
  <c r="B168" i="67"/>
  <c r="B169" i="67"/>
  <c r="B170" i="67"/>
  <c r="B171" i="67"/>
  <c r="U167" i="67"/>
  <c r="V167" i="67"/>
  <c r="U168" i="67"/>
  <c r="V168" i="67"/>
  <c r="U169" i="67"/>
  <c r="V169" i="67"/>
  <c r="U170" i="67"/>
  <c r="V170" i="67"/>
  <c r="U171" i="67"/>
  <c r="V171" i="67"/>
  <c r="M167" i="67"/>
  <c r="N167" i="67"/>
  <c r="O167" i="67"/>
  <c r="P167" i="67"/>
  <c r="M168" i="67"/>
  <c r="N168" i="67"/>
  <c r="O168" i="67"/>
  <c r="P168" i="67"/>
  <c r="M169" i="67"/>
  <c r="N169" i="67"/>
  <c r="O169" i="67"/>
  <c r="P169" i="67"/>
  <c r="M170" i="67"/>
  <c r="N170" i="67"/>
  <c r="O170" i="67"/>
  <c r="P170" i="67"/>
  <c r="M171" i="67"/>
  <c r="N171" i="67"/>
  <c r="O171" i="67"/>
  <c r="P171" i="67"/>
  <c r="V166" i="67"/>
  <c r="U166" i="67"/>
  <c r="N166" i="67"/>
  <c r="O166" i="67"/>
  <c r="P166" i="67"/>
  <c r="Q166" i="67"/>
  <c r="R166" i="67"/>
  <c r="S166" i="67"/>
  <c r="T166" i="67"/>
  <c r="M166" i="67"/>
  <c r="B166" i="67"/>
  <c r="B162" i="67"/>
  <c r="B163" i="67"/>
  <c r="B164" i="67"/>
  <c r="B165" i="67"/>
  <c r="B176" i="67"/>
  <c r="B177" i="67"/>
  <c r="B178" i="67"/>
  <c r="B179" i="67"/>
  <c r="B180" i="67"/>
  <c r="B181" i="67"/>
  <c r="B182" i="67"/>
  <c r="B183" i="67"/>
  <c r="B184" i="67"/>
  <c r="B185" i="67"/>
  <c r="B188" i="67"/>
  <c r="B189" i="67"/>
  <c r="B190" i="67"/>
  <c r="B191" i="67"/>
  <c r="B192" i="67"/>
  <c r="B193" i="67"/>
  <c r="B194" i="67"/>
  <c r="B195" i="67"/>
  <c r="U162" i="67"/>
  <c r="V162" i="67"/>
  <c r="U163" i="67"/>
  <c r="V163" i="67"/>
  <c r="U164" i="67"/>
  <c r="V164" i="67"/>
  <c r="U165" i="67"/>
  <c r="V165" i="67"/>
  <c r="U176" i="67"/>
  <c r="V176" i="67"/>
  <c r="U177" i="67"/>
  <c r="V177" i="67"/>
  <c r="U178" i="67"/>
  <c r="V178" i="67"/>
  <c r="U179" i="67"/>
  <c r="V179" i="67"/>
  <c r="U180" i="67"/>
  <c r="V180" i="67"/>
  <c r="U183" i="67"/>
  <c r="V183" i="67"/>
  <c r="U184" i="67"/>
  <c r="V184" i="67"/>
  <c r="U185" i="67"/>
  <c r="V185" i="67"/>
  <c r="U188" i="67"/>
  <c r="V188" i="67"/>
  <c r="U189" i="67"/>
  <c r="V189" i="67"/>
  <c r="U190" i="67"/>
  <c r="V190" i="67"/>
  <c r="U191" i="67"/>
  <c r="V191" i="67"/>
  <c r="U192" i="67"/>
  <c r="V192" i="67"/>
  <c r="U193" i="67"/>
  <c r="V193" i="67"/>
  <c r="U194" i="67"/>
  <c r="V194" i="67"/>
  <c r="U195" i="67"/>
  <c r="V195" i="67"/>
  <c r="M193" i="67"/>
  <c r="N193" i="67"/>
  <c r="O193" i="67"/>
  <c r="P193" i="67"/>
  <c r="M194" i="67"/>
  <c r="N194" i="67"/>
  <c r="O194" i="67"/>
  <c r="P194" i="67"/>
  <c r="M195" i="67"/>
  <c r="N195" i="67"/>
  <c r="O195" i="67"/>
  <c r="P195" i="67"/>
  <c r="M184" i="67"/>
  <c r="N184" i="67"/>
  <c r="O184" i="67"/>
  <c r="P184" i="67"/>
  <c r="M185" i="67"/>
  <c r="N185" i="67"/>
  <c r="O185" i="67"/>
  <c r="P185" i="67"/>
  <c r="M188" i="67"/>
  <c r="N188" i="67"/>
  <c r="O188" i="67"/>
  <c r="P188" i="67"/>
  <c r="M189" i="67"/>
  <c r="N189" i="67"/>
  <c r="O189" i="67"/>
  <c r="P189" i="67"/>
  <c r="M190" i="67"/>
  <c r="N190" i="67"/>
  <c r="O190" i="67"/>
  <c r="P190" i="67"/>
  <c r="M191" i="67"/>
  <c r="N191" i="67"/>
  <c r="O191" i="67"/>
  <c r="P191" i="67"/>
  <c r="M192" i="67"/>
  <c r="N192" i="67"/>
  <c r="O192" i="67"/>
  <c r="P192" i="67"/>
  <c r="M176" i="67"/>
  <c r="N176" i="67"/>
  <c r="O176" i="67"/>
  <c r="P176" i="67"/>
  <c r="M177" i="67"/>
  <c r="N177" i="67"/>
  <c r="O177" i="67"/>
  <c r="P177" i="67"/>
  <c r="M178" i="67"/>
  <c r="N178" i="67"/>
  <c r="O178" i="67"/>
  <c r="P178" i="67"/>
  <c r="M179" i="67"/>
  <c r="N179" i="67"/>
  <c r="O179" i="67"/>
  <c r="P179" i="67"/>
  <c r="M180" i="67"/>
  <c r="N180" i="67"/>
  <c r="O180" i="67"/>
  <c r="P180" i="67"/>
  <c r="M181" i="67"/>
  <c r="N181" i="67"/>
  <c r="O181" i="67"/>
  <c r="P181" i="67"/>
  <c r="M182" i="67"/>
  <c r="N182" i="67"/>
  <c r="O182" i="67"/>
  <c r="P182" i="67"/>
  <c r="M183" i="67"/>
  <c r="N183" i="67"/>
  <c r="O183" i="67"/>
  <c r="P183" i="67"/>
  <c r="M162" i="67"/>
  <c r="N162" i="67"/>
  <c r="O162" i="67"/>
  <c r="P162" i="67"/>
  <c r="M163" i="67"/>
  <c r="N163" i="67"/>
  <c r="O163" i="67"/>
  <c r="P163" i="67"/>
  <c r="M164" i="67"/>
  <c r="N164" i="67"/>
  <c r="O164" i="67"/>
  <c r="P164" i="67"/>
  <c r="M165" i="67"/>
  <c r="N165" i="67"/>
  <c r="O165" i="67"/>
  <c r="P165" i="67"/>
  <c r="U138" i="67"/>
  <c r="V138" i="67"/>
  <c r="U139" i="67"/>
  <c r="V139" i="67"/>
  <c r="U140" i="67"/>
  <c r="V140" i="67"/>
  <c r="U141" i="67"/>
  <c r="V141" i="67"/>
  <c r="U142" i="67"/>
  <c r="V142" i="67"/>
  <c r="U143" i="67"/>
  <c r="V143" i="67"/>
  <c r="U144" i="67"/>
  <c r="V144" i="67"/>
  <c r="U145" i="67"/>
  <c r="V145" i="67"/>
  <c r="U146" i="67"/>
  <c r="V146" i="67"/>
  <c r="W146" i="67" s="1"/>
  <c r="U147" i="67"/>
  <c r="V147" i="67"/>
  <c r="U148" i="67"/>
  <c r="V148" i="67"/>
  <c r="W148" i="67" s="1"/>
  <c r="U149" i="67"/>
  <c r="V149" i="67"/>
  <c r="U150" i="67"/>
  <c r="V150" i="67"/>
  <c r="W150" i="67" s="1"/>
  <c r="U151" i="67"/>
  <c r="V151" i="67"/>
  <c r="U152" i="67"/>
  <c r="V152" i="67"/>
  <c r="W152" i="67" s="1"/>
  <c r="U153" i="67"/>
  <c r="V153" i="67"/>
  <c r="U154" i="67"/>
  <c r="V154" i="67"/>
  <c r="W154" i="67" s="1"/>
  <c r="U155" i="67"/>
  <c r="V155" i="67"/>
  <c r="U156" i="67"/>
  <c r="V156" i="67"/>
  <c r="W156" i="67" s="1"/>
  <c r="U157" i="67"/>
  <c r="V157" i="67"/>
  <c r="U158" i="67"/>
  <c r="V158" i="67"/>
  <c r="W158" i="67" s="1"/>
  <c r="U159" i="67"/>
  <c r="V159" i="67"/>
  <c r="U160" i="67"/>
  <c r="V160" i="67"/>
  <c r="W160" i="67" s="1"/>
  <c r="U161" i="67"/>
  <c r="V161" i="67"/>
  <c r="B137" i="67"/>
  <c r="B138" i="67"/>
  <c r="B139" i="67"/>
  <c r="B140" i="67"/>
  <c r="B141" i="67"/>
  <c r="B142" i="67"/>
  <c r="B143" i="67"/>
  <c r="B144" i="67"/>
  <c r="B145" i="67"/>
  <c r="B146" i="67"/>
  <c r="B147" i="67"/>
  <c r="B148" i="67"/>
  <c r="B149" i="67"/>
  <c r="B150" i="67"/>
  <c r="B151" i="67"/>
  <c r="B152" i="67"/>
  <c r="B153" i="67"/>
  <c r="B154" i="67"/>
  <c r="B155" i="67"/>
  <c r="B156" i="67"/>
  <c r="B157" i="67"/>
  <c r="B158" i="67"/>
  <c r="B159" i="67"/>
  <c r="B160" i="67"/>
  <c r="B161" i="67"/>
  <c r="M153" i="67"/>
  <c r="N153" i="67"/>
  <c r="O153" i="67"/>
  <c r="P153" i="67"/>
  <c r="M154" i="67"/>
  <c r="N154" i="67"/>
  <c r="O154" i="67"/>
  <c r="P154" i="67"/>
  <c r="M155" i="67"/>
  <c r="N155" i="67"/>
  <c r="O155" i="67"/>
  <c r="P155" i="67"/>
  <c r="M156" i="67"/>
  <c r="N156" i="67"/>
  <c r="O156" i="67"/>
  <c r="P156" i="67"/>
  <c r="M157" i="67"/>
  <c r="N157" i="67"/>
  <c r="O157" i="67"/>
  <c r="P157" i="67"/>
  <c r="M158" i="67"/>
  <c r="N158" i="67"/>
  <c r="O158" i="67"/>
  <c r="P158" i="67"/>
  <c r="M159" i="67"/>
  <c r="N159" i="67"/>
  <c r="O159" i="67"/>
  <c r="P159" i="67"/>
  <c r="M160" i="67"/>
  <c r="N160" i="67"/>
  <c r="O160" i="67"/>
  <c r="P160" i="67"/>
  <c r="M161" i="67"/>
  <c r="N161" i="67"/>
  <c r="O161" i="67"/>
  <c r="P161" i="67"/>
  <c r="M147" i="67"/>
  <c r="N147" i="67"/>
  <c r="O147" i="67"/>
  <c r="P147" i="67"/>
  <c r="M148" i="67"/>
  <c r="N148" i="67"/>
  <c r="O148" i="67"/>
  <c r="P148" i="67"/>
  <c r="M149" i="67"/>
  <c r="N149" i="67"/>
  <c r="O149" i="67"/>
  <c r="P149" i="67"/>
  <c r="M150" i="67"/>
  <c r="N150" i="67"/>
  <c r="O150" i="67"/>
  <c r="P150" i="67"/>
  <c r="M151" i="67"/>
  <c r="N151" i="67"/>
  <c r="O151" i="67"/>
  <c r="P151" i="67"/>
  <c r="M152" i="67"/>
  <c r="N152" i="67"/>
  <c r="O152" i="67"/>
  <c r="P152" i="67"/>
  <c r="M139" i="67"/>
  <c r="N139" i="67"/>
  <c r="O139" i="67"/>
  <c r="P139" i="67"/>
  <c r="M140" i="67"/>
  <c r="N140" i="67"/>
  <c r="O140" i="67"/>
  <c r="P140" i="67"/>
  <c r="M141" i="67"/>
  <c r="N141" i="67"/>
  <c r="O141" i="67"/>
  <c r="P141" i="67"/>
  <c r="M142" i="67"/>
  <c r="N142" i="67"/>
  <c r="O142" i="67"/>
  <c r="P142" i="67"/>
  <c r="M143" i="67"/>
  <c r="N143" i="67"/>
  <c r="O143" i="67"/>
  <c r="P143" i="67"/>
  <c r="M144" i="67"/>
  <c r="N144" i="67"/>
  <c r="O144" i="67"/>
  <c r="P144" i="67"/>
  <c r="M145" i="67"/>
  <c r="N145" i="67"/>
  <c r="O145" i="67"/>
  <c r="P145" i="67"/>
  <c r="M146" i="67"/>
  <c r="N146" i="67"/>
  <c r="O146" i="67"/>
  <c r="P146" i="67"/>
  <c r="U133" i="67"/>
  <c r="V133" i="67"/>
  <c r="U134" i="67"/>
  <c r="V134" i="67"/>
  <c r="U135" i="67"/>
  <c r="V135" i="67"/>
  <c r="U136" i="67"/>
  <c r="V136" i="67"/>
  <c r="B133" i="67"/>
  <c r="B134" i="67"/>
  <c r="B135" i="67"/>
  <c r="B136" i="67"/>
  <c r="M133" i="67"/>
  <c r="N133" i="67"/>
  <c r="O133" i="67"/>
  <c r="P133" i="67"/>
  <c r="M134" i="67"/>
  <c r="N134" i="67"/>
  <c r="O134" i="67"/>
  <c r="P134" i="67"/>
  <c r="M135" i="67"/>
  <c r="N135" i="67"/>
  <c r="O135" i="67"/>
  <c r="P135" i="67"/>
  <c r="M136" i="67"/>
  <c r="N136" i="67"/>
  <c r="O136" i="67"/>
  <c r="P136" i="67"/>
  <c r="M137" i="67"/>
  <c r="N137" i="67"/>
  <c r="O137" i="67"/>
  <c r="P137" i="67"/>
  <c r="M138" i="67"/>
  <c r="N138" i="67"/>
  <c r="O138" i="67"/>
  <c r="P138" i="67"/>
  <c r="V132" i="67"/>
  <c r="U132" i="67"/>
  <c r="N132" i="67"/>
  <c r="O132" i="67"/>
  <c r="P132" i="67"/>
  <c r="M132" i="67"/>
  <c r="B132" i="67"/>
  <c r="U113" i="67"/>
  <c r="V113" i="67"/>
  <c r="U114" i="67"/>
  <c r="V114" i="67"/>
  <c r="U115" i="67"/>
  <c r="V115" i="67"/>
  <c r="U116" i="67"/>
  <c r="V116" i="67"/>
  <c r="U117" i="67"/>
  <c r="V117" i="67"/>
  <c r="U118" i="67"/>
  <c r="V118" i="67"/>
  <c r="U119" i="67"/>
  <c r="V119" i="67"/>
  <c r="W119" i="67" s="1"/>
  <c r="U120" i="67"/>
  <c r="V120" i="67"/>
  <c r="U121" i="67"/>
  <c r="V121" i="67"/>
  <c r="W121" i="67" s="1"/>
  <c r="U122" i="67"/>
  <c r="V122" i="67"/>
  <c r="U123" i="67"/>
  <c r="V123" i="67"/>
  <c r="W123" i="67" s="1"/>
  <c r="U124" i="67"/>
  <c r="V124" i="67"/>
  <c r="U125" i="67"/>
  <c r="V125" i="67"/>
  <c r="W125" i="67" s="1"/>
  <c r="U126" i="67"/>
  <c r="V126" i="67"/>
  <c r="U127" i="67"/>
  <c r="V127" i="67"/>
  <c r="W127" i="67" s="1"/>
  <c r="U128" i="67"/>
  <c r="V128" i="67"/>
  <c r="U129" i="67"/>
  <c r="V129" i="67"/>
  <c r="W129" i="67" s="1"/>
  <c r="U130" i="67"/>
  <c r="V130" i="67"/>
  <c r="U131" i="67"/>
  <c r="V131" i="67"/>
  <c r="W131" i="67" s="1"/>
  <c r="B113" i="67"/>
  <c r="B114" i="67"/>
  <c r="B115" i="67"/>
  <c r="B116" i="67"/>
  <c r="B117" i="67"/>
  <c r="B118" i="67"/>
  <c r="B119" i="67"/>
  <c r="B120" i="67"/>
  <c r="B121" i="67"/>
  <c r="B122" i="67"/>
  <c r="B123" i="67"/>
  <c r="B124" i="67"/>
  <c r="B125" i="67"/>
  <c r="B126" i="67"/>
  <c r="B127" i="67"/>
  <c r="B128" i="67"/>
  <c r="B129" i="67"/>
  <c r="B130" i="67"/>
  <c r="B131" i="67"/>
  <c r="M127" i="67"/>
  <c r="N127" i="67"/>
  <c r="O127" i="67"/>
  <c r="P127" i="67"/>
  <c r="M128" i="67"/>
  <c r="N128" i="67"/>
  <c r="O128" i="67"/>
  <c r="P128" i="67"/>
  <c r="M129" i="67"/>
  <c r="N129" i="67"/>
  <c r="O129" i="67"/>
  <c r="P129" i="67"/>
  <c r="M130" i="67"/>
  <c r="N130" i="67"/>
  <c r="O130" i="67"/>
  <c r="P130" i="67"/>
  <c r="M131" i="67"/>
  <c r="N131" i="67"/>
  <c r="O131" i="67"/>
  <c r="P131" i="67"/>
  <c r="M113" i="67"/>
  <c r="N113" i="67"/>
  <c r="O113" i="67"/>
  <c r="P113" i="67"/>
  <c r="M114" i="67"/>
  <c r="N114" i="67"/>
  <c r="O114" i="67"/>
  <c r="P114" i="67"/>
  <c r="M115" i="67"/>
  <c r="N115" i="67"/>
  <c r="O115" i="67"/>
  <c r="P115" i="67"/>
  <c r="M116" i="67"/>
  <c r="N116" i="67"/>
  <c r="O116" i="67"/>
  <c r="P116" i="67"/>
  <c r="M117" i="67"/>
  <c r="N117" i="67"/>
  <c r="O117" i="67"/>
  <c r="P117" i="67"/>
  <c r="M118" i="67"/>
  <c r="N118" i="67"/>
  <c r="O118" i="67"/>
  <c r="P118" i="67"/>
  <c r="M119" i="67"/>
  <c r="N119" i="67"/>
  <c r="O119" i="67"/>
  <c r="P119" i="67"/>
  <c r="M120" i="67"/>
  <c r="N120" i="67"/>
  <c r="O120" i="67"/>
  <c r="P120" i="67"/>
  <c r="M121" i="67"/>
  <c r="N121" i="67"/>
  <c r="O121" i="67"/>
  <c r="P121" i="67"/>
  <c r="M122" i="67"/>
  <c r="N122" i="67"/>
  <c r="O122" i="67"/>
  <c r="P122" i="67"/>
  <c r="M123" i="67"/>
  <c r="N123" i="67"/>
  <c r="O123" i="67"/>
  <c r="P123" i="67"/>
  <c r="M124" i="67"/>
  <c r="N124" i="67"/>
  <c r="O124" i="67"/>
  <c r="P124" i="67"/>
  <c r="M125" i="67"/>
  <c r="N125" i="67"/>
  <c r="O125" i="67"/>
  <c r="P125" i="67"/>
  <c r="M126" i="67"/>
  <c r="N126" i="67"/>
  <c r="O126" i="67"/>
  <c r="P126" i="67"/>
  <c r="V112" i="67"/>
  <c r="U112" i="67"/>
  <c r="N112" i="67"/>
  <c r="O112" i="67"/>
  <c r="P112" i="67"/>
  <c r="M112" i="67"/>
  <c r="B112" i="67"/>
  <c r="U92" i="67"/>
  <c r="V92" i="67"/>
  <c r="U93" i="67"/>
  <c r="V93" i="67"/>
  <c r="U94" i="67"/>
  <c r="V94" i="67"/>
  <c r="U95" i="67"/>
  <c r="V95" i="67"/>
  <c r="U96" i="67"/>
  <c r="V96" i="67"/>
  <c r="U97" i="67"/>
  <c r="V97" i="67"/>
  <c r="U98" i="67"/>
  <c r="V98" i="67"/>
  <c r="U99" i="67"/>
  <c r="V99" i="67"/>
  <c r="U100" i="67"/>
  <c r="V100" i="67"/>
  <c r="U101" i="67"/>
  <c r="V101" i="67"/>
  <c r="U102" i="67"/>
  <c r="V102" i="67"/>
  <c r="U103" i="67"/>
  <c r="V103" i="67"/>
  <c r="U104" i="67"/>
  <c r="V104" i="67"/>
  <c r="U105" i="67"/>
  <c r="V105" i="67"/>
  <c r="U106" i="67"/>
  <c r="V106" i="67"/>
  <c r="U107" i="67"/>
  <c r="V107" i="67"/>
  <c r="U108" i="67"/>
  <c r="V108" i="67"/>
  <c r="U109" i="67"/>
  <c r="V109" i="67"/>
  <c r="U110" i="67"/>
  <c r="V110" i="67"/>
  <c r="U111" i="67"/>
  <c r="V111" i="67"/>
  <c r="B92" i="67"/>
  <c r="B93" i="67"/>
  <c r="B94" i="67"/>
  <c r="B95" i="67"/>
  <c r="B96" i="67"/>
  <c r="B97" i="67"/>
  <c r="B98" i="67"/>
  <c r="B99" i="67"/>
  <c r="B100" i="67"/>
  <c r="B101" i="67"/>
  <c r="B102" i="67"/>
  <c r="B103" i="67"/>
  <c r="B104" i="67"/>
  <c r="B105" i="67"/>
  <c r="B106" i="67"/>
  <c r="B107" i="67"/>
  <c r="B108" i="67"/>
  <c r="B109" i="67"/>
  <c r="B110" i="67"/>
  <c r="B111" i="67"/>
  <c r="M111" i="67"/>
  <c r="N111" i="67"/>
  <c r="O111" i="67"/>
  <c r="P111" i="67"/>
  <c r="M92" i="67"/>
  <c r="N92" i="67"/>
  <c r="O92" i="67"/>
  <c r="P92" i="67"/>
  <c r="M93" i="67"/>
  <c r="N93" i="67"/>
  <c r="O93" i="67"/>
  <c r="P93" i="67"/>
  <c r="M94" i="67"/>
  <c r="N94" i="67"/>
  <c r="O94" i="67"/>
  <c r="P94" i="67"/>
  <c r="M95" i="67"/>
  <c r="N95" i="67"/>
  <c r="O95" i="67"/>
  <c r="P95" i="67"/>
  <c r="M96" i="67"/>
  <c r="N96" i="67"/>
  <c r="O96" i="67"/>
  <c r="P96" i="67"/>
  <c r="M97" i="67"/>
  <c r="N97" i="67"/>
  <c r="O97" i="67"/>
  <c r="P97" i="67"/>
  <c r="M98" i="67"/>
  <c r="N98" i="67"/>
  <c r="O98" i="67"/>
  <c r="P98" i="67"/>
  <c r="M99" i="67"/>
  <c r="N99" i="67"/>
  <c r="O99" i="67"/>
  <c r="P99" i="67"/>
  <c r="M100" i="67"/>
  <c r="N100" i="67"/>
  <c r="O100" i="67"/>
  <c r="P100" i="67"/>
  <c r="M101" i="67"/>
  <c r="N101" i="67"/>
  <c r="O101" i="67"/>
  <c r="P101" i="67"/>
  <c r="M102" i="67"/>
  <c r="N102" i="67"/>
  <c r="O102" i="67"/>
  <c r="P102" i="67"/>
  <c r="M103" i="67"/>
  <c r="N103" i="67"/>
  <c r="O103" i="67"/>
  <c r="P103" i="67"/>
  <c r="M104" i="67"/>
  <c r="N104" i="67"/>
  <c r="O104" i="67"/>
  <c r="P104" i="67"/>
  <c r="M105" i="67"/>
  <c r="N105" i="67"/>
  <c r="O105" i="67"/>
  <c r="P105" i="67"/>
  <c r="M106" i="67"/>
  <c r="N106" i="67"/>
  <c r="O106" i="67"/>
  <c r="P106" i="67"/>
  <c r="M107" i="67"/>
  <c r="N107" i="67"/>
  <c r="O107" i="67"/>
  <c r="P107" i="67"/>
  <c r="M108" i="67"/>
  <c r="N108" i="67"/>
  <c r="O108" i="67"/>
  <c r="P108" i="67"/>
  <c r="M109" i="67"/>
  <c r="N109" i="67"/>
  <c r="O109" i="67"/>
  <c r="P109" i="67"/>
  <c r="M110" i="67"/>
  <c r="N110" i="67"/>
  <c r="O110" i="67"/>
  <c r="P110" i="67"/>
  <c r="N91" i="67"/>
  <c r="O91" i="67"/>
  <c r="P91" i="67"/>
  <c r="M91" i="67"/>
  <c r="B91" i="67"/>
  <c r="U59" i="67"/>
  <c r="V59" i="67"/>
  <c r="U60" i="67"/>
  <c r="V60" i="67"/>
  <c r="U61" i="67"/>
  <c r="V61" i="67"/>
  <c r="U62" i="67"/>
  <c r="V62" i="67"/>
  <c r="U63" i="67"/>
  <c r="V63" i="67"/>
  <c r="V64" i="67"/>
  <c r="U65" i="67"/>
  <c r="V65" i="67"/>
  <c r="U66" i="67"/>
  <c r="V66" i="67"/>
  <c r="U67" i="67"/>
  <c r="V67" i="67"/>
  <c r="U68" i="67"/>
  <c r="V68" i="67"/>
  <c r="U69" i="67"/>
  <c r="V69" i="67"/>
  <c r="V70" i="67"/>
  <c r="V71" i="67"/>
  <c r="V72" i="67"/>
  <c r="U73" i="67"/>
  <c r="V73" i="67"/>
  <c r="U74" i="67"/>
  <c r="V74" i="67"/>
  <c r="U75" i="67"/>
  <c r="V75" i="67"/>
  <c r="U76" i="67"/>
  <c r="V76" i="67"/>
  <c r="U77" i="67"/>
  <c r="V77" i="67"/>
  <c r="U78" i="67"/>
  <c r="V78" i="67"/>
  <c r="U79" i="67"/>
  <c r="V79" i="67"/>
  <c r="U80" i="67"/>
  <c r="V80" i="67"/>
  <c r="U81" i="67"/>
  <c r="V81" i="67"/>
  <c r="U82" i="67"/>
  <c r="V82" i="67"/>
  <c r="U83" i="67"/>
  <c r="V83" i="67"/>
  <c r="U84" i="67"/>
  <c r="V84" i="67"/>
  <c r="U85" i="67"/>
  <c r="V85" i="67"/>
  <c r="U86" i="67"/>
  <c r="V86" i="67"/>
  <c r="U87" i="67"/>
  <c r="V87" i="67"/>
  <c r="U88" i="67"/>
  <c r="V88" i="67"/>
  <c r="U89" i="67"/>
  <c r="V89" i="67"/>
  <c r="U90" i="67"/>
  <c r="V90" i="67"/>
  <c r="B59" i="67"/>
  <c r="B60" i="67"/>
  <c r="B61" i="67"/>
  <c r="B62" i="67"/>
  <c r="B63" i="67"/>
  <c r="B64" i="67"/>
  <c r="B65" i="67"/>
  <c r="B66" i="67"/>
  <c r="B67" i="67"/>
  <c r="B68" i="67"/>
  <c r="B69" i="67"/>
  <c r="B70" i="67"/>
  <c r="B71" i="67"/>
  <c r="B72" i="67"/>
  <c r="B73" i="67"/>
  <c r="B74" i="67"/>
  <c r="B75" i="67"/>
  <c r="B76" i="67"/>
  <c r="B77" i="67"/>
  <c r="B78" i="67"/>
  <c r="B79" i="67"/>
  <c r="B80" i="67"/>
  <c r="B81" i="67"/>
  <c r="B82" i="67"/>
  <c r="B83" i="67"/>
  <c r="B84" i="67"/>
  <c r="B85" i="67"/>
  <c r="B86" i="67"/>
  <c r="B87" i="67"/>
  <c r="B88" i="67"/>
  <c r="B89" i="67"/>
  <c r="B90" i="67"/>
  <c r="M89" i="67"/>
  <c r="N89" i="67"/>
  <c r="O89" i="67"/>
  <c r="P89" i="67"/>
  <c r="M90" i="67"/>
  <c r="N90" i="67"/>
  <c r="O90" i="67"/>
  <c r="P90" i="67"/>
  <c r="M87" i="67"/>
  <c r="N87" i="67"/>
  <c r="O87" i="67"/>
  <c r="P87" i="67"/>
  <c r="M88" i="67"/>
  <c r="N88" i="67"/>
  <c r="O88" i="67"/>
  <c r="P88" i="67"/>
  <c r="M85" i="67"/>
  <c r="N85" i="67"/>
  <c r="O85" i="67"/>
  <c r="P85" i="67"/>
  <c r="M86" i="67"/>
  <c r="N86" i="67"/>
  <c r="O86" i="67"/>
  <c r="P86" i="67"/>
  <c r="M80" i="67"/>
  <c r="N80" i="67"/>
  <c r="O80" i="67"/>
  <c r="P80" i="67"/>
  <c r="M81" i="67"/>
  <c r="N81" i="67"/>
  <c r="O81" i="67"/>
  <c r="P81" i="67"/>
  <c r="M82" i="67"/>
  <c r="N82" i="67"/>
  <c r="O82" i="67"/>
  <c r="P82" i="67"/>
  <c r="M83" i="67"/>
  <c r="N83" i="67"/>
  <c r="O83" i="67"/>
  <c r="P83" i="67"/>
  <c r="M84" i="67"/>
  <c r="N84" i="67"/>
  <c r="O84" i="67"/>
  <c r="P84" i="67"/>
  <c r="M75" i="67"/>
  <c r="N75" i="67"/>
  <c r="O75" i="67"/>
  <c r="P75" i="67"/>
  <c r="M76" i="67"/>
  <c r="N76" i="67"/>
  <c r="O76" i="67"/>
  <c r="P76" i="67"/>
  <c r="M77" i="67"/>
  <c r="N77" i="67"/>
  <c r="O77" i="67"/>
  <c r="P77" i="67"/>
  <c r="M78" i="67"/>
  <c r="N78" i="67"/>
  <c r="O78" i="67"/>
  <c r="P78" i="67"/>
  <c r="M79" i="67"/>
  <c r="N79" i="67"/>
  <c r="O79" i="67"/>
  <c r="P79" i="67"/>
  <c r="M73" i="67"/>
  <c r="N73" i="67"/>
  <c r="O73" i="67"/>
  <c r="P73" i="67"/>
  <c r="M74" i="67"/>
  <c r="N74" i="67"/>
  <c r="O74" i="67"/>
  <c r="P74" i="67"/>
  <c r="M59" i="67"/>
  <c r="N59" i="67"/>
  <c r="O59" i="67"/>
  <c r="P59" i="67"/>
  <c r="M60" i="67"/>
  <c r="N60" i="67"/>
  <c r="O60" i="67"/>
  <c r="P60" i="67"/>
  <c r="M61" i="67"/>
  <c r="N61" i="67"/>
  <c r="O61" i="67"/>
  <c r="P61" i="67"/>
  <c r="M62" i="67"/>
  <c r="N62" i="67"/>
  <c r="O62" i="67"/>
  <c r="P62" i="67"/>
  <c r="M63" i="67"/>
  <c r="N63" i="67"/>
  <c r="O63" i="67"/>
  <c r="P63" i="67"/>
  <c r="M64" i="67"/>
  <c r="N64" i="67"/>
  <c r="O64" i="67"/>
  <c r="P64" i="67"/>
  <c r="M65" i="67"/>
  <c r="N65" i="67"/>
  <c r="O65" i="67"/>
  <c r="P65" i="67"/>
  <c r="M66" i="67"/>
  <c r="N66" i="67"/>
  <c r="O66" i="67"/>
  <c r="P66" i="67"/>
  <c r="M67" i="67"/>
  <c r="N67" i="67"/>
  <c r="O67" i="67"/>
  <c r="P67" i="67"/>
  <c r="M68" i="67"/>
  <c r="N68" i="67"/>
  <c r="O68" i="67"/>
  <c r="P68" i="67"/>
  <c r="M69" i="67"/>
  <c r="N69" i="67"/>
  <c r="O69" i="67"/>
  <c r="P69" i="67"/>
  <c r="M70" i="67"/>
  <c r="N70" i="67"/>
  <c r="O70" i="67"/>
  <c r="P70" i="67"/>
  <c r="M71" i="67"/>
  <c r="N71" i="67"/>
  <c r="O71" i="67"/>
  <c r="P71" i="67"/>
  <c r="M72" i="67"/>
  <c r="N72" i="67"/>
  <c r="O72" i="67"/>
  <c r="P72" i="67"/>
  <c r="V58" i="67"/>
  <c r="N58" i="67"/>
  <c r="O58" i="67"/>
  <c r="P58" i="67"/>
  <c r="M58" i="67"/>
  <c r="B58" i="67"/>
  <c r="V28" i="67"/>
  <c r="U29" i="67"/>
  <c r="V29" i="67"/>
  <c r="U30" i="67"/>
  <c r="V30" i="67"/>
  <c r="U31" i="67"/>
  <c r="V31" i="67"/>
  <c r="U32" i="67"/>
  <c r="V32" i="67"/>
  <c r="U33" i="67"/>
  <c r="V33" i="67"/>
  <c r="U34" i="67"/>
  <c r="V34" i="67"/>
  <c r="U35" i="67"/>
  <c r="V35" i="67"/>
  <c r="U36" i="67"/>
  <c r="V36" i="67"/>
  <c r="U37" i="67"/>
  <c r="V37" i="67"/>
  <c r="U38" i="67"/>
  <c r="V38" i="67"/>
  <c r="U39" i="67"/>
  <c r="V39" i="67"/>
  <c r="U40" i="67"/>
  <c r="V40" i="67"/>
  <c r="U41" i="67"/>
  <c r="V41" i="67"/>
  <c r="U42" i="67"/>
  <c r="V42" i="67"/>
  <c r="U43" i="67"/>
  <c r="V43" i="67"/>
  <c r="V44" i="67"/>
  <c r="V45" i="67"/>
  <c r="V46" i="67"/>
  <c r="U47" i="67"/>
  <c r="V47" i="67"/>
  <c r="U48" i="67"/>
  <c r="V48" i="67"/>
  <c r="U49" i="67"/>
  <c r="V49" i="67"/>
  <c r="U50" i="67"/>
  <c r="V50" i="67"/>
  <c r="U51" i="67"/>
  <c r="V51" i="67"/>
  <c r="U52" i="67"/>
  <c r="V52" i="67"/>
  <c r="U53" i="67"/>
  <c r="V53" i="67"/>
  <c r="U54" i="67"/>
  <c r="V54" i="67"/>
  <c r="U55" i="67"/>
  <c r="V55" i="67"/>
  <c r="U56" i="67"/>
  <c r="V56" i="67"/>
  <c r="U57" i="67"/>
  <c r="V57" i="67"/>
  <c r="B38" i="67"/>
  <c r="B39" i="67"/>
  <c r="B40" i="67"/>
  <c r="B41" i="67"/>
  <c r="B42" i="67"/>
  <c r="B43" i="67"/>
  <c r="B44" i="67"/>
  <c r="B45" i="67"/>
  <c r="B46" i="67"/>
  <c r="B47" i="67"/>
  <c r="B48" i="67"/>
  <c r="B49" i="67"/>
  <c r="B50" i="67"/>
  <c r="B51" i="67"/>
  <c r="B52" i="67"/>
  <c r="B53" i="67"/>
  <c r="B54" i="67"/>
  <c r="B55" i="67"/>
  <c r="B56" i="67"/>
  <c r="B57" i="67"/>
  <c r="M54" i="67"/>
  <c r="N54" i="67"/>
  <c r="O54" i="67"/>
  <c r="P54" i="67"/>
  <c r="M55" i="67"/>
  <c r="N55" i="67"/>
  <c r="O55" i="67"/>
  <c r="P55" i="67"/>
  <c r="M56" i="67"/>
  <c r="N56" i="67"/>
  <c r="O56" i="67"/>
  <c r="P56" i="67"/>
  <c r="M57" i="67"/>
  <c r="N57" i="67"/>
  <c r="O57" i="67"/>
  <c r="P57" i="67"/>
  <c r="M44" i="67"/>
  <c r="N44" i="67"/>
  <c r="O44" i="67"/>
  <c r="P44" i="67"/>
  <c r="M45" i="67"/>
  <c r="N45" i="67"/>
  <c r="O45" i="67"/>
  <c r="P45" i="67"/>
  <c r="M46" i="67"/>
  <c r="N46" i="67"/>
  <c r="O46" i="67"/>
  <c r="P46" i="67"/>
  <c r="M47" i="67"/>
  <c r="N47" i="67"/>
  <c r="O47" i="67"/>
  <c r="P47" i="67"/>
  <c r="M48" i="67"/>
  <c r="N48" i="67"/>
  <c r="O48" i="67"/>
  <c r="P48" i="67"/>
  <c r="M49" i="67"/>
  <c r="N49" i="67"/>
  <c r="O49" i="67"/>
  <c r="P49" i="67"/>
  <c r="M50" i="67"/>
  <c r="N50" i="67"/>
  <c r="O50" i="67"/>
  <c r="P50" i="67"/>
  <c r="M51" i="67"/>
  <c r="N51" i="67"/>
  <c r="O51" i="67"/>
  <c r="P51" i="67"/>
  <c r="M52" i="67"/>
  <c r="N52" i="67"/>
  <c r="O52" i="67"/>
  <c r="P52" i="67"/>
  <c r="M53" i="67"/>
  <c r="N53" i="67"/>
  <c r="O53" i="67"/>
  <c r="P53" i="67"/>
  <c r="M28" i="67"/>
  <c r="N28" i="67"/>
  <c r="O28" i="67"/>
  <c r="P28" i="67"/>
  <c r="M29" i="67"/>
  <c r="N29" i="67"/>
  <c r="O29" i="67"/>
  <c r="P29" i="67"/>
  <c r="M30" i="67"/>
  <c r="N30" i="67"/>
  <c r="O30" i="67"/>
  <c r="P30" i="67"/>
  <c r="M31" i="67"/>
  <c r="N31" i="67"/>
  <c r="O31" i="67"/>
  <c r="P31" i="67"/>
  <c r="M32" i="67"/>
  <c r="N32" i="67"/>
  <c r="O32" i="67"/>
  <c r="P32" i="67"/>
  <c r="M33" i="67"/>
  <c r="N33" i="67"/>
  <c r="O33" i="67"/>
  <c r="P33" i="67"/>
  <c r="M34" i="67"/>
  <c r="N34" i="67"/>
  <c r="O34" i="67"/>
  <c r="P34" i="67"/>
  <c r="M35" i="67"/>
  <c r="N35" i="67"/>
  <c r="O35" i="67"/>
  <c r="P35" i="67"/>
  <c r="M36" i="67"/>
  <c r="N36" i="67"/>
  <c r="O36" i="67"/>
  <c r="P36" i="67"/>
  <c r="M37" i="67"/>
  <c r="N37" i="67"/>
  <c r="O37" i="67"/>
  <c r="P37" i="67"/>
  <c r="M38" i="67"/>
  <c r="N38" i="67"/>
  <c r="O38" i="67"/>
  <c r="P38" i="67"/>
  <c r="M39" i="67"/>
  <c r="N39" i="67"/>
  <c r="O39" i="67"/>
  <c r="P39" i="67"/>
  <c r="M40" i="67"/>
  <c r="N40" i="67"/>
  <c r="O40" i="67"/>
  <c r="P40" i="67"/>
  <c r="M41" i="67"/>
  <c r="N41" i="67"/>
  <c r="O41" i="67"/>
  <c r="P41" i="67"/>
  <c r="M42" i="67"/>
  <c r="N42" i="67"/>
  <c r="O42" i="67"/>
  <c r="P42" i="67"/>
  <c r="M43" i="67"/>
  <c r="N43" i="67"/>
  <c r="O43" i="67"/>
  <c r="P43" i="67"/>
  <c r="B28" i="67"/>
  <c r="B29" i="67"/>
  <c r="B30" i="67"/>
  <c r="B31" i="67"/>
  <c r="B32" i="67"/>
  <c r="B33" i="67"/>
  <c r="B34" i="67"/>
  <c r="B35" i="67"/>
  <c r="B36" i="67"/>
  <c r="B37" i="67"/>
  <c r="V27" i="67"/>
  <c r="N27" i="67"/>
  <c r="O27" i="67"/>
  <c r="P27" i="67"/>
  <c r="M27" i="67"/>
  <c r="B27" i="67"/>
  <c r="U21" i="67"/>
  <c r="V21" i="67"/>
  <c r="U22" i="67"/>
  <c r="V22" i="67"/>
  <c r="U23" i="67"/>
  <c r="V23" i="67"/>
  <c r="U24" i="67"/>
  <c r="V24" i="67"/>
  <c r="U25" i="67"/>
  <c r="V25" i="67"/>
  <c r="U26" i="67"/>
  <c r="V26" i="67"/>
  <c r="B21" i="67"/>
  <c r="B22" i="67"/>
  <c r="B23" i="67"/>
  <c r="B24" i="67"/>
  <c r="B25" i="67"/>
  <c r="B26" i="67"/>
  <c r="M21" i="67"/>
  <c r="N21" i="67"/>
  <c r="O21" i="67"/>
  <c r="P21" i="67"/>
  <c r="M22" i="67"/>
  <c r="N22" i="67"/>
  <c r="O22" i="67"/>
  <c r="P22" i="67"/>
  <c r="M23" i="67"/>
  <c r="N23" i="67"/>
  <c r="O23" i="67"/>
  <c r="P23" i="67"/>
  <c r="M24" i="67"/>
  <c r="N24" i="67"/>
  <c r="O24" i="67"/>
  <c r="P24" i="67"/>
  <c r="M25" i="67"/>
  <c r="N25" i="67"/>
  <c r="O25" i="67"/>
  <c r="P25" i="67"/>
  <c r="M26" i="67"/>
  <c r="N26" i="67"/>
  <c r="O26" i="67"/>
  <c r="P26" i="67"/>
  <c r="V20" i="67"/>
  <c r="U20" i="67"/>
  <c r="O20" i="67"/>
  <c r="P20" i="67"/>
  <c r="N20" i="67"/>
  <c r="M20" i="67"/>
  <c r="B20" i="67"/>
  <c r="E13" i="71"/>
  <c r="E14" i="71"/>
  <c r="E15" i="71"/>
  <c r="E16" i="71"/>
  <c r="E17" i="71"/>
  <c r="E18" i="71"/>
  <c r="E12" i="71"/>
  <c r="E13" i="72"/>
  <c r="E14" i="72"/>
  <c r="E15" i="72"/>
  <c r="E16" i="72"/>
  <c r="E12" i="72"/>
  <c r="W863" i="66"/>
  <c r="W196" i="66"/>
  <c r="W174" i="66"/>
  <c r="W535" i="66"/>
  <c r="W311" i="66"/>
  <c r="X585" i="66"/>
  <c r="X610" i="66"/>
  <c r="W610" i="66"/>
  <c r="U266" i="67" s="1"/>
  <c r="Y611" i="66"/>
  <c r="Y605" i="66"/>
  <c r="Y604" i="66"/>
  <c r="Y603" i="66"/>
  <c r="Y602" i="66"/>
  <c r="Y601" i="66"/>
  <c r="Y600" i="66"/>
  <c r="W693" i="66"/>
  <c r="X628" i="66"/>
  <c r="W628" i="66"/>
  <c r="Y629" i="66"/>
  <c r="W625" i="66"/>
  <c r="W624" i="66"/>
  <c r="W110" i="66"/>
  <c r="W674" i="66"/>
  <c r="W747" i="66"/>
  <c r="W388" i="66"/>
  <c r="W126" i="66"/>
  <c r="W242" i="66"/>
  <c r="D69" i="29"/>
  <c r="C69" i="29"/>
  <c r="D95" i="29"/>
  <c r="C97" i="29"/>
  <c r="E96" i="29"/>
  <c r="C91" i="29"/>
  <c r="C94" i="29"/>
  <c r="C49" i="29"/>
  <c r="E53" i="29"/>
  <c r="C50" i="29"/>
  <c r="C100" i="29"/>
  <c r="E104" i="29"/>
  <c r="E58" i="29"/>
  <c r="O131" i="68" l="1"/>
  <c r="P159" i="68"/>
  <c r="Q269" i="68"/>
  <c r="Q267" i="68"/>
  <c r="Q265" i="68"/>
  <c r="Q263" i="68"/>
  <c r="Q254" i="68"/>
  <c r="Q252" i="68"/>
  <c r="Q250" i="68"/>
  <c r="Q336" i="68"/>
  <c r="Q334" i="68"/>
  <c r="Q332" i="68"/>
  <c r="O159" i="68"/>
  <c r="R160" i="68" s="1"/>
  <c r="Q405" i="68"/>
  <c r="Q415" i="68"/>
  <c r="Q132" i="68"/>
  <c r="Q131" i="68"/>
  <c r="Q65" i="68"/>
  <c r="Q63" i="68"/>
  <c r="Q61" i="68"/>
  <c r="Q59" i="68"/>
  <c r="Q57" i="68"/>
  <c r="Q55" i="68"/>
  <c r="Q53" i="68"/>
  <c r="Q51" i="68"/>
  <c r="Q49" i="68"/>
  <c r="Q47" i="68"/>
  <c r="Q45" i="68"/>
  <c r="Q43" i="68"/>
  <c r="Q41" i="68"/>
  <c r="Q39" i="68"/>
  <c r="Q37" i="68"/>
  <c r="Q35" i="68"/>
  <c r="Q33" i="68"/>
  <c r="Q31" i="68"/>
  <c r="Q29" i="68"/>
  <c r="Q27" i="68"/>
  <c r="Q25" i="68"/>
  <c r="Q23" i="68"/>
  <c r="Q129" i="68"/>
  <c r="Q127" i="68"/>
  <c r="Q139" i="68"/>
  <c r="Q137" i="68"/>
  <c r="Q135" i="68"/>
  <c r="Q154" i="68"/>
  <c r="Q152" i="68"/>
  <c r="Q150" i="68"/>
  <c r="Q148" i="68"/>
  <c r="Q146" i="68"/>
  <c r="Q248" i="68"/>
  <c r="Q246" i="68"/>
  <c r="Q244" i="68"/>
  <c r="Q242" i="68"/>
  <c r="Q240" i="68"/>
  <c r="Q238" i="68"/>
  <c r="Q236" i="68"/>
  <c r="Q234" i="68"/>
  <c r="Q232" i="68"/>
  <c r="Q330" i="68"/>
  <c r="Q328" i="68"/>
  <c r="Q326" i="68"/>
  <c r="Q324" i="68"/>
  <c r="Q411" i="68"/>
  <c r="Q406" i="68"/>
  <c r="Q404" i="68"/>
  <c r="Q402" i="68"/>
  <c r="Q419" i="68"/>
  <c r="Q418" i="68"/>
  <c r="Q417" i="68"/>
  <c r="Q416" i="68"/>
  <c r="Q180" i="68"/>
  <c r="Q178" i="68"/>
  <c r="Q196" i="68"/>
  <c r="Q194" i="68"/>
  <c r="Q192" i="68"/>
  <c r="Q190" i="68"/>
  <c r="Q188" i="68"/>
  <c r="Q200" i="68"/>
  <c r="Q206" i="68"/>
  <c r="Q204" i="68"/>
  <c r="Q427" i="68"/>
  <c r="Q426" i="68"/>
  <c r="Q425" i="68"/>
  <c r="Q424" i="68"/>
  <c r="Q423" i="68"/>
  <c r="Q422" i="68"/>
  <c r="Q421" i="68"/>
  <c r="Q428" i="68"/>
  <c r="Q133" i="68"/>
  <c r="Q153" i="68"/>
  <c r="Q151" i="68"/>
  <c r="Q149" i="68"/>
  <c r="Q147" i="68"/>
  <c r="Q161" i="68"/>
  <c r="Q185" i="68"/>
  <c r="Q183" i="68"/>
  <c r="Q323" i="68"/>
  <c r="Q400" i="68"/>
  <c r="Q399" i="68"/>
  <c r="Q398" i="68"/>
  <c r="Q397" i="68"/>
  <c r="Q396" i="68"/>
  <c r="P409" i="68"/>
  <c r="P408" i="68" s="1"/>
  <c r="P407" i="68" s="1"/>
  <c r="P401" i="68" s="1"/>
  <c r="Q410" i="68"/>
  <c r="Q403" i="68"/>
  <c r="Q412" i="68"/>
  <c r="Q124" i="68"/>
  <c r="Q122" i="68"/>
  <c r="Q120" i="68"/>
  <c r="Q118" i="68"/>
  <c r="Q116" i="68"/>
  <c r="Q114" i="68"/>
  <c r="Q112" i="68"/>
  <c r="Q110" i="68"/>
  <c r="Q108" i="68"/>
  <c r="Q106" i="68"/>
  <c r="Q104" i="68"/>
  <c r="Q102" i="68"/>
  <c r="Q100" i="68"/>
  <c r="Q98" i="68"/>
  <c r="Q96" i="68"/>
  <c r="Q94" i="68"/>
  <c r="Q92" i="68"/>
  <c r="Q90" i="68"/>
  <c r="Q88" i="68"/>
  <c r="Q86" i="68"/>
  <c r="Q84" i="68"/>
  <c r="Q82" i="68"/>
  <c r="Q80" i="68"/>
  <c r="Q78" i="68"/>
  <c r="Q76" i="68"/>
  <c r="Q155" i="68"/>
  <c r="P186" i="68"/>
  <c r="Q187" i="68"/>
  <c r="Q283" i="68"/>
  <c r="Q276" i="68"/>
  <c r="Q274" i="68"/>
  <c r="Q272" i="68"/>
  <c r="Q231" i="68"/>
  <c r="Q224" i="68"/>
  <c r="Q222" i="68"/>
  <c r="Q220" i="68"/>
  <c r="Q218" i="68"/>
  <c r="Q321" i="68"/>
  <c r="P21" i="68"/>
  <c r="Q22" i="68"/>
  <c r="Q157" i="68"/>
  <c r="Q174" i="68"/>
  <c r="Q172" i="68"/>
  <c r="Q170" i="68"/>
  <c r="Q166" i="68"/>
  <c r="Q164" i="68"/>
  <c r="Q162" i="68"/>
  <c r="Q159" i="68"/>
  <c r="Q160" i="68"/>
  <c r="Q176" i="68"/>
  <c r="Q184" i="68"/>
  <c r="Q182" i="68"/>
  <c r="O186" i="68"/>
  <c r="Q198" i="68"/>
  <c r="Q202" i="68"/>
  <c r="Q322" i="68"/>
  <c r="Q420" i="68"/>
  <c r="Q123" i="68"/>
  <c r="Q121" i="68"/>
  <c r="Q119" i="68"/>
  <c r="Q117" i="68"/>
  <c r="Q115" i="68"/>
  <c r="Q113" i="68"/>
  <c r="Q111" i="68"/>
  <c r="Q109" i="68"/>
  <c r="Q107" i="68"/>
  <c r="Q105" i="68"/>
  <c r="Q103" i="68"/>
  <c r="Q101" i="68"/>
  <c r="Q99" i="68"/>
  <c r="Q97" i="68"/>
  <c r="Q95" i="68"/>
  <c r="Q93" i="68"/>
  <c r="Q91" i="68"/>
  <c r="Q89" i="68"/>
  <c r="Q87" i="68"/>
  <c r="Q85" i="68"/>
  <c r="Q83" i="68"/>
  <c r="Q81" i="68"/>
  <c r="Q79" i="68"/>
  <c r="Q77" i="68"/>
  <c r="Q75" i="68"/>
  <c r="Q125" i="68"/>
  <c r="Q284" i="68"/>
  <c r="Q277" i="68"/>
  <c r="Q275" i="68"/>
  <c r="Q273" i="68"/>
  <c r="Q271" i="68"/>
  <c r="Q225" i="68"/>
  <c r="Q223" i="68"/>
  <c r="Q221" i="68"/>
  <c r="Q429" i="68"/>
  <c r="W580" i="67"/>
  <c r="Q260" i="68"/>
  <c r="Q259" i="68"/>
  <c r="Q262" i="68"/>
  <c r="Q258" i="68"/>
  <c r="Q261" i="68"/>
  <c r="Q257" i="68"/>
  <c r="W300" i="67"/>
  <c r="W711" i="67"/>
  <c r="W709" i="67"/>
  <c r="W707" i="67"/>
  <c r="W705" i="67"/>
  <c r="W703" i="67"/>
  <c r="W701" i="67"/>
  <c r="W699" i="67"/>
  <c r="W697" i="67"/>
  <c r="W695" i="67"/>
  <c r="W600" i="67"/>
  <c r="W598" i="67"/>
  <c r="W629" i="67"/>
  <c r="W664" i="67"/>
  <c r="W111" i="67"/>
  <c r="W109" i="67"/>
  <c r="W107" i="67"/>
  <c r="W105" i="67"/>
  <c r="W103" i="67"/>
  <c r="W101" i="67"/>
  <c r="W99" i="67"/>
  <c r="W97" i="67"/>
  <c r="W95" i="67"/>
  <c r="W93" i="67"/>
  <c r="W130" i="67"/>
  <c r="W128" i="67"/>
  <c r="W126" i="67"/>
  <c r="W124" i="67"/>
  <c r="W122" i="67"/>
  <c r="W120" i="67"/>
  <c r="W118" i="67"/>
  <c r="W116" i="67"/>
  <c r="W114" i="67"/>
  <c r="W381" i="67"/>
  <c r="W379" i="67"/>
  <c r="W377" i="67"/>
  <c r="W375" i="67"/>
  <c r="W373" i="67"/>
  <c r="W371" i="67"/>
  <c r="W369" i="67"/>
  <c r="W367" i="67"/>
  <c r="W359" i="67"/>
  <c r="W357" i="67"/>
  <c r="W355" i="67"/>
  <c r="W353" i="67"/>
  <c r="W347" i="67"/>
  <c r="W448" i="67"/>
  <c r="W446" i="67"/>
  <c r="W444" i="67"/>
  <c r="W442" i="67"/>
  <c r="W440" i="67"/>
  <c r="W438" i="67"/>
  <c r="W436" i="67"/>
  <c r="W434" i="67"/>
  <c r="W432" i="67"/>
  <c r="W520" i="67"/>
  <c r="W518" i="67"/>
  <c r="W516" i="67"/>
  <c r="W514" i="67"/>
  <c r="W512" i="67"/>
  <c r="W510" i="67"/>
  <c r="W508" i="67"/>
  <c r="W506" i="67"/>
  <c r="W504" i="67"/>
  <c r="W502" i="67"/>
  <c r="W500" i="67"/>
  <c r="W498" i="67"/>
  <c r="W496" i="67"/>
  <c r="W494" i="67"/>
  <c r="W492" i="67"/>
  <c r="W490" i="67"/>
  <c r="W488" i="67"/>
  <c r="W486" i="67"/>
  <c r="W484" i="67"/>
  <c r="W482" i="67"/>
  <c r="W480" i="67"/>
  <c r="W478" i="67"/>
  <c r="W476" i="67"/>
  <c r="W662" i="67"/>
  <c r="W660" i="67"/>
  <c r="W658" i="67"/>
  <c r="W656" i="67"/>
  <c r="W654" i="67"/>
  <c r="W652" i="67"/>
  <c r="W650" i="67"/>
  <c r="W648" i="67"/>
  <c r="W646" i="67"/>
  <c r="W685" i="67"/>
  <c r="W166" i="67"/>
  <c r="W187" i="67"/>
  <c r="W474" i="67"/>
  <c r="W472" i="67"/>
  <c r="W470" i="67"/>
  <c r="W468" i="67"/>
  <c r="W466" i="67"/>
  <c r="W464" i="67"/>
  <c r="W25" i="67"/>
  <c r="W23" i="67"/>
  <c r="W21" i="67"/>
  <c r="W144" i="67"/>
  <c r="W142" i="67"/>
  <c r="W140" i="67"/>
  <c r="W138" i="67"/>
  <c r="W194" i="67"/>
  <c r="W192" i="67"/>
  <c r="W190" i="67"/>
  <c r="W188" i="67"/>
  <c r="W184" i="67"/>
  <c r="W180" i="67"/>
  <c r="W178" i="67"/>
  <c r="W176" i="67"/>
  <c r="W164" i="67"/>
  <c r="W271" i="67"/>
  <c r="W269" i="67"/>
  <c r="W267" i="67"/>
  <c r="W334" i="67"/>
  <c r="W332" i="67"/>
  <c r="W330" i="67"/>
  <c r="W328" i="67"/>
  <c r="W161" i="67"/>
  <c r="W110" i="67"/>
  <c r="W108" i="67"/>
  <c r="W106" i="67"/>
  <c r="W104" i="67"/>
  <c r="W102" i="67"/>
  <c r="W100" i="67"/>
  <c r="W98" i="67"/>
  <c r="W117" i="67"/>
  <c r="W115" i="67"/>
  <c r="W113" i="67"/>
  <c r="W162" i="67"/>
  <c r="U327" i="67"/>
  <c r="W159" i="67"/>
  <c r="W157" i="67"/>
  <c r="W155" i="67"/>
  <c r="W153" i="67"/>
  <c r="W151" i="67"/>
  <c r="W149" i="67"/>
  <c r="W147" i="67"/>
  <c r="W145" i="67"/>
  <c r="W143" i="67"/>
  <c r="W141" i="67"/>
  <c r="W139" i="67"/>
  <c r="W195" i="67"/>
  <c r="W193" i="67"/>
  <c r="W191" i="67"/>
  <c r="W189" i="67"/>
  <c r="W185" i="67"/>
  <c r="W183" i="67"/>
  <c r="W179" i="67"/>
  <c r="W177" i="67"/>
  <c r="W165" i="67"/>
  <c r="W163" i="67"/>
  <c r="W175" i="67"/>
  <c r="W173" i="67"/>
  <c r="W218" i="67"/>
  <c r="W216" i="67"/>
  <c r="W214" i="67"/>
  <c r="W212" i="67"/>
  <c r="W210" i="67"/>
  <c r="W226" i="67"/>
  <c r="W224" i="67"/>
  <c r="W222" i="67"/>
  <c r="W220" i="67"/>
  <c r="W270" i="67"/>
  <c r="W268" i="67"/>
  <c r="W266" i="67"/>
  <c r="W297" i="67"/>
  <c r="W292" i="67"/>
  <c r="W290" i="67"/>
  <c r="W288" i="67"/>
  <c r="W326" i="67"/>
  <c r="W324" i="67"/>
  <c r="W322" i="67"/>
  <c r="W320" i="67"/>
  <c r="W318" i="67"/>
  <c r="W316" i="67"/>
  <c r="W314" i="67"/>
  <c r="W312" i="67"/>
  <c r="W310" i="67"/>
  <c r="W307" i="67"/>
  <c r="W305" i="67"/>
  <c r="W303" i="67"/>
  <c r="W693" i="67"/>
  <c r="W691" i="67"/>
  <c r="W689" i="67"/>
  <c r="W687" i="67"/>
  <c r="W96" i="67"/>
  <c r="W94" i="67"/>
  <c r="W112" i="67"/>
  <c r="W132" i="67"/>
  <c r="W174" i="67"/>
  <c r="W172" i="67"/>
  <c r="W207" i="67"/>
  <c r="W219" i="67"/>
  <c r="W217" i="67"/>
  <c r="W215" i="67"/>
  <c r="W213" i="67"/>
  <c r="W211" i="67"/>
  <c r="W227" i="67"/>
  <c r="W225" i="67"/>
  <c r="W223" i="67"/>
  <c r="W221" i="67"/>
  <c r="W298" i="67"/>
  <c r="W291" i="67"/>
  <c r="W289" i="67"/>
  <c r="W644" i="67"/>
  <c r="W642" i="67"/>
  <c r="W628" i="67"/>
  <c r="W626" i="67"/>
  <c r="W624" i="67"/>
  <c r="W622" i="67"/>
  <c r="W618" i="67"/>
  <c r="W683" i="67"/>
  <c r="W681" i="67"/>
  <c r="W679" i="67"/>
  <c r="W677" i="67"/>
  <c r="W675" i="67"/>
  <c r="W673" i="67"/>
  <c r="W671" i="67"/>
  <c r="W669" i="67"/>
  <c r="W667" i="67"/>
  <c r="W665" i="67"/>
  <c r="W26" i="67"/>
  <c r="W24" i="67"/>
  <c r="W22" i="67"/>
  <c r="U91" i="67"/>
  <c r="V327" i="67"/>
  <c r="W20" i="67"/>
  <c r="W57" i="67"/>
  <c r="W55" i="67"/>
  <c r="W53" i="67"/>
  <c r="W51" i="67"/>
  <c r="W49" i="67"/>
  <c r="W47" i="67"/>
  <c r="W43" i="67"/>
  <c r="W41" i="67"/>
  <c r="W39" i="67"/>
  <c r="W37" i="67"/>
  <c r="W35" i="67"/>
  <c r="W33" i="67"/>
  <c r="W31" i="67"/>
  <c r="W29" i="67"/>
  <c r="W90" i="67"/>
  <c r="W88" i="67"/>
  <c r="W86" i="67"/>
  <c r="W84" i="67"/>
  <c r="W82" i="67"/>
  <c r="W80" i="67"/>
  <c r="W78" i="67"/>
  <c r="W76" i="67"/>
  <c r="W74" i="67"/>
  <c r="W69" i="67"/>
  <c r="W67" i="67"/>
  <c r="W65" i="67"/>
  <c r="W63" i="67"/>
  <c r="W61" i="67"/>
  <c r="W59" i="67"/>
  <c r="W135" i="67"/>
  <c r="W133" i="67"/>
  <c r="W171" i="67"/>
  <c r="W169" i="67"/>
  <c r="W167" i="67"/>
  <c r="W186" i="67"/>
  <c r="W206" i="67"/>
  <c r="W204" i="67"/>
  <c r="W202" i="67"/>
  <c r="W200" i="67"/>
  <c r="W259" i="67"/>
  <c r="W257" i="67"/>
  <c r="W255" i="67"/>
  <c r="W253" i="67"/>
  <c r="W251" i="67"/>
  <c r="W249" i="67"/>
  <c r="W247" i="67"/>
  <c r="W245" i="67"/>
  <c r="W243" i="67"/>
  <c r="W241" i="67"/>
  <c r="W239" i="67"/>
  <c r="W237" i="67"/>
  <c r="W235" i="67"/>
  <c r="W233" i="67"/>
  <c r="W231" i="67"/>
  <c r="W229" i="67"/>
  <c r="W279" i="67"/>
  <c r="W277" i="67"/>
  <c r="W275" i="67"/>
  <c r="W273" i="67"/>
  <c r="W285" i="67"/>
  <c r="W283" i="67"/>
  <c r="W281" i="67"/>
  <c r="W287" i="67"/>
  <c r="V91" i="67"/>
  <c r="W92" i="67"/>
  <c r="V295" i="67"/>
  <c r="W296" i="67"/>
  <c r="W56" i="67"/>
  <c r="W54" i="67"/>
  <c r="W52" i="67"/>
  <c r="W50" i="67"/>
  <c r="W48" i="67"/>
  <c r="W42" i="67"/>
  <c r="W40" i="67"/>
  <c r="W38" i="67"/>
  <c r="W36" i="67"/>
  <c r="W34" i="67"/>
  <c r="W32" i="67"/>
  <c r="W30" i="67"/>
  <c r="W89" i="67"/>
  <c r="W87" i="67"/>
  <c r="W85" i="67"/>
  <c r="W83" i="67"/>
  <c r="W81" i="67"/>
  <c r="W79" i="67"/>
  <c r="W77" i="67"/>
  <c r="W75" i="67"/>
  <c r="W73" i="67"/>
  <c r="W68" i="67"/>
  <c r="W66" i="67"/>
  <c r="W62" i="67"/>
  <c r="W60" i="67"/>
  <c r="W136" i="67"/>
  <c r="W134" i="67"/>
  <c r="W170" i="67"/>
  <c r="W168" i="67"/>
  <c r="W205" i="67"/>
  <c r="W203" i="67"/>
  <c r="W201" i="67"/>
  <c r="W208" i="67"/>
  <c r="W209" i="67"/>
  <c r="W260" i="67"/>
  <c r="W258" i="67"/>
  <c r="W256" i="67"/>
  <c r="W254" i="67"/>
  <c r="W252" i="67"/>
  <c r="W250" i="67"/>
  <c r="W248" i="67"/>
  <c r="W246" i="67"/>
  <c r="W244" i="67"/>
  <c r="W242" i="67"/>
  <c r="W240" i="67"/>
  <c r="W238" i="67"/>
  <c r="W236" i="67"/>
  <c r="W234" i="67"/>
  <c r="W232" i="67"/>
  <c r="W230" i="67"/>
  <c r="W278" i="67"/>
  <c r="W276" i="67"/>
  <c r="W274" i="67"/>
  <c r="W272" i="67"/>
  <c r="W286" i="67"/>
  <c r="W284" i="67"/>
  <c r="W282" i="67"/>
  <c r="V396" i="67"/>
  <c r="W397" i="67"/>
  <c r="W584" i="67"/>
  <c r="W592" i="67"/>
  <c r="W635" i="67"/>
  <c r="W333" i="67"/>
  <c r="W331" i="67"/>
  <c r="W329" i="67"/>
  <c r="W327" i="67"/>
  <c r="W325" i="67"/>
  <c r="W323" i="67"/>
  <c r="W321" i="67"/>
  <c r="W319" i="67"/>
  <c r="W317" i="67"/>
  <c r="W315" i="67"/>
  <c r="W313" i="67"/>
  <c r="W311" i="67"/>
  <c r="W309" i="67"/>
  <c r="W308" i="67"/>
  <c r="W306" i="67"/>
  <c r="W304" i="67"/>
  <c r="W335" i="67"/>
  <c r="W620" i="67"/>
  <c r="W616" i="67"/>
  <c r="W614" i="67"/>
  <c r="W612" i="67"/>
  <c r="W610" i="67"/>
  <c r="W608" i="67"/>
  <c r="W606" i="67"/>
  <c r="W604" i="67"/>
  <c r="W583" i="67"/>
  <c r="W573" i="67"/>
  <c r="W571" i="67"/>
  <c r="W569" i="67"/>
  <c r="W567" i="67"/>
  <c r="W565" i="67"/>
  <c r="W563" i="67"/>
  <c r="W561" i="67"/>
  <c r="W559" i="67"/>
  <c r="W557" i="67"/>
  <c r="W555" i="67"/>
  <c r="W553" i="67"/>
  <c r="W551" i="67"/>
  <c r="W549" i="67"/>
  <c r="W547" i="67"/>
  <c r="W545" i="67"/>
  <c r="W543" i="67"/>
  <c r="W541" i="67"/>
  <c r="W539" i="67"/>
  <c r="W537" i="67"/>
  <c r="W535" i="67"/>
  <c r="W533" i="67"/>
  <c r="W531" i="67"/>
  <c r="W591" i="67"/>
  <c r="W589" i="67"/>
  <c r="W587" i="67"/>
  <c r="W585" i="67"/>
  <c r="W633" i="67"/>
  <c r="W631" i="67"/>
  <c r="W640" i="67"/>
  <c r="W638" i="67"/>
  <c r="W636" i="67"/>
  <c r="W339" i="67"/>
  <c r="W337" i="67"/>
  <c r="W428" i="67"/>
  <c r="W426" i="67"/>
  <c r="W424" i="67"/>
  <c r="W422" i="67"/>
  <c r="W420" i="67"/>
  <c r="W418" i="67"/>
  <c r="W412" i="67"/>
  <c r="W410" i="67"/>
  <c r="W408" i="67"/>
  <c r="W406" i="67"/>
  <c r="W403" i="67"/>
  <c r="W401" i="67"/>
  <c r="W399" i="67"/>
  <c r="W390" i="67"/>
  <c r="W388" i="67"/>
  <c r="W386" i="67"/>
  <c r="W384" i="67"/>
  <c r="W382" i="67"/>
  <c r="W380" i="67"/>
  <c r="W378" i="67"/>
  <c r="W376" i="67"/>
  <c r="W374" i="67"/>
  <c r="W372" i="67"/>
  <c r="W370" i="67"/>
  <c r="W368" i="67"/>
  <c r="W366" i="67"/>
  <c r="W360" i="67"/>
  <c r="W358" i="67"/>
  <c r="W356" i="67"/>
  <c r="W430" i="67"/>
  <c r="W449" i="67"/>
  <c r="W447" i="67"/>
  <c r="W445" i="67"/>
  <c r="W443" i="67"/>
  <c r="W441" i="67"/>
  <c r="W439" i="67"/>
  <c r="W437" i="67"/>
  <c r="W435" i="67"/>
  <c r="W433" i="67"/>
  <c r="W431" i="67"/>
  <c r="W526" i="67"/>
  <c r="W524" i="67"/>
  <c r="W522" i="67"/>
  <c r="W597" i="67"/>
  <c r="W595" i="67"/>
  <c r="W593" i="67"/>
  <c r="W601" i="67"/>
  <c r="W599" i="67"/>
  <c r="U182" i="67"/>
  <c r="U181" i="67" s="1"/>
  <c r="U137" i="67" s="1"/>
  <c r="V602" i="67"/>
  <c r="U602" i="67"/>
  <c r="V529" i="67"/>
  <c r="V405" i="67"/>
  <c r="V182" i="67"/>
  <c r="V199" i="67"/>
  <c r="U199" i="67"/>
  <c r="U198" i="67" s="1"/>
  <c r="U197" i="67" s="1"/>
  <c r="U196" i="67" s="1"/>
  <c r="W627" i="66"/>
  <c r="W626" i="66" s="1"/>
  <c r="X627" i="66"/>
  <c r="W91" i="67" l="1"/>
  <c r="Q186" i="68"/>
  <c r="P20" i="68"/>
  <c r="W602" i="67"/>
  <c r="V198" i="67"/>
  <c r="W199" i="67"/>
  <c r="V294" i="67"/>
  <c r="V528" i="67"/>
  <c r="V181" i="67"/>
  <c r="W182" i="67"/>
  <c r="V395" i="67"/>
  <c r="W396" i="67"/>
  <c r="Y627" i="66"/>
  <c r="X626" i="66"/>
  <c r="Y626" i="66" s="1"/>
  <c r="Y628" i="66"/>
  <c r="V197" i="67" l="1"/>
  <c r="W198" i="67"/>
  <c r="V394" i="67"/>
  <c r="W395" i="67"/>
  <c r="V137" i="67"/>
  <c r="W181" i="67"/>
  <c r="V293" i="67"/>
  <c r="V280" i="67" l="1"/>
  <c r="V393" i="67"/>
  <c r="W394" i="67"/>
  <c r="V19" i="67"/>
  <c r="W137" i="67"/>
  <c r="V196" i="67"/>
  <c r="W196" i="67" s="1"/>
  <c r="W197" i="67"/>
  <c r="V392" i="67" l="1"/>
  <c r="W393" i="67"/>
  <c r="V228" i="67"/>
  <c r="V391" i="67" l="1"/>
  <c r="W392" i="67"/>
  <c r="W391" i="67" l="1"/>
  <c r="V340" i="67"/>
  <c r="X301" i="67" l="1"/>
  <c r="AA342" i="67"/>
  <c r="V18" i="67"/>
  <c r="X302" i="67" l="1"/>
  <c r="X304" i="67"/>
  <c r="X305" i="67"/>
  <c r="AA19" i="67"/>
  <c r="C63" i="29" l="1"/>
  <c r="C60" i="29"/>
  <c r="C59" i="29"/>
  <c r="C84" i="29" l="1"/>
  <c r="C73" i="29"/>
  <c r="F51" i="29" l="1"/>
  <c r="F54" i="29" s="1"/>
  <c r="F73" i="29"/>
  <c r="F71" i="29"/>
  <c r="F14" i="29"/>
  <c r="E106" i="29"/>
  <c r="D39" i="29"/>
  <c r="D42" i="29"/>
  <c r="E42" i="29"/>
  <c r="D30" i="29"/>
  <c r="D26" i="29"/>
  <c r="D24" i="29"/>
  <c r="D23" i="29"/>
  <c r="D22" i="29"/>
  <c r="D21" i="29"/>
  <c r="E21" i="29" s="1"/>
  <c r="D14" i="29"/>
  <c r="E14" i="29" s="1"/>
  <c r="D35" i="29"/>
  <c r="E35" i="29" s="1"/>
  <c r="E16" i="29"/>
  <c r="E17" i="29"/>
  <c r="E18" i="29"/>
  <c r="E19" i="29"/>
  <c r="E22" i="29"/>
  <c r="E23" i="29"/>
  <c r="E24" i="29"/>
  <c r="E26" i="29"/>
  <c r="E27" i="29"/>
  <c r="E28" i="29"/>
  <c r="E29" i="29"/>
  <c r="E30" i="29"/>
  <c r="E32" i="29"/>
  <c r="E33" i="29"/>
  <c r="E36" i="29"/>
  <c r="E38" i="29"/>
  <c r="E39" i="29"/>
  <c r="E41" i="29"/>
  <c r="E44" i="29"/>
  <c r="E48" i="29"/>
  <c r="E49" i="29"/>
  <c r="E51" i="29"/>
  <c r="E52" i="29"/>
  <c r="E54" i="29"/>
  <c r="E55" i="29"/>
  <c r="E56" i="29"/>
  <c r="E57" i="29"/>
  <c r="E59" i="29"/>
  <c r="E60" i="29"/>
  <c r="E61" i="29"/>
  <c r="E62" i="29"/>
  <c r="E63" i="29"/>
  <c r="E64" i="29"/>
  <c r="E65" i="29"/>
  <c r="E66" i="29"/>
  <c r="E67" i="29"/>
  <c r="E68" i="29"/>
  <c r="E70" i="29"/>
  <c r="E72" i="29"/>
  <c r="E73" i="29"/>
  <c r="E74" i="29"/>
  <c r="E75" i="29"/>
  <c r="E76" i="29"/>
  <c r="E77" i="29"/>
  <c r="E78" i="29"/>
  <c r="E79" i="29"/>
  <c r="E80" i="29"/>
  <c r="E81" i="29"/>
  <c r="E82" i="29"/>
  <c r="E83" i="29"/>
  <c r="E84" i="29"/>
  <c r="E85" i="29"/>
  <c r="E86" i="29"/>
  <c r="E87" i="29"/>
  <c r="E88" i="29"/>
  <c r="E89" i="29"/>
  <c r="E90" i="29"/>
  <c r="E91" i="29"/>
  <c r="E92" i="29"/>
  <c r="E93" i="29"/>
  <c r="E94" i="29"/>
  <c r="E95" i="29"/>
  <c r="E97" i="29"/>
  <c r="E98" i="29"/>
  <c r="E99" i="29"/>
  <c r="E101" i="29"/>
  <c r="E102" i="29"/>
  <c r="E103" i="29"/>
  <c r="E105" i="29"/>
  <c r="Y852" i="66"/>
  <c r="X851" i="66"/>
  <c r="W851" i="66"/>
  <c r="Y851" i="66" s="1"/>
  <c r="X850" i="66"/>
  <c r="W850" i="66" l="1"/>
  <c r="Y850" i="66" s="1"/>
  <c r="Z355" i="66"/>
  <c r="Y202" i="66"/>
  <c r="X201" i="66"/>
  <c r="W201" i="66"/>
  <c r="W200" i="66" s="1"/>
  <c r="W199" i="66" s="1"/>
  <c r="Y29" i="66"/>
  <c r="Y37" i="66"/>
  <c r="Y43" i="66"/>
  <c r="Y49" i="66"/>
  <c r="Y55" i="66"/>
  <c r="Y56" i="66"/>
  <c r="Y57" i="66"/>
  <c r="Y58" i="66"/>
  <c r="Y59" i="66"/>
  <c r="Y60" i="66"/>
  <c r="Y61" i="66"/>
  <c r="Y62" i="66"/>
  <c r="Y63" i="66"/>
  <c r="Y64" i="66"/>
  <c r="Y65" i="66"/>
  <c r="Y71" i="66"/>
  <c r="Y78" i="66"/>
  <c r="Y79" i="66"/>
  <c r="Y82" i="66"/>
  <c r="Y83" i="66"/>
  <c r="Y86" i="66"/>
  <c r="Y92" i="66"/>
  <c r="Y93" i="66"/>
  <c r="Y99" i="66"/>
  <c r="Y100" i="66"/>
  <c r="Y103" i="66"/>
  <c r="Y104" i="66"/>
  <c r="Y110" i="66"/>
  <c r="Y111" i="66"/>
  <c r="Y112" i="66"/>
  <c r="Y113" i="66"/>
  <c r="Y114" i="66"/>
  <c r="Y115" i="66"/>
  <c r="Y116" i="66"/>
  <c r="Y123" i="66"/>
  <c r="Y126" i="66"/>
  <c r="Y135" i="66"/>
  <c r="Y138" i="66"/>
  <c r="Y144" i="66"/>
  <c r="Y150" i="66"/>
  <c r="Y156" i="66"/>
  <c r="Y162" i="66"/>
  <c r="Y165" i="66"/>
  <c r="Y171" i="66"/>
  <c r="Y174" i="66"/>
  <c r="Y180" i="66"/>
  <c r="Y183" i="66"/>
  <c r="Y190" i="66"/>
  <c r="Y196" i="66"/>
  <c r="Y206" i="66"/>
  <c r="Y210" i="66"/>
  <c r="Y217" i="66"/>
  <c r="Y218" i="66"/>
  <c r="Y221" i="66"/>
  <c r="Y222" i="66"/>
  <c r="Y225" i="66"/>
  <c r="Y226" i="66"/>
  <c r="Y232" i="66"/>
  <c r="Y233" i="66"/>
  <c r="Y242" i="66"/>
  <c r="Y245" i="66"/>
  <c r="Y251" i="66"/>
  <c r="Y256" i="66"/>
  <c r="Y257" i="66"/>
  <c r="Y261" i="66"/>
  <c r="Y262" i="66"/>
  <c r="Y265" i="66"/>
  <c r="Y266" i="66"/>
  <c r="Y267" i="66"/>
  <c r="Y268" i="66"/>
  <c r="Y269" i="66"/>
  <c r="Y270" i="66"/>
  <c r="Y271" i="66"/>
  <c r="Y277" i="66"/>
  <c r="Y278" i="66"/>
  <c r="Y279" i="66"/>
  <c r="Y280" i="66"/>
  <c r="Y281" i="66"/>
  <c r="Y282" i="66"/>
  <c r="Y289" i="66"/>
  <c r="Y298" i="66"/>
  <c r="Y304" i="66"/>
  <c r="Y311" i="66"/>
  <c r="Y317" i="66"/>
  <c r="Y323" i="66"/>
  <c r="Y329" i="66"/>
  <c r="Y335" i="66"/>
  <c r="Y341" i="66"/>
  <c r="Y348" i="66"/>
  <c r="Y355" i="66"/>
  <c r="Y362" i="66"/>
  <c r="Y363" i="66"/>
  <c r="Y369" i="66"/>
  <c r="Y370" i="66"/>
  <c r="Y373" i="66"/>
  <c r="Y374" i="66"/>
  <c r="Y375" i="66"/>
  <c r="Y378" i="66"/>
  <c r="Y379" i="66"/>
  <c r="Y380" i="66"/>
  <c r="Y388" i="66"/>
  <c r="Y395" i="66"/>
  <c r="Y403" i="66"/>
  <c r="Y404" i="66"/>
  <c r="Y408" i="66"/>
  <c r="Y409" i="66"/>
  <c r="Y413" i="66"/>
  <c r="Y414" i="66"/>
  <c r="Y418" i="66"/>
  <c r="Y419" i="66"/>
  <c r="Y422" i="66"/>
  <c r="Y423" i="66"/>
  <c r="Y424" i="66"/>
  <c r="Y428" i="66"/>
  <c r="Y434" i="66"/>
  <c r="Y435" i="66"/>
  <c r="Y439" i="66"/>
  <c r="Y440" i="66"/>
  <c r="Y444" i="66"/>
  <c r="Y445" i="66"/>
  <c r="Y449" i="66"/>
  <c r="Y457" i="66"/>
  <c r="Y458" i="66"/>
  <c r="Y464" i="66"/>
  <c r="Y469" i="66"/>
  <c r="Y470" i="66"/>
  <c r="Y471" i="66"/>
  <c r="Y472" i="66"/>
  <c r="Y473" i="66"/>
  <c r="Y474" i="66"/>
  <c r="Y475" i="66"/>
  <c r="Y479" i="66"/>
  <c r="Y480" i="66"/>
  <c r="Y481" i="66"/>
  <c r="Y484" i="66"/>
  <c r="Y485" i="66"/>
  <c r="Y486" i="66"/>
  <c r="Y490" i="66"/>
  <c r="Y496" i="66"/>
  <c r="Y501" i="66"/>
  <c r="Y508" i="66"/>
  <c r="Y514" i="66"/>
  <c r="Y519" i="66"/>
  <c r="Y524" i="66"/>
  <c r="Y529" i="66"/>
  <c r="Y530" i="66"/>
  <c r="Y535" i="66"/>
  <c r="Y540" i="66"/>
  <c r="Y544" i="66"/>
  <c r="Y545" i="66"/>
  <c r="Y548" i="66"/>
  <c r="Y555" i="66"/>
  <c r="Y556" i="66"/>
  <c r="Y559" i="66"/>
  <c r="Y566" i="66"/>
  <c r="Y567" i="66"/>
  <c r="Y571" i="66"/>
  <c r="Y573" i="66"/>
  <c r="Y574" i="66"/>
  <c r="Y575" i="66"/>
  <c r="Y576" i="66"/>
  <c r="Y577" i="66"/>
  <c r="Y578" i="66"/>
  <c r="Y584" i="66"/>
  <c r="Y586" i="66"/>
  <c r="Y587" i="66"/>
  <c r="Y588" i="66"/>
  <c r="Y589" i="66"/>
  <c r="Y590" i="66"/>
  <c r="Y591" i="66"/>
  <c r="Y592" i="66"/>
  <c r="Y593" i="66"/>
  <c r="Y594" i="66"/>
  <c r="Y595" i="66"/>
  <c r="Y596" i="66"/>
  <c r="Y597" i="66"/>
  <c r="Y598" i="66"/>
  <c r="Y613" i="66"/>
  <c r="Y614" i="66"/>
  <c r="Y615" i="66"/>
  <c r="Y616" i="66"/>
  <c r="Y617" i="66"/>
  <c r="Y618" i="66"/>
  <c r="Y624" i="66"/>
  <c r="Y625" i="66"/>
  <c r="Y633" i="66"/>
  <c r="Y634" i="66"/>
  <c r="Y635" i="66"/>
  <c r="Y636" i="66"/>
  <c r="Y640" i="66"/>
  <c r="Y646" i="66"/>
  <c r="Y654" i="66"/>
  <c r="Y655" i="66"/>
  <c r="Y656" i="66"/>
  <c r="Y657" i="66"/>
  <c r="Y658" i="66"/>
  <c r="Y659" i="66"/>
  <c r="Y660" i="66"/>
  <c r="Y661" i="66"/>
  <c r="Y668" i="66"/>
  <c r="Y674" i="66"/>
  <c r="Y675" i="66"/>
  <c r="Y676" i="66"/>
  <c r="Y677" i="66"/>
  <c r="Y678" i="66"/>
  <c r="Y679" i="66"/>
  <c r="Y680" i="66"/>
  <c r="Y685" i="66"/>
  <c r="Y693" i="66"/>
  <c r="Y700" i="66"/>
  <c r="Y705" i="66"/>
  <c r="Y710" i="66"/>
  <c r="Y711" i="66"/>
  <c r="Y712" i="66"/>
  <c r="Y715" i="66"/>
  <c r="Y722" i="66"/>
  <c r="Y725" i="66"/>
  <c r="Y726" i="66"/>
  <c r="Y727" i="66"/>
  <c r="Y728" i="66"/>
  <c r="Y729" i="66"/>
  <c r="Y730" i="66"/>
  <c r="Y731" i="66"/>
  <c r="Y732" i="66"/>
  <c r="Y733" i="66"/>
  <c r="Y734" i="66"/>
  <c r="Y735" i="66"/>
  <c r="Y736" i="66"/>
  <c r="Y740" i="66"/>
  <c r="Y747" i="66"/>
  <c r="Y755" i="66"/>
  <c r="Y761" i="66"/>
  <c r="Y768" i="66"/>
  <c r="Y776" i="66"/>
  <c r="Y777" i="66"/>
  <c r="Y781" i="66"/>
  <c r="Y782" i="66"/>
  <c r="Y785" i="66"/>
  <c r="Y786" i="66"/>
  <c r="Y787" i="66"/>
  <c r="Y791" i="66"/>
  <c r="Y797" i="66"/>
  <c r="Y798" i="66"/>
  <c r="Y802" i="66"/>
  <c r="Y806" i="66"/>
  <c r="Y812" i="66"/>
  <c r="Y813" i="66"/>
  <c r="Y819" i="66"/>
  <c r="Y826" i="66"/>
  <c r="Y827" i="66"/>
  <c r="Y828" i="66"/>
  <c r="Y829" i="66"/>
  <c r="Y830" i="66"/>
  <c r="Y836" i="66"/>
  <c r="Y838" i="66"/>
  <c r="Y839" i="66"/>
  <c r="Y840" i="66"/>
  <c r="Y841" i="66"/>
  <c r="Y845" i="66"/>
  <c r="Y846" i="66"/>
  <c r="Y847" i="66"/>
  <c r="Y848" i="66"/>
  <c r="Y849" i="66"/>
  <c r="Y855" i="66"/>
  <c r="Y856" i="66"/>
  <c r="Y857" i="66"/>
  <c r="Y858" i="66"/>
  <c r="X70" i="66"/>
  <c r="X69" i="66" s="1"/>
  <c r="X68" i="66" s="1"/>
  <c r="X67" i="66" s="1"/>
  <c r="X66" i="66" s="1"/>
  <c r="W70" i="66"/>
  <c r="W69" i="66" s="1"/>
  <c r="W68" i="66" s="1"/>
  <c r="W67" i="66" s="1"/>
  <c r="W66" i="66" s="1"/>
  <c r="X54" i="66"/>
  <c r="X53" i="66" s="1"/>
  <c r="X52" i="66" s="1"/>
  <c r="X51" i="66" s="1"/>
  <c r="X50" i="66" s="1"/>
  <c r="W54" i="66"/>
  <c r="W53" i="66"/>
  <c r="W52" i="66" s="1"/>
  <c r="W51" i="66" s="1"/>
  <c r="W50" i="66" s="1"/>
  <c r="X48" i="66"/>
  <c r="X47" i="66" s="1"/>
  <c r="X46" i="66" s="1"/>
  <c r="X45" i="66" s="1"/>
  <c r="X44" i="66" s="1"/>
  <c r="W48" i="66"/>
  <c r="W47" i="66" s="1"/>
  <c r="W46" i="66" s="1"/>
  <c r="W45" i="66" s="1"/>
  <c r="W44" i="66" s="1"/>
  <c r="X42" i="66"/>
  <c r="X41" i="66" s="1"/>
  <c r="X40" i="66" s="1"/>
  <c r="X39" i="66" s="1"/>
  <c r="X38" i="66" s="1"/>
  <c r="W42" i="66"/>
  <c r="X36" i="66"/>
  <c r="X35" i="66" s="1"/>
  <c r="X34" i="66" s="1"/>
  <c r="X33" i="66" s="1"/>
  <c r="X32" i="66" s="1"/>
  <c r="W36" i="66"/>
  <c r="X28" i="66"/>
  <c r="X27" i="66" s="1"/>
  <c r="X26" i="66" s="1"/>
  <c r="X25" i="66" s="1"/>
  <c r="X24" i="66" s="1"/>
  <c r="X23" i="66" s="1"/>
  <c r="X22" i="66" s="1"/>
  <c r="X77" i="66"/>
  <c r="X76" i="66" s="1"/>
  <c r="X81" i="66"/>
  <c r="X80" i="66" s="1"/>
  <c r="X85" i="66"/>
  <c r="X84" i="66" s="1"/>
  <c r="X91" i="66"/>
  <c r="X90" i="66" s="1"/>
  <c r="X89" i="66" s="1"/>
  <c r="X88" i="66" s="1"/>
  <c r="X87" i="66" s="1"/>
  <c r="X98" i="66"/>
  <c r="X97" i="66" s="1"/>
  <c r="X102" i="66"/>
  <c r="X101" i="66" s="1"/>
  <c r="X109" i="66"/>
  <c r="X108" i="66" s="1"/>
  <c r="X107" i="66" s="1"/>
  <c r="X106" i="66" s="1"/>
  <c r="X105" i="66" s="1"/>
  <c r="X122" i="66"/>
  <c r="X121" i="66" s="1"/>
  <c r="X125" i="66"/>
  <c r="X124" i="66" s="1"/>
  <c r="X134" i="66"/>
  <c r="X137" i="66"/>
  <c r="X136" i="66" s="1"/>
  <c r="X143" i="66"/>
  <c r="X142" i="66" s="1"/>
  <c r="X141" i="66" s="1"/>
  <c r="X140" i="66" s="1"/>
  <c r="X139" i="66" s="1"/>
  <c r="X149" i="66"/>
  <c r="X148" i="66" s="1"/>
  <c r="X147" i="66" s="1"/>
  <c r="X146" i="66" s="1"/>
  <c r="X145" i="66" s="1"/>
  <c r="X155" i="66"/>
  <c r="X154" i="66" s="1"/>
  <c r="X153" i="66" s="1"/>
  <c r="X152" i="66" s="1"/>
  <c r="X151" i="66" s="1"/>
  <c r="X161" i="66"/>
  <c r="X160" i="66" s="1"/>
  <c r="X164" i="66"/>
  <c r="X163" i="66" s="1"/>
  <c r="X170" i="66"/>
  <c r="X169" i="66" s="1"/>
  <c r="X173" i="66"/>
  <c r="X172" i="66" s="1"/>
  <c r="X179" i="66"/>
  <c r="X178" i="66" s="1"/>
  <c r="X182" i="66"/>
  <c r="X181" i="66" s="1"/>
  <c r="X189" i="66"/>
  <c r="X188" i="66" s="1"/>
  <c r="X187" i="66" s="1"/>
  <c r="X186" i="66" s="1"/>
  <c r="X185" i="66" s="1"/>
  <c r="X195" i="66"/>
  <c r="X194" i="66" s="1"/>
  <c r="X193" i="66" s="1"/>
  <c r="X192" i="66" s="1"/>
  <c r="X191" i="66" s="1"/>
  <c r="X205" i="66"/>
  <c r="X204" i="66" s="1"/>
  <c r="X203" i="66" s="1"/>
  <c r="X209" i="66"/>
  <c r="X208" i="66" s="1"/>
  <c r="X207" i="66" s="1"/>
  <c r="X216" i="66"/>
  <c r="X215" i="66" s="1"/>
  <c r="X220" i="66"/>
  <c r="X219" i="66" s="1"/>
  <c r="X224" i="66"/>
  <c r="X223" i="66" s="1"/>
  <c r="X231" i="66"/>
  <c r="X230" i="66" s="1"/>
  <c r="X229" i="66" s="1"/>
  <c r="X228" i="66" s="1"/>
  <c r="X227" i="66" s="1"/>
  <c r="X241" i="66"/>
  <c r="X240" i="66" s="1"/>
  <c r="X244" i="66"/>
  <c r="X243" i="66" s="1"/>
  <c r="X250" i="66"/>
  <c r="X249" i="66" s="1"/>
  <c r="X248" i="66" s="1"/>
  <c r="X247" i="66" s="1"/>
  <c r="X246" i="66" s="1"/>
  <c r="X255" i="66"/>
  <c r="X254" i="66" s="1"/>
  <c r="X253" i="66" s="1"/>
  <c r="X260" i="66"/>
  <c r="X259" i="66" s="1"/>
  <c r="X264" i="66"/>
  <c r="X263" i="66" s="1"/>
  <c r="X276" i="66"/>
  <c r="X275" i="66" s="1"/>
  <c r="X274" i="66" s="1"/>
  <c r="X273" i="66" s="1"/>
  <c r="X272" i="66" s="1"/>
  <c r="X288" i="66"/>
  <c r="X287" i="66" s="1"/>
  <c r="X286" i="66" s="1"/>
  <c r="X285" i="66" s="1"/>
  <c r="X284" i="66" s="1"/>
  <c r="X283" i="66" s="1"/>
  <c r="X297" i="66"/>
  <c r="X296" i="66" s="1"/>
  <c r="X295" i="66" s="1"/>
  <c r="X294" i="66" s="1"/>
  <c r="X293" i="66" s="1"/>
  <c r="X303" i="66"/>
  <c r="X302" i="66" s="1"/>
  <c r="X301" i="66" s="1"/>
  <c r="X300" i="66" s="1"/>
  <c r="X299" i="66" s="1"/>
  <c r="X310" i="66"/>
  <c r="X309" i="66" s="1"/>
  <c r="X308" i="66" s="1"/>
  <c r="X307" i="66" s="1"/>
  <c r="X306" i="66" s="1"/>
  <c r="X316" i="66"/>
  <c r="X315" i="66" s="1"/>
  <c r="X314" i="66" s="1"/>
  <c r="X313" i="66" s="1"/>
  <c r="X312" i="66" s="1"/>
  <c r="X322" i="66"/>
  <c r="X321" i="66" s="1"/>
  <c r="X320" i="66" s="1"/>
  <c r="X319" i="66" s="1"/>
  <c r="X318" i="66" s="1"/>
  <c r="X328" i="66"/>
  <c r="X327" i="66" s="1"/>
  <c r="X326" i="66" s="1"/>
  <c r="X325" i="66" s="1"/>
  <c r="X324" i="66" s="1"/>
  <c r="X334" i="66"/>
  <c r="X333" i="66" s="1"/>
  <c r="X332" i="66" s="1"/>
  <c r="X331" i="66" s="1"/>
  <c r="X330" i="66" s="1"/>
  <c r="X340" i="66"/>
  <c r="X339" i="66" s="1"/>
  <c r="X338" i="66" s="1"/>
  <c r="X337" i="66" s="1"/>
  <c r="X336" i="66" s="1"/>
  <c r="X347" i="66"/>
  <c r="X346" i="66" s="1"/>
  <c r="X345" i="66" s="1"/>
  <c r="X344" i="66" s="1"/>
  <c r="X343" i="66" s="1"/>
  <c r="X342" i="66" s="1"/>
  <c r="X354" i="66"/>
  <c r="X353" i="66" s="1"/>
  <c r="X352" i="66" s="1"/>
  <c r="X351" i="66" s="1"/>
  <c r="X350" i="66" s="1"/>
  <c r="X349" i="66" s="1"/>
  <c r="X361" i="66"/>
  <c r="X360" i="66" s="1"/>
  <c r="X359" i="66" s="1"/>
  <c r="X358" i="66" s="1"/>
  <c r="X357" i="66" s="1"/>
  <c r="X368" i="66"/>
  <c r="X367" i="66" s="1"/>
  <c r="X372" i="66"/>
  <c r="X371" i="66" s="1"/>
  <c r="X377" i="66"/>
  <c r="X376" i="66" s="1"/>
  <c r="X387" i="66"/>
  <c r="X386" i="66" s="1"/>
  <c r="X385" i="66" s="1"/>
  <c r="X384" i="66" s="1"/>
  <c r="X383" i="66" s="1"/>
  <c r="X382" i="66" s="1"/>
  <c r="X394" i="66"/>
  <c r="X393" i="66" s="1"/>
  <c r="X392" i="66" s="1"/>
  <c r="X391" i="66" s="1"/>
  <c r="X390" i="66" s="1"/>
  <c r="X389" i="66" s="1"/>
  <c r="X402" i="66"/>
  <c r="X401" i="66" s="1"/>
  <c r="X400" i="66" s="1"/>
  <c r="X407" i="66"/>
  <c r="X406" i="66" s="1"/>
  <c r="X405" i="66" s="1"/>
  <c r="X412" i="66"/>
  <c r="X411" i="66" s="1"/>
  <c r="X410" i="66" s="1"/>
  <c r="X417" i="66"/>
  <c r="X416" i="66" s="1"/>
  <c r="X421" i="66"/>
  <c r="X420" i="66" s="1"/>
  <c r="X427" i="66"/>
  <c r="X426" i="66" s="1"/>
  <c r="X425" i="66" s="1"/>
  <c r="X433" i="66"/>
  <c r="X432" i="66" s="1"/>
  <c r="X431" i="66" s="1"/>
  <c r="X438" i="66"/>
  <c r="X437" i="66" s="1"/>
  <c r="X436" i="66" s="1"/>
  <c r="X443" i="66"/>
  <c r="X442" i="66" s="1"/>
  <c r="X441" i="66" s="1"/>
  <c r="X448" i="66"/>
  <c r="X447" i="66" s="1"/>
  <c r="X446" i="66" s="1"/>
  <c r="X456" i="66"/>
  <c r="X455" i="66" s="1"/>
  <c r="X454" i="66" s="1"/>
  <c r="X453" i="66" s="1"/>
  <c r="X452" i="66" s="1"/>
  <c r="X463" i="66"/>
  <c r="X462" i="66" s="1"/>
  <c r="X461" i="66" s="1"/>
  <c r="X460" i="66" s="1"/>
  <c r="X468" i="66"/>
  <c r="X467" i="66" s="1"/>
  <c r="X466" i="66" s="1"/>
  <c r="X478" i="66"/>
  <c r="X477" i="66" s="1"/>
  <c r="X483" i="66"/>
  <c r="X482" i="66" s="1"/>
  <c r="X489" i="66"/>
  <c r="X488" i="66" s="1"/>
  <c r="X487" i="66" s="1"/>
  <c r="X495" i="66"/>
  <c r="X494" i="66" s="1"/>
  <c r="X493" i="66" s="1"/>
  <c r="X492" i="66" s="1"/>
  <c r="X491" i="66" s="1"/>
  <c r="X500" i="66"/>
  <c r="X499" i="66" s="1"/>
  <c r="X498" i="66" s="1"/>
  <c r="X497" i="66" s="1"/>
  <c r="X507" i="66"/>
  <c r="X506" i="66" s="1"/>
  <c r="X505" i="66" s="1"/>
  <c r="X504" i="66" s="1"/>
  <c r="X503" i="66" s="1"/>
  <c r="X513" i="66"/>
  <c r="X512" i="66" s="1"/>
  <c r="X511" i="66" s="1"/>
  <c r="X510" i="66" s="1"/>
  <c r="X509" i="66" s="1"/>
  <c r="X518" i="66"/>
  <c r="X517" i="66" s="1"/>
  <c r="X516" i="66" s="1"/>
  <c r="X515" i="66" s="1"/>
  <c r="X523" i="66"/>
  <c r="X522" i="66" s="1"/>
  <c r="X521" i="66" s="1"/>
  <c r="X520" i="66" s="1"/>
  <c r="X528" i="66"/>
  <c r="X527" i="66" s="1"/>
  <c r="X526" i="66" s="1"/>
  <c r="X525" i="66" s="1"/>
  <c r="X534" i="66"/>
  <c r="X533" i="66" s="1"/>
  <c r="X532" i="66" s="1"/>
  <c r="X531" i="66" s="1"/>
  <c r="X539" i="66"/>
  <c r="X538" i="66" s="1"/>
  <c r="X537" i="66" s="1"/>
  <c r="X543" i="66"/>
  <c r="X542" i="66" s="1"/>
  <c r="X547" i="66"/>
  <c r="X546" i="66" s="1"/>
  <c r="X554" i="66"/>
  <c r="X553" i="66" s="1"/>
  <c r="X558" i="66"/>
  <c r="X557" i="66" s="1"/>
  <c r="Y557" i="66" s="1"/>
  <c r="X565" i="66"/>
  <c r="X564" i="66" s="1"/>
  <c r="X563" i="66" s="1"/>
  <c r="X570" i="66"/>
  <c r="X569" i="66" s="1"/>
  <c r="X568" i="66" s="1"/>
  <c r="X583" i="66"/>
  <c r="X582" i="66" s="1"/>
  <c r="X581" i="66" s="1"/>
  <c r="X580" i="66" s="1"/>
  <c r="X579" i="66" s="1"/>
  <c r="X572" i="66" s="1"/>
  <c r="X623" i="66"/>
  <c r="X622" i="66" s="1"/>
  <c r="X621" i="66" s="1"/>
  <c r="X639" i="66"/>
  <c r="X638" i="66" s="1"/>
  <c r="X637" i="66" s="1"/>
  <c r="X632" i="66" s="1"/>
  <c r="X631" i="66" s="1"/>
  <c r="X645" i="66"/>
  <c r="X644" i="66" s="1"/>
  <c r="X643" i="66" s="1"/>
  <c r="X642" i="66" s="1"/>
  <c r="X641" i="66" s="1"/>
  <c r="X653" i="66"/>
  <c r="X652" i="66" s="1"/>
  <c r="X651" i="66" s="1"/>
  <c r="X650" i="66" s="1"/>
  <c r="X649" i="66" s="1"/>
  <c r="X648" i="66" s="1"/>
  <c r="X667" i="66"/>
  <c r="X666" i="66" s="1"/>
  <c r="X665" i="66" s="1"/>
  <c r="X664" i="66" s="1"/>
  <c r="X663" i="66" s="1"/>
  <c r="X673" i="66"/>
  <c r="X672" i="66" s="1"/>
  <c r="X671" i="66" s="1"/>
  <c r="X670" i="66" s="1"/>
  <c r="X669" i="66" s="1"/>
  <c r="X684" i="66"/>
  <c r="X683" i="66" s="1"/>
  <c r="X682" i="66" s="1"/>
  <c r="X681" i="66" s="1"/>
  <c r="Y681" i="66" s="1"/>
  <c r="X692" i="66"/>
  <c r="X691" i="66" s="1"/>
  <c r="X690" i="66" s="1"/>
  <c r="X689" i="66" s="1"/>
  <c r="X688" i="66" s="1"/>
  <c r="X687" i="66" s="1"/>
  <c r="X686" i="66" s="1"/>
  <c r="X699" i="66"/>
  <c r="X698" i="66" s="1"/>
  <c r="X697" i="66" s="1"/>
  <c r="X696" i="66" s="1"/>
  <c r="Y696" i="66" s="1"/>
  <c r="X704" i="66"/>
  <c r="X703" i="66" s="1"/>
  <c r="X702" i="66" s="1"/>
  <c r="X701" i="66" s="1"/>
  <c r="Y701" i="66" s="1"/>
  <c r="X709" i="66"/>
  <c r="X708" i="66" s="1"/>
  <c r="X714" i="66"/>
  <c r="X713" i="66" s="1"/>
  <c r="Y713" i="66" s="1"/>
  <c r="X721" i="66"/>
  <c r="X720" i="66" s="1"/>
  <c r="X719" i="66" s="1"/>
  <c r="X718" i="66" s="1"/>
  <c r="X717" i="66" s="1"/>
  <c r="X716" i="66" s="1"/>
  <c r="X739" i="66"/>
  <c r="X738" i="66" s="1"/>
  <c r="X737" i="66" s="1"/>
  <c r="X724" i="66" s="1"/>
  <c r="X746" i="66"/>
  <c r="X745" i="66" s="1"/>
  <c r="X744" i="66" s="1"/>
  <c r="X743" i="66" s="1"/>
  <c r="X742" i="66" s="1"/>
  <c r="X741" i="66" s="1"/>
  <c r="X754" i="66"/>
  <c r="X753" i="66" s="1"/>
  <c r="X752" i="66" s="1"/>
  <c r="X751" i="66" s="1"/>
  <c r="X750" i="66" s="1"/>
  <c r="Y750" i="66" s="1"/>
  <c r="X760" i="66"/>
  <c r="X759" i="66" s="1"/>
  <c r="X758" i="66" s="1"/>
  <c r="X757" i="66" s="1"/>
  <c r="X756" i="66" s="1"/>
  <c r="X767" i="66"/>
  <c r="X766" i="66" s="1"/>
  <c r="X765" i="66" s="1"/>
  <c r="X764" i="66" s="1"/>
  <c r="X763" i="66" s="1"/>
  <c r="X762" i="66" s="1"/>
  <c r="X775" i="66"/>
  <c r="X774" i="66" s="1"/>
  <c r="X773" i="66" s="1"/>
  <c r="X780" i="66"/>
  <c r="X779" i="66" s="1"/>
  <c r="X784" i="66"/>
  <c r="X783" i="66" s="1"/>
  <c r="Y783" i="66" s="1"/>
  <c r="X790" i="66"/>
  <c r="X789" i="66" s="1"/>
  <c r="X788" i="66" s="1"/>
  <c r="Y788" i="66" s="1"/>
  <c r="X796" i="66"/>
  <c r="X795" i="66" s="1"/>
  <c r="X794" i="66" s="1"/>
  <c r="X801" i="66"/>
  <c r="X800" i="66" s="1"/>
  <c r="X799" i="66" s="1"/>
  <c r="X805" i="66"/>
  <c r="X804" i="66" s="1"/>
  <c r="X803" i="66" s="1"/>
  <c r="Y803" i="66" s="1"/>
  <c r="X811" i="66"/>
  <c r="X810" i="66" s="1"/>
  <c r="X809" i="66" s="1"/>
  <c r="X808" i="66" s="1"/>
  <c r="X807" i="66" s="1"/>
  <c r="X818" i="66"/>
  <c r="X817" i="66" s="1"/>
  <c r="X816" i="66" s="1"/>
  <c r="X815" i="66" s="1"/>
  <c r="X814" i="66" s="1"/>
  <c r="X825" i="66"/>
  <c r="X824" i="66" s="1"/>
  <c r="X823" i="66" s="1"/>
  <c r="X822" i="66" s="1"/>
  <c r="X821" i="66" s="1"/>
  <c r="X835" i="66"/>
  <c r="X834" i="66" s="1"/>
  <c r="X833" i="66" s="1"/>
  <c r="X832" i="66" s="1"/>
  <c r="X831" i="66" s="1"/>
  <c r="X844" i="66"/>
  <c r="X843" i="66" s="1"/>
  <c r="X842" i="66" s="1"/>
  <c r="X854" i="66"/>
  <c r="X853" i="66" s="1"/>
  <c r="Y853" i="66" s="1"/>
  <c r="W854" i="66"/>
  <c r="W853" i="66" s="1"/>
  <c r="W844" i="66"/>
  <c r="W843" i="66" s="1"/>
  <c r="W842" i="66" s="1"/>
  <c r="W835" i="66"/>
  <c r="W834" i="66"/>
  <c r="W833" i="66" s="1"/>
  <c r="W832" i="66" s="1"/>
  <c r="W831" i="66" s="1"/>
  <c r="W825" i="66"/>
  <c r="W824" i="66" s="1"/>
  <c r="W823" i="66" s="1"/>
  <c r="W822" i="66" s="1"/>
  <c r="W821" i="66" s="1"/>
  <c r="W818" i="66"/>
  <c r="W811" i="66"/>
  <c r="W810" i="66"/>
  <c r="W809" i="66" s="1"/>
  <c r="W808" i="66" s="1"/>
  <c r="W807" i="66" s="1"/>
  <c r="W805" i="66"/>
  <c r="W804" i="66" s="1"/>
  <c r="W803" i="66" s="1"/>
  <c r="W801" i="66"/>
  <c r="W800" i="66" s="1"/>
  <c r="W799" i="66" s="1"/>
  <c r="W796" i="66"/>
  <c r="W795" i="66" s="1"/>
  <c r="W794" i="66" s="1"/>
  <c r="W790" i="66"/>
  <c r="W789" i="66"/>
  <c r="W788" i="66" s="1"/>
  <c r="W784" i="66"/>
  <c r="W783" i="66" s="1"/>
  <c r="W780" i="66"/>
  <c r="W779" i="66" s="1"/>
  <c r="W775" i="66"/>
  <c r="W774" i="66"/>
  <c r="W773" i="66" s="1"/>
  <c r="W767" i="66"/>
  <c r="W766" i="66"/>
  <c r="W765" i="66" s="1"/>
  <c r="W764" i="66" s="1"/>
  <c r="W763" i="66" s="1"/>
  <c r="W762" i="66" s="1"/>
  <c r="W760" i="66"/>
  <c r="W759" i="66"/>
  <c r="W758" i="66" s="1"/>
  <c r="W757" i="66" s="1"/>
  <c r="W756" i="66" s="1"/>
  <c r="W754" i="66"/>
  <c r="W753" i="66" s="1"/>
  <c r="W752" i="66" s="1"/>
  <c r="W751" i="66" s="1"/>
  <c r="W750" i="66" s="1"/>
  <c r="W746" i="66"/>
  <c r="W745" i="66" s="1"/>
  <c r="W744" i="66" s="1"/>
  <c r="W743" i="66" s="1"/>
  <c r="W742" i="66" s="1"/>
  <c r="W741" i="66" s="1"/>
  <c r="W739" i="66"/>
  <c r="W738" i="66"/>
  <c r="W737" i="66" s="1"/>
  <c r="W724" i="66" s="1"/>
  <c r="W721" i="66"/>
  <c r="W720" i="66"/>
  <c r="W719" i="66" s="1"/>
  <c r="W718" i="66" s="1"/>
  <c r="W717" i="66" s="1"/>
  <c r="W716" i="66" s="1"/>
  <c r="W714" i="66"/>
  <c r="W713" i="66" s="1"/>
  <c r="W709" i="66"/>
  <c r="W708" i="66" s="1"/>
  <c r="W704" i="66"/>
  <c r="W703" i="66"/>
  <c r="W702" i="66" s="1"/>
  <c r="W701" i="66" s="1"/>
  <c r="W699" i="66"/>
  <c r="W698" i="66" s="1"/>
  <c r="W697" i="66" s="1"/>
  <c r="W696" i="66" s="1"/>
  <c r="W692" i="66"/>
  <c r="W691" i="66" s="1"/>
  <c r="W690" i="66" s="1"/>
  <c r="W689" i="66" s="1"/>
  <c r="W688" i="66" s="1"/>
  <c r="W687" i="66" s="1"/>
  <c r="W686" i="66" s="1"/>
  <c r="W684" i="66"/>
  <c r="W683" i="66" s="1"/>
  <c r="W682" i="66" s="1"/>
  <c r="W681" i="66" s="1"/>
  <c r="W673" i="66"/>
  <c r="W672" i="66"/>
  <c r="W671" i="66" s="1"/>
  <c r="W670" i="66" s="1"/>
  <c r="W669" i="66" s="1"/>
  <c r="W667" i="66"/>
  <c r="W666" i="66" s="1"/>
  <c r="W665" i="66" s="1"/>
  <c r="W664" i="66" s="1"/>
  <c r="W663" i="66" s="1"/>
  <c r="W653" i="66"/>
  <c r="W652" i="66" s="1"/>
  <c r="W651" i="66" s="1"/>
  <c r="W650" i="66" s="1"/>
  <c r="W649" i="66" s="1"/>
  <c r="W648" i="66" s="1"/>
  <c r="W645" i="66"/>
  <c r="W644" i="66" s="1"/>
  <c r="W643" i="66" s="1"/>
  <c r="W642" i="66" s="1"/>
  <c r="W641" i="66" s="1"/>
  <c r="W639" i="66"/>
  <c r="W638" i="66" s="1"/>
  <c r="W637" i="66" s="1"/>
  <c r="W632" i="66" s="1"/>
  <c r="W631" i="66" s="1"/>
  <c r="W623" i="66"/>
  <c r="W622" i="66" s="1"/>
  <c r="W621" i="66" s="1"/>
  <c r="W583" i="66"/>
  <c r="W582" i="66" s="1"/>
  <c r="W581" i="66" s="1"/>
  <c r="W580" i="66" s="1"/>
  <c r="W579" i="66" s="1"/>
  <c r="W572" i="66" s="1"/>
  <c r="W570" i="66"/>
  <c r="W569" i="66" s="1"/>
  <c r="W568" i="66" s="1"/>
  <c r="W565" i="66"/>
  <c r="W564" i="66" s="1"/>
  <c r="W563" i="66" s="1"/>
  <c r="W558" i="66"/>
  <c r="W557" i="66" s="1"/>
  <c r="W554" i="66"/>
  <c r="W553" i="66" s="1"/>
  <c r="W547" i="66"/>
  <c r="W546" i="66"/>
  <c r="W543" i="66"/>
  <c r="W542" i="66"/>
  <c r="W539" i="66"/>
  <c r="W538" i="66"/>
  <c r="W537" i="66" s="1"/>
  <c r="W534" i="66"/>
  <c r="W533" i="66" s="1"/>
  <c r="W532" i="66" s="1"/>
  <c r="W531" i="66" s="1"/>
  <c r="W528" i="66"/>
  <c r="W527" i="66"/>
  <c r="W526" i="66" s="1"/>
  <c r="W525" i="66" s="1"/>
  <c r="W523" i="66"/>
  <c r="W522" i="66" s="1"/>
  <c r="W521" i="66" s="1"/>
  <c r="W520" i="66" s="1"/>
  <c r="W518" i="66"/>
  <c r="W517" i="66" s="1"/>
  <c r="W516" i="66" s="1"/>
  <c r="W515" i="66" s="1"/>
  <c r="W513" i="66"/>
  <c r="W512" i="66"/>
  <c r="W511" i="66" s="1"/>
  <c r="W510" i="66" s="1"/>
  <c r="W509" i="66" s="1"/>
  <c r="W507" i="66"/>
  <c r="W506" i="66" s="1"/>
  <c r="W505" i="66" s="1"/>
  <c r="W504" i="66" s="1"/>
  <c r="W503" i="66" s="1"/>
  <c r="W500" i="66"/>
  <c r="W499" i="66"/>
  <c r="W498" i="66" s="1"/>
  <c r="W497" i="66" s="1"/>
  <c r="W495" i="66"/>
  <c r="W494" i="66" s="1"/>
  <c r="W493" i="66" s="1"/>
  <c r="W492" i="66" s="1"/>
  <c r="W491" i="66" s="1"/>
  <c r="W489" i="66"/>
  <c r="W488" i="66" s="1"/>
  <c r="W487" i="66" s="1"/>
  <c r="W483" i="66"/>
  <c r="W482" i="66" s="1"/>
  <c r="W478" i="66"/>
  <c r="W468" i="66"/>
  <c r="W467" i="66" s="1"/>
  <c r="W466" i="66" s="1"/>
  <c r="W463" i="66"/>
  <c r="W462" i="66" s="1"/>
  <c r="W461" i="66" s="1"/>
  <c r="W460" i="66" s="1"/>
  <c r="W456" i="66"/>
  <c r="W455" i="66" s="1"/>
  <c r="W454" i="66" s="1"/>
  <c r="W453" i="66" s="1"/>
  <c r="W452" i="66" s="1"/>
  <c r="W41" i="66" l="1"/>
  <c r="O320" i="68"/>
  <c r="Q320" i="68" s="1"/>
  <c r="U462" i="67"/>
  <c r="W462" i="67" s="1"/>
  <c r="W35" i="66"/>
  <c r="U456" i="67"/>
  <c r="W456" i="67" s="1"/>
  <c r="O314" i="68"/>
  <c r="Q314" i="68" s="1"/>
  <c r="W817" i="66"/>
  <c r="W816" i="66" s="1"/>
  <c r="W815" i="66" s="1"/>
  <c r="W814" i="66" s="1"/>
  <c r="O413" i="68"/>
  <c r="M413" i="68"/>
  <c r="U299" i="67"/>
  <c r="W477" i="66"/>
  <c r="U71" i="67" s="1"/>
  <c r="W71" i="67" s="1"/>
  <c r="U72" i="67"/>
  <c r="W72" i="67" s="1"/>
  <c r="W620" i="66"/>
  <c r="W619" i="66" s="1"/>
  <c r="W612" i="66" s="1"/>
  <c r="X620" i="66"/>
  <c r="X619" i="66" s="1"/>
  <c r="Y799" i="66"/>
  <c r="Y686" i="66"/>
  <c r="W837" i="66"/>
  <c r="Y814" i="66"/>
  <c r="Y794" i="66"/>
  <c r="Y773" i="66"/>
  <c r="Y708" i="66"/>
  <c r="Y641" i="66"/>
  <c r="Y568" i="66"/>
  <c r="Y546" i="66"/>
  <c r="Y503" i="66"/>
  <c r="Y482" i="66"/>
  <c r="Y834" i="66"/>
  <c r="Y805" i="66"/>
  <c r="Y801" i="66"/>
  <c r="Y789" i="66"/>
  <c r="Y753" i="66"/>
  <c r="Y737" i="66"/>
  <c r="Y692" i="66"/>
  <c r="Y688" i="66"/>
  <c r="Y684" i="66"/>
  <c r="Y667" i="66"/>
  <c r="Y842" i="66"/>
  <c r="X837" i="66"/>
  <c r="Y807" i="66"/>
  <c r="Y762" i="66"/>
  <c r="Y724" i="66"/>
  <c r="Y631" i="66"/>
  <c r="Y542" i="66"/>
  <c r="Y520" i="66"/>
  <c r="Y497" i="66"/>
  <c r="Y804" i="66"/>
  <c r="Y800" i="66"/>
  <c r="Y796" i="66"/>
  <c r="Y758" i="66"/>
  <c r="Y752" i="66"/>
  <c r="Y742" i="66"/>
  <c r="Y704" i="66"/>
  <c r="Y691" i="66"/>
  <c r="Y687" i="66"/>
  <c r="Y683" i="66"/>
  <c r="Y651" i="66"/>
  <c r="Y632" i="66"/>
  <c r="Y831" i="66"/>
  <c r="Y756" i="66"/>
  <c r="Y716" i="66"/>
  <c r="Y663" i="66"/>
  <c r="Y537" i="66"/>
  <c r="Y515" i="66"/>
  <c r="Y491" i="66"/>
  <c r="Y466" i="66"/>
  <c r="Y50" i="66"/>
  <c r="Y808" i="66"/>
  <c r="Y751" i="66"/>
  <c r="Y718" i="66"/>
  <c r="Y703" i="66"/>
  <c r="Y690" i="66"/>
  <c r="Y682" i="66"/>
  <c r="Y650" i="66"/>
  <c r="Y558" i="66"/>
  <c r="Y821" i="66"/>
  <c r="Y779" i="66"/>
  <c r="Y648" i="66"/>
  <c r="Y553" i="66"/>
  <c r="Y816" i="66"/>
  <c r="Y790" i="66"/>
  <c r="Y764" i="66"/>
  <c r="Y754" i="66"/>
  <c r="Y739" i="66"/>
  <c r="Y702" i="66"/>
  <c r="Y689" i="66"/>
  <c r="Y201" i="66"/>
  <c r="Y539" i="66"/>
  <c r="Y533" i="66"/>
  <c r="Y516" i="66"/>
  <c r="Y507" i="66"/>
  <c r="Y499" i="66"/>
  <c r="Y495" i="66"/>
  <c r="Y572" i="66"/>
  <c r="Y531" i="66"/>
  <c r="Y509" i="66"/>
  <c r="Y487" i="66"/>
  <c r="Y460" i="66"/>
  <c r="Y66" i="66"/>
  <c r="Y538" i="66"/>
  <c r="Y532" i="66"/>
  <c r="Y523" i="66"/>
  <c r="Y498" i="66"/>
  <c r="Y494" i="66"/>
  <c r="Y68" i="66"/>
  <c r="Y525" i="66"/>
  <c r="Y452" i="66"/>
  <c r="Y44" i="66"/>
  <c r="Y522" i="66"/>
  <c r="Y518" i="66"/>
  <c r="Y493" i="66"/>
  <c r="Y489" i="66"/>
  <c r="Y47" i="66"/>
  <c r="X562" i="66"/>
  <c r="X561" i="66" s="1"/>
  <c r="Y521" i="66"/>
  <c r="Y517" i="66"/>
  <c r="Y500" i="66"/>
  <c r="Y492" i="66"/>
  <c r="Y669" i="66"/>
  <c r="Y672" i="66"/>
  <c r="Y741" i="66"/>
  <c r="Y746" i="66"/>
  <c r="Y477" i="66"/>
  <c r="Y854" i="66"/>
  <c r="Y844" i="66"/>
  <c r="Y843" i="66"/>
  <c r="Y833" i="66"/>
  <c r="Y832" i="66"/>
  <c r="Y835" i="66"/>
  <c r="Y823" i="66"/>
  <c r="Y822" i="66"/>
  <c r="Y824" i="66"/>
  <c r="Y825" i="66"/>
  <c r="Y815" i="66"/>
  <c r="Y818" i="66"/>
  <c r="Y817" i="66"/>
  <c r="Y811" i="66"/>
  <c r="Y810" i="66"/>
  <c r="Y809" i="66"/>
  <c r="Y795" i="66"/>
  <c r="Y784" i="66"/>
  <c r="Y780" i="66"/>
  <c r="Y775" i="66"/>
  <c r="Y774" i="66"/>
  <c r="Y767" i="66"/>
  <c r="Y763" i="66"/>
  <c r="Y766" i="66"/>
  <c r="Y765" i="66"/>
  <c r="Y757" i="66"/>
  <c r="Y760" i="66"/>
  <c r="Y759" i="66"/>
  <c r="Y745" i="66"/>
  <c r="Y744" i="66"/>
  <c r="Y743" i="66"/>
  <c r="Y738" i="66"/>
  <c r="Y721" i="66"/>
  <c r="Y717" i="66"/>
  <c r="Y720" i="66"/>
  <c r="Y719" i="66"/>
  <c r="Y714" i="66"/>
  <c r="Y709" i="66"/>
  <c r="Y699" i="66"/>
  <c r="Y698" i="66"/>
  <c r="Y697" i="66"/>
  <c r="Y671" i="66"/>
  <c r="Y670" i="66"/>
  <c r="Y673" i="66"/>
  <c r="Y666" i="66"/>
  <c r="Y665" i="66"/>
  <c r="Y664" i="66"/>
  <c r="Y653" i="66"/>
  <c r="Y649" i="66"/>
  <c r="Y652" i="66"/>
  <c r="Y643" i="66"/>
  <c r="Y645" i="66"/>
  <c r="Y644" i="66"/>
  <c r="Y642" i="66"/>
  <c r="Y639" i="66"/>
  <c r="Y638" i="66"/>
  <c r="Y637" i="66"/>
  <c r="Y621" i="66"/>
  <c r="Y620" i="66"/>
  <c r="Y623" i="66"/>
  <c r="Y622" i="66"/>
  <c r="Y582" i="66"/>
  <c r="Y581" i="66"/>
  <c r="Y580" i="66"/>
  <c r="Y583" i="66"/>
  <c r="Y579" i="66"/>
  <c r="Y570" i="66"/>
  <c r="Y569" i="66"/>
  <c r="Y565" i="66"/>
  <c r="Y564" i="66"/>
  <c r="Y563" i="66"/>
  <c r="Y554" i="66"/>
  <c r="Y547" i="66"/>
  <c r="Y543" i="66"/>
  <c r="Y534" i="66"/>
  <c r="Y528" i="66"/>
  <c r="Y527" i="66"/>
  <c r="Y526" i="66"/>
  <c r="Y510" i="66"/>
  <c r="Y511" i="66"/>
  <c r="Y513" i="66"/>
  <c r="Y512" i="66"/>
  <c r="Y506" i="66"/>
  <c r="Y505" i="66"/>
  <c r="Y504" i="66"/>
  <c r="Y488" i="66"/>
  <c r="Y483" i="66"/>
  <c r="Y478" i="66"/>
  <c r="Y467" i="66"/>
  <c r="Y468" i="66"/>
  <c r="Y463" i="66"/>
  <c r="Y462" i="66"/>
  <c r="Y461" i="66"/>
  <c r="Y456" i="66"/>
  <c r="Y454" i="66"/>
  <c r="Y453" i="66"/>
  <c r="Y455" i="66"/>
  <c r="X200" i="66"/>
  <c r="X168" i="66"/>
  <c r="X133" i="66"/>
  <c r="Y67" i="66"/>
  <c r="Y70" i="66"/>
  <c r="Y69" i="66"/>
  <c r="Y46" i="66"/>
  <c r="Y45" i="66"/>
  <c r="Y48" i="66"/>
  <c r="Y51" i="66"/>
  <c r="Y54" i="66"/>
  <c r="Y53" i="66"/>
  <c r="Y52" i="66"/>
  <c r="Y41" i="66"/>
  <c r="Y36" i="66"/>
  <c r="Y35" i="66"/>
  <c r="Y42" i="66"/>
  <c r="X31" i="66"/>
  <c r="Y837" i="66"/>
  <c r="X793" i="66"/>
  <c r="X749" i="66"/>
  <c r="X707" i="66"/>
  <c r="X630" i="66"/>
  <c r="Y630" i="66" s="1"/>
  <c r="X560" i="66"/>
  <c r="X541" i="66"/>
  <c r="X476" i="66"/>
  <c r="X430" i="66"/>
  <c r="X381" i="66"/>
  <c r="X305" i="66"/>
  <c r="X258" i="66"/>
  <c r="X239" i="66"/>
  <c r="X214" i="66"/>
  <c r="X159" i="66"/>
  <c r="X132" i="66"/>
  <c r="X120" i="66"/>
  <c r="X119" i="66" s="1"/>
  <c r="X118" i="66" s="1"/>
  <c r="X117" i="66" s="1"/>
  <c r="X96" i="66"/>
  <c r="X75" i="66"/>
  <c r="X723" i="66"/>
  <c r="X778" i="66"/>
  <c r="X662" i="66"/>
  <c r="X552" i="66"/>
  <c r="X177" i="66"/>
  <c r="X415" i="66"/>
  <c r="X366" i="66"/>
  <c r="X292" i="66"/>
  <c r="W820" i="66"/>
  <c r="W793" i="66"/>
  <c r="W792" i="66" s="1"/>
  <c r="W778" i="66"/>
  <c r="W772" i="66" s="1"/>
  <c r="W771" i="66" s="1"/>
  <c r="W749" i="66"/>
  <c r="W748" i="66" s="1"/>
  <c r="W723" i="66"/>
  <c r="W707" i="66"/>
  <c r="W706" i="66" s="1"/>
  <c r="W695" i="66" s="1"/>
  <c r="W694" i="66" s="1"/>
  <c r="W662" i="66"/>
  <c r="W647" i="66" s="1"/>
  <c r="W630" i="66"/>
  <c r="W562" i="66"/>
  <c r="W561" i="66" s="1"/>
  <c r="W560" i="66" s="1"/>
  <c r="W552" i="66"/>
  <c r="W551" i="66" s="1"/>
  <c r="W550" i="66" s="1"/>
  <c r="W549" i="66" s="1"/>
  <c r="W541" i="66"/>
  <c r="W536" i="66"/>
  <c r="W502" i="66" s="1"/>
  <c r="W476" i="66"/>
  <c r="W448" i="66"/>
  <c r="W447" i="66" s="1"/>
  <c r="W446" i="66" s="1"/>
  <c r="Y446" i="66" s="1"/>
  <c r="W443" i="66"/>
  <c r="Y443" i="66" s="1"/>
  <c r="W438" i="66"/>
  <c r="W437" i="66" s="1"/>
  <c r="W436" i="66" s="1"/>
  <c r="Y436" i="66" s="1"/>
  <c r="W433" i="66"/>
  <c r="Y433" i="66" s="1"/>
  <c r="W432" i="66"/>
  <c r="W431" i="66" s="1"/>
  <c r="Y431" i="66" s="1"/>
  <c r="W427" i="66"/>
  <c r="W426" i="66" s="1"/>
  <c r="W425" i="66" s="1"/>
  <c r="Y425" i="66" s="1"/>
  <c r="W421" i="66"/>
  <c r="W420" i="66" s="1"/>
  <c r="Y420" i="66" s="1"/>
  <c r="W417" i="66"/>
  <c r="W416" i="66" s="1"/>
  <c r="W412" i="66"/>
  <c r="W411" i="66" s="1"/>
  <c r="W410" i="66" s="1"/>
  <c r="Y410" i="66" s="1"/>
  <c r="W407" i="66"/>
  <c r="W406" i="66" s="1"/>
  <c r="W402" i="66"/>
  <c r="Y402" i="66" s="1"/>
  <c r="W401" i="66"/>
  <c r="W400" i="66" s="1"/>
  <c r="Y400" i="66" s="1"/>
  <c r="W394" i="66"/>
  <c r="Y394" i="66" s="1"/>
  <c r="W387" i="66"/>
  <c r="W377" i="66"/>
  <c r="Y377" i="66" s="1"/>
  <c r="W376" i="66"/>
  <c r="Y376" i="66" s="1"/>
  <c r="W372" i="66"/>
  <c r="Y372" i="66" s="1"/>
  <c r="W371" i="66"/>
  <c r="Y371" i="66" s="1"/>
  <c r="W368" i="66"/>
  <c r="W361" i="66"/>
  <c r="W360" i="66" s="1"/>
  <c r="W359" i="66" s="1"/>
  <c r="W358" i="66" s="1"/>
  <c r="W357" i="66" s="1"/>
  <c r="Y357" i="66" s="1"/>
  <c r="W354" i="66"/>
  <c r="Y354" i="66" s="1"/>
  <c r="W347" i="66"/>
  <c r="W346" i="66" s="1"/>
  <c r="W345" i="66" s="1"/>
  <c r="W344" i="66" s="1"/>
  <c r="W343" i="66" s="1"/>
  <c r="W342" i="66" s="1"/>
  <c r="Y342" i="66" s="1"/>
  <c r="W340" i="66"/>
  <c r="W339" i="66" s="1"/>
  <c r="W338" i="66" s="1"/>
  <c r="W337" i="66" s="1"/>
  <c r="W336" i="66" s="1"/>
  <c r="Y336" i="66" s="1"/>
  <c r="W334" i="66"/>
  <c r="Y334" i="66" s="1"/>
  <c r="W328" i="66"/>
  <c r="W327" i="66" s="1"/>
  <c r="W326" i="66" s="1"/>
  <c r="W325" i="66" s="1"/>
  <c r="W324" i="66" s="1"/>
  <c r="Y324" i="66" s="1"/>
  <c r="W322" i="66"/>
  <c r="W321" i="66" s="1"/>
  <c r="W320" i="66" s="1"/>
  <c r="W319" i="66" s="1"/>
  <c r="W318" i="66" s="1"/>
  <c r="Y318" i="66" s="1"/>
  <c r="W316" i="66"/>
  <c r="W310" i="66"/>
  <c r="W309" i="66" s="1"/>
  <c r="W308" i="66" s="1"/>
  <c r="W307" i="66" s="1"/>
  <c r="W306" i="66" s="1"/>
  <c r="Y306" i="66" s="1"/>
  <c r="W303" i="66"/>
  <c r="W297" i="66"/>
  <c r="W288" i="66"/>
  <c r="Y288" i="66" s="1"/>
  <c r="W276" i="66"/>
  <c r="W275" i="66" s="1"/>
  <c r="W274" i="66" s="1"/>
  <c r="W273" i="66" s="1"/>
  <c r="W272" i="66" s="1"/>
  <c r="Y272" i="66" s="1"/>
  <c r="W264" i="66"/>
  <c r="W263" i="66" s="1"/>
  <c r="Y263" i="66" s="1"/>
  <c r="W260" i="66"/>
  <c r="W259" i="66" s="1"/>
  <c r="Y259" i="66" s="1"/>
  <c r="W255" i="66"/>
  <c r="W254" i="66" s="1"/>
  <c r="W253" i="66" s="1"/>
  <c r="Y253" i="66" s="1"/>
  <c r="W250" i="66"/>
  <c r="W249" i="66" s="1"/>
  <c r="W248" i="66" s="1"/>
  <c r="W247" i="66" s="1"/>
  <c r="W246" i="66" s="1"/>
  <c r="Y246" i="66" s="1"/>
  <c r="W244" i="66"/>
  <c r="Y244" i="66" s="1"/>
  <c r="W241" i="66"/>
  <c r="Y241" i="66" s="1"/>
  <c r="W240" i="66"/>
  <c r="Y240" i="66" s="1"/>
  <c r="W40" i="66" l="1"/>
  <c r="O319" i="68"/>
  <c r="Q319" i="68" s="1"/>
  <c r="U461" i="67"/>
  <c r="W461" i="67" s="1"/>
  <c r="W34" i="66"/>
  <c r="O313" i="68"/>
  <c r="Q313" i="68" s="1"/>
  <c r="U455" i="67"/>
  <c r="W455" i="67" s="1"/>
  <c r="Y368" i="66"/>
  <c r="O282" i="68"/>
  <c r="Q282" i="68" s="1"/>
  <c r="U417" i="67"/>
  <c r="W417" i="67" s="1"/>
  <c r="W367" i="66"/>
  <c r="W366" i="66" s="1"/>
  <c r="W315" i="66"/>
  <c r="O230" i="68"/>
  <c r="Q230" i="68" s="1"/>
  <c r="U365" i="67"/>
  <c r="W365" i="67" s="1"/>
  <c r="W302" i="66"/>
  <c r="O217" i="68"/>
  <c r="Q217" i="68" s="1"/>
  <c r="U352" i="67"/>
  <c r="W352" i="67" s="1"/>
  <c r="W296" i="66"/>
  <c r="U346" i="67"/>
  <c r="W346" i="67" s="1"/>
  <c r="O211" i="68"/>
  <c r="Q211" i="68" s="1"/>
  <c r="U295" i="67"/>
  <c r="W299" i="67"/>
  <c r="Q413" i="68"/>
  <c r="O409" i="68"/>
  <c r="Y416" i="66"/>
  <c r="U45" i="67"/>
  <c r="W45" i="67" s="1"/>
  <c r="Y417" i="66"/>
  <c r="U46" i="67"/>
  <c r="W46" i="67" s="1"/>
  <c r="W465" i="66"/>
  <c r="U70" i="67"/>
  <c r="W70" i="67" s="1"/>
  <c r="X612" i="66"/>
  <c r="Y619" i="66"/>
  <c r="W609" i="66"/>
  <c r="Y406" i="66"/>
  <c r="W405" i="66"/>
  <c r="Y405" i="66" s="1"/>
  <c r="W243" i="66"/>
  <c r="Y243" i="66" s="1"/>
  <c r="W287" i="66"/>
  <c r="W333" i="66"/>
  <c r="W332" i="66" s="1"/>
  <c r="W331" i="66" s="1"/>
  <c r="W330" i="66" s="1"/>
  <c r="Y330" i="66" s="1"/>
  <c r="W353" i="66"/>
  <c r="W352" i="66" s="1"/>
  <c r="W351" i="66" s="1"/>
  <c r="W350" i="66" s="1"/>
  <c r="W349" i="66" s="1"/>
  <c r="Y349" i="66" s="1"/>
  <c r="W442" i="66"/>
  <c r="Y255" i="66"/>
  <c r="Y361" i="66"/>
  <c r="Y401" i="66"/>
  <c r="Y412" i="66"/>
  <c r="Y432" i="66"/>
  <c r="Y260" i="66"/>
  <c r="Y407" i="66"/>
  <c r="Y437" i="66"/>
  <c r="Y723" i="66"/>
  <c r="Y264" i="66"/>
  <c r="Y421" i="66"/>
  <c r="Y438" i="66"/>
  <c r="Y541" i="66"/>
  <c r="Y254" i="66"/>
  <c r="Y276" i="66"/>
  <c r="Y411" i="66"/>
  <c r="Y249" i="66"/>
  <c r="Y275" i="66"/>
  <c r="Y296" i="66"/>
  <c r="Y316" i="66"/>
  <c r="Y320" i="66"/>
  <c r="Y325" i="66"/>
  <c r="Y338" i="66"/>
  <c r="Y343" i="66"/>
  <c r="Y360" i="66"/>
  <c r="Y315" i="66"/>
  <c r="Y310" i="66"/>
  <c r="Y447" i="66"/>
  <c r="Y250" i="66"/>
  <c r="Y309" i="66"/>
  <c r="Y321" i="66"/>
  <c r="Y331" i="66"/>
  <c r="Y339" i="66"/>
  <c r="Y347" i="66"/>
  <c r="Y426" i="66"/>
  <c r="Y345" i="66"/>
  <c r="W393" i="66"/>
  <c r="Y560" i="66"/>
  <c r="Y248" i="66"/>
  <c r="Y273" i="66"/>
  <c r="Y307" i="66"/>
  <c r="Y322" i="66"/>
  <c r="Y327" i="66"/>
  <c r="Y332" i="66"/>
  <c r="Y340" i="66"/>
  <c r="Y344" i="66"/>
  <c r="Y358" i="66"/>
  <c r="Y562" i="66"/>
  <c r="Y561" i="66"/>
  <c r="Y427" i="66"/>
  <c r="Y297" i="66"/>
  <c r="Y448" i="66"/>
  <c r="Y247" i="66"/>
  <c r="Y274" i="66"/>
  <c r="Y308" i="66"/>
  <c r="Y319" i="66"/>
  <c r="Y328" i="66"/>
  <c r="Y333" i="66"/>
  <c r="Y346" i="66"/>
  <c r="Y351" i="66"/>
  <c r="Y359" i="66"/>
  <c r="Y326" i="66"/>
  <c r="Y337" i="66"/>
  <c r="W386" i="66"/>
  <c r="Y387" i="66"/>
  <c r="Y302" i="66"/>
  <c r="W301" i="66"/>
  <c r="Y303" i="66"/>
  <c r="X820" i="66"/>
  <c r="Y820" i="66" s="1"/>
  <c r="X792" i="66"/>
  <c r="Y792" i="66" s="1"/>
  <c r="Y793" i="66"/>
  <c r="X772" i="66"/>
  <c r="Y772" i="66" s="1"/>
  <c r="Y778" i="66"/>
  <c r="X748" i="66"/>
  <c r="Y748" i="66" s="1"/>
  <c r="Y749" i="66"/>
  <c r="X706" i="66"/>
  <c r="Y707" i="66"/>
  <c r="X647" i="66"/>
  <c r="Y647" i="66" s="1"/>
  <c r="Y662" i="66"/>
  <c r="X551" i="66"/>
  <c r="Y552" i="66"/>
  <c r="X536" i="66"/>
  <c r="X465" i="66"/>
  <c r="Y465" i="66" s="1"/>
  <c r="Y476" i="66"/>
  <c r="X429" i="66"/>
  <c r="X399" i="66"/>
  <c r="X398" i="66" s="1"/>
  <c r="X365" i="66"/>
  <c r="X252" i="66"/>
  <c r="X238" i="66"/>
  <c r="X213" i="66"/>
  <c r="Y200" i="66"/>
  <c r="X199" i="66"/>
  <c r="X176" i="66"/>
  <c r="X167" i="66"/>
  <c r="X158" i="66"/>
  <c r="X131" i="66"/>
  <c r="X95" i="66"/>
  <c r="X74" i="66"/>
  <c r="W770" i="66"/>
  <c r="W769" i="66" s="1"/>
  <c r="W415" i="66"/>
  <c r="W258" i="66"/>
  <c r="Y258" i="66" s="1"/>
  <c r="W239" i="66"/>
  <c r="W238" i="66" s="1"/>
  <c r="W237" i="66" s="1"/>
  <c r="W231" i="66"/>
  <c r="Y231" i="66" s="1"/>
  <c r="W224" i="66"/>
  <c r="W220" i="66"/>
  <c r="Y220" i="66" s="1"/>
  <c r="W219" i="66"/>
  <c r="Y219" i="66" s="1"/>
  <c r="W216" i="66"/>
  <c r="Y216" i="66" s="1"/>
  <c r="W209" i="66"/>
  <c r="W205" i="66"/>
  <c r="W195" i="66"/>
  <c r="W189" i="66"/>
  <c r="Y189" i="66" s="1"/>
  <c r="W182" i="66"/>
  <c r="W179" i="66"/>
  <c r="W173" i="66"/>
  <c r="W170" i="66"/>
  <c r="Y170" i="66" s="1"/>
  <c r="W169" i="66"/>
  <c r="Y169" i="66" s="1"/>
  <c r="W164" i="66"/>
  <c r="W161" i="66"/>
  <c r="Y161" i="66" s="1"/>
  <c r="W160" i="66"/>
  <c r="Y160" i="66" s="1"/>
  <c r="W155" i="66"/>
  <c r="Y155" i="66" s="1"/>
  <c r="W149" i="66"/>
  <c r="Y149" i="66" s="1"/>
  <c r="W143" i="66"/>
  <c r="W137" i="66"/>
  <c r="Y137" i="66" s="1"/>
  <c r="W134" i="66"/>
  <c r="Y134" i="66" s="1"/>
  <c r="O73" i="68" l="1"/>
  <c r="Q73" i="68" s="1"/>
  <c r="U582" i="67"/>
  <c r="W582" i="67" s="1"/>
  <c r="O70" i="68"/>
  <c r="Q70" i="68" s="1"/>
  <c r="U579" i="67"/>
  <c r="W579" i="67" s="1"/>
  <c r="W39" i="66"/>
  <c r="O318" i="68"/>
  <c r="Q318" i="68" s="1"/>
  <c r="U460" i="67"/>
  <c r="W460" i="67" s="1"/>
  <c r="Y40" i="66"/>
  <c r="W33" i="66"/>
  <c r="U454" i="67"/>
  <c r="W454" i="67" s="1"/>
  <c r="O312" i="68"/>
  <c r="Q312" i="68" s="1"/>
  <c r="Y34" i="66"/>
  <c r="W365" i="66"/>
  <c r="O280" i="68"/>
  <c r="Q280" i="68" s="1"/>
  <c r="U415" i="67"/>
  <c r="W415" i="67" s="1"/>
  <c r="Y366" i="66"/>
  <c r="Y367" i="66"/>
  <c r="O281" i="68"/>
  <c r="Q281" i="68" s="1"/>
  <c r="U416" i="67"/>
  <c r="W416" i="67" s="1"/>
  <c r="W314" i="66"/>
  <c r="O229" i="68"/>
  <c r="Q229" i="68" s="1"/>
  <c r="U364" i="67"/>
  <c r="W364" i="67" s="1"/>
  <c r="O215" i="68"/>
  <c r="Q215" i="68" s="1"/>
  <c r="U350" i="67"/>
  <c r="W350" i="67" s="1"/>
  <c r="O216" i="68"/>
  <c r="Q216" i="68" s="1"/>
  <c r="U351" i="67"/>
  <c r="W351" i="67" s="1"/>
  <c r="W295" i="66"/>
  <c r="O210" i="68"/>
  <c r="Q210" i="68" s="1"/>
  <c r="U345" i="67"/>
  <c r="W345" i="67" s="1"/>
  <c r="O408" i="68"/>
  <c r="Q409" i="68"/>
  <c r="U294" i="67"/>
  <c r="W295" i="67"/>
  <c r="W608" i="66"/>
  <c r="U265" i="67"/>
  <c r="W265" i="67" s="1"/>
  <c r="W399" i="66"/>
  <c r="U44" i="67"/>
  <c r="W44" i="67" s="1"/>
  <c r="W459" i="66"/>
  <c r="U64" i="67"/>
  <c r="W64" i="67" s="1"/>
  <c r="W188" i="66"/>
  <c r="Y612" i="66"/>
  <c r="W148" i="66"/>
  <c r="W172" i="66"/>
  <c r="Y173" i="66"/>
  <c r="W215" i="66"/>
  <c r="Y215" i="66" s="1"/>
  <c r="W223" i="66"/>
  <c r="Y223" i="66" s="1"/>
  <c r="Y224" i="66"/>
  <c r="W252" i="66"/>
  <c r="Y415" i="66"/>
  <c r="X771" i="66"/>
  <c r="Y350" i="66"/>
  <c r="Y352" i="66"/>
  <c r="Y287" i="66"/>
  <c r="W286" i="66"/>
  <c r="W136" i="66"/>
  <c r="Y136" i="66" s="1"/>
  <c r="W163" i="66"/>
  <c r="Y164" i="66"/>
  <c r="W178" i="66"/>
  <c r="Y179" i="66"/>
  <c r="W230" i="66"/>
  <c r="Y252" i="66"/>
  <c r="W441" i="66"/>
  <c r="Y442" i="66"/>
  <c r="W181" i="66"/>
  <c r="Y182" i="66"/>
  <c r="W133" i="66"/>
  <c r="Y133" i="66" s="1"/>
  <c r="W236" i="66"/>
  <c r="W235" i="66" s="1"/>
  <c r="Y353" i="66"/>
  <c r="W142" i="66"/>
  <c r="Y143" i="66"/>
  <c r="W147" i="66"/>
  <c r="Y148" i="66"/>
  <c r="W208" i="66"/>
  <c r="Y209" i="66"/>
  <c r="X459" i="66"/>
  <c r="Y459" i="66" s="1"/>
  <c r="W204" i="66"/>
  <c r="Y205" i="66"/>
  <c r="W187" i="66"/>
  <c r="Y188" i="66"/>
  <c r="W154" i="66"/>
  <c r="W229" i="66"/>
  <c r="Y230" i="66"/>
  <c r="W392" i="66"/>
  <c r="Y393" i="66"/>
  <c r="Y199" i="66"/>
  <c r="X198" i="66"/>
  <c r="W385" i="66"/>
  <c r="Y386" i="66"/>
  <c r="W194" i="66"/>
  <c r="Y195" i="66"/>
  <c r="W300" i="66"/>
  <c r="Y301" i="66"/>
  <c r="Y239" i="66"/>
  <c r="X770" i="66"/>
  <c r="Y771" i="66"/>
  <c r="Y706" i="66"/>
  <c r="X695" i="66"/>
  <c r="X550" i="66"/>
  <c r="Y551" i="66"/>
  <c r="X502" i="66"/>
  <c r="Y502" i="66" s="1"/>
  <c r="Y536" i="66"/>
  <c r="X451" i="66"/>
  <c r="Y399" i="66"/>
  <c r="X397" i="66"/>
  <c r="X396" i="66" s="1"/>
  <c r="X364" i="66"/>
  <c r="Y365" i="66"/>
  <c r="X237" i="66"/>
  <c r="Y238" i="66"/>
  <c r="X212" i="66"/>
  <c r="X175" i="66"/>
  <c r="X166" i="66"/>
  <c r="X157" i="66"/>
  <c r="X130" i="66"/>
  <c r="X94" i="66"/>
  <c r="X73" i="66"/>
  <c r="W214" i="66"/>
  <c r="W132" i="66"/>
  <c r="W125" i="66"/>
  <c r="W122" i="66"/>
  <c r="W109" i="66"/>
  <c r="Y109" i="66" s="1"/>
  <c r="W102" i="66"/>
  <c r="Y102" i="66" s="1"/>
  <c r="W98" i="66"/>
  <c r="W91" i="66"/>
  <c r="W85" i="66"/>
  <c r="Y85" i="66" s="1"/>
  <c r="W81" i="66"/>
  <c r="W77" i="66"/>
  <c r="Y77" i="66" s="1"/>
  <c r="W76" i="66"/>
  <c r="Y76" i="66" s="1"/>
  <c r="W28" i="66"/>
  <c r="Y28" i="66" s="1"/>
  <c r="E21" i="27"/>
  <c r="E22" i="27"/>
  <c r="E23" i="27"/>
  <c r="E24" i="27"/>
  <c r="E25" i="27"/>
  <c r="Y181" i="66" l="1"/>
  <c r="O72" i="68"/>
  <c r="Q72" i="68" s="1"/>
  <c r="U581" i="67"/>
  <c r="W581" i="67" s="1"/>
  <c r="W177" i="66"/>
  <c r="O68" i="68" s="1"/>
  <c r="Q68" i="68" s="1"/>
  <c r="Y178" i="66"/>
  <c r="O69" i="68"/>
  <c r="Q69" i="68" s="1"/>
  <c r="U578" i="67"/>
  <c r="W578" i="67" s="1"/>
  <c r="W38" i="66"/>
  <c r="O317" i="68"/>
  <c r="Q317" i="68" s="1"/>
  <c r="U459" i="67"/>
  <c r="W459" i="67" s="1"/>
  <c r="Y39" i="66"/>
  <c r="W32" i="66"/>
  <c r="O311" i="68"/>
  <c r="U453" i="67"/>
  <c r="W453" i="67" s="1"/>
  <c r="Y33" i="66"/>
  <c r="W364" i="66"/>
  <c r="O279" i="68"/>
  <c r="Q279" i="68" s="1"/>
  <c r="U414" i="67"/>
  <c r="W414" i="67" s="1"/>
  <c r="W313" i="66"/>
  <c r="O228" i="68"/>
  <c r="Q228" i="68" s="1"/>
  <c r="U363" i="67"/>
  <c r="W363" i="67" s="1"/>
  <c r="Y314" i="66"/>
  <c r="O214" i="68"/>
  <c r="Q214" i="68" s="1"/>
  <c r="U349" i="67"/>
  <c r="W349" i="67" s="1"/>
  <c r="W294" i="66"/>
  <c r="U344" i="67"/>
  <c r="W344" i="67" s="1"/>
  <c r="O209" i="68"/>
  <c r="Q209" i="68" s="1"/>
  <c r="Y295" i="66"/>
  <c r="U293" i="67"/>
  <c r="W294" i="67"/>
  <c r="O407" i="68"/>
  <c r="Q408" i="68"/>
  <c r="W607" i="66"/>
  <c r="U264" i="67"/>
  <c r="W264" i="67" s="1"/>
  <c r="W398" i="66"/>
  <c r="U28" i="67"/>
  <c r="W28" i="67" s="1"/>
  <c r="U58" i="67"/>
  <c r="W451" i="66"/>
  <c r="X609" i="66"/>
  <c r="Y610" i="66"/>
  <c r="W131" i="66"/>
  <c r="Y132" i="66"/>
  <c r="W27" i="66"/>
  <c r="W90" i="66"/>
  <c r="Y91" i="66"/>
  <c r="W176" i="66"/>
  <c r="W159" i="66"/>
  <c r="Y163" i="66"/>
  <c r="W80" i="66"/>
  <c r="Y80" i="66" s="1"/>
  <c r="Y81" i="66"/>
  <c r="W97" i="66"/>
  <c r="Y97" i="66" s="1"/>
  <c r="Y98" i="66"/>
  <c r="W121" i="66"/>
  <c r="Y121" i="66" s="1"/>
  <c r="Y122" i="66"/>
  <c r="W213" i="66"/>
  <c r="Y214" i="66"/>
  <c r="W168" i="66"/>
  <c r="Y172" i="66"/>
  <c r="W84" i="66"/>
  <c r="Y84" i="66" s="1"/>
  <c r="W101" i="66"/>
  <c r="Y101" i="66" s="1"/>
  <c r="Y441" i="66"/>
  <c r="W430" i="66"/>
  <c r="W285" i="66"/>
  <c r="Y286" i="66"/>
  <c r="W89" i="66"/>
  <c r="Y90" i="66"/>
  <c r="W391" i="66"/>
  <c r="Y392" i="66"/>
  <c r="W153" i="66"/>
  <c r="Y154" i="66"/>
  <c r="W203" i="66"/>
  <c r="Y204" i="66"/>
  <c r="X197" i="66"/>
  <c r="X184" i="66" s="1"/>
  <c r="W146" i="66"/>
  <c r="Y147" i="66"/>
  <c r="W26" i="66"/>
  <c r="Y27" i="66"/>
  <c r="W186" i="66"/>
  <c r="Y187" i="66"/>
  <c r="W228" i="66"/>
  <c r="Y229" i="66"/>
  <c r="W207" i="66"/>
  <c r="Y207" i="66" s="1"/>
  <c r="Y208" i="66"/>
  <c r="W141" i="66"/>
  <c r="Y142" i="66"/>
  <c r="W108" i="66"/>
  <c r="W384" i="66"/>
  <c r="Y385" i="66"/>
  <c r="W124" i="66"/>
  <c r="Y124" i="66" s="1"/>
  <c r="Y125" i="66"/>
  <c r="W193" i="66"/>
  <c r="Y194" i="66"/>
  <c r="W299" i="66"/>
  <c r="Y300" i="66"/>
  <c r="Y770" i="66"/>
  <c r="X769" i="66"/>
  <c r="Y769" i="66" s="1"/>
  <c r="X694" i="66"/>
  <c r="Y694" i="66" s="1"/>
  <c r="Y695" i="66"/>
  <c r="X549" i="66"/>
  <c r="Y549" i="66" s="1"/>
  <c r="Y550" i="66"/>
  <c r="Y451" i="66"/>
  <c r="X356" i="66"/>
  <c r="Y364" i="66"/>
  <c r="Y237" i="66"/>
  <c r="X236" i="66"/>
  <c r="X211" i="66"/>
  <c r="X129" i="66"/>
  <c r="X72" i="66"/>
  <c r="W120" i="66"/>
  <c r="W96" i="66"/>
  <c r="W75" i="66"/>
  <c r="U577" i="67" l="1"/>
  <c r="W577" i="67" s="1"/>
  <c r="Y177" i="66"/>
  <c r="O67" i="68"/>
  <c r="Q67" i="68" s="1"/>
  <c r="U576" i="67"/>
  <c r="W576" i="67" s="1"/>
  <c r="O316" i="68"/>
  <c r="Q316" i="68" s="1"/>
  <c r="U458" i="67"/>
  <c r="W458" i="67" s="1"/>
  <c r="Y38" i="66"/>
  <c r="O310" i="68"/>
  <c r="Q310" i="68" s="1"/>
  <c r="Q311" i="68"/>
  <c r="U452" i="67"/>
  <c r="W452" i="67" s="1"/>
  <c r="M310" i="68"/>
  <c r="Y32" i="66"/>
  <c r="W31" i="66"/>
  <c r="W356" i="66"/>
  <c r="O270" i="68" s="1"/>
  <c r="Q270" i="68" s="1"/>
  <c r="O278" i="68"/>
  <c r="Q278" i="68" s="1"/>
  <c r="U413" i="67"/>
  <c r="W312" i="66"/>
  <c r="O227" i="68"/>
  <c r="Q227" i="68" s="1"/>
  <c r="U362" i="67"/>
  <c r="W362" i="67" s="1"/>
  <c r="Y313" i="66"/>
  <c r="O213" i="68"/>
  <c r="Q213" i="68" s="1"/>
  <c r="U348" i="67"/>
  <c r="W348" i="67" s="1"/>
  <c r="W293" i="66"/>
  <c r="O208" i="68"/>
  <c r="U343" i="67"/>
  <c r="W343" i="67" s="1"/>
  <c r="Y294" i="66"/>
  <c r="Q407" i="68"/>
  <c r="O401" i="68"/>
  <c r="U280" i="67"/>
  <c r="W280" i="67" s="1"/>
  <c r="W293" i="67"/>
  <c r="W606" i="66"/>
  <c r="U263" i="67"/>
  <c r="W263" i="67" s="1"/>
  <c r="U27" i="67"/>
  <c r="W27" i="67" s="1"/>
  <c r="Y398" i="66"/>
  <c r="W58" i="67"/>
  <c r="U19" i="67"/>
  <c r="Y609" i="66"/>
  <c r="X608" i="66"/>
  <c r="Y430" i="66"/>
  <c r="W429" i="66"/>
  <c r="W167" i="66"/>
  <c r="Y168" i="66"/>
  <c r="W74" i="66"/>
  <c r="Y75" i="66"/>
  <c r="W175" i="66"/>
  <c r="Y176" i="66"/>
  <c r="W95" i="66"/>
  <c r="Y96" i="66"/>
  <c r="W284" i="66"/>
  <c r="Y285" i="66"/>
  <c r="W212" i="66"/>
  <c r="Y212" i="66" s="1"/>
  <c r="Y213" i="66"/>
  <c r="W158" i="66"/>
  <c r="Y159" i="66"/>
  <c r="W130" i="66"/>
  <c r="Y130" i="66" s="1"/>
  <c r="Y131" i="66"/>
  <c r="W25" i="66"/>
  <c r="Y26" i="66"/>
  <c r="Y203" i="66"/>
  <c r="W198" i="66"/>
  <c r="W390" i="66"/>
  <c r="Y391" i="66"/>
  <c r="W185" i="66"/>
  <c r="Y185" i="66" s="1"/>
  <c r="Y186" i="66"/>
  <c r="W145" i="66"/>
  <c r="Y145" i="66" s="1"/>
  <c r="Y146" i="66"/>
  <c r="W152" i="66"/>
  <c r="Y153" i="66"/>
  <c r="W140" i="66"/>
  <c r="Y141" i="66"/>
  <c r="W227" i="66"/>
  <c r="Y228" i="66"/>
  <c r="W88" i="66"/>
  <c r="Y89" i="66"/>
  <c r="Y108" i="66"/>
  <c r="W107" i="66"/>
  <c r="W383" i="66"/>
  <c r="Y384" i="66"/>
  <c r="W119" i="66"/>
  <c r="Y120" i="66"/>
  <c r="W192" i="66"/>
  <c r="Y193" i="66"/>
  <c r="Y299" i="66"/>
  <c r="W292" i="66"/>
  <c r="U341" i="67" s="1"/>
  <c r="X450" i="66"/>
  <c r="Y356" i="66"/>
  <c r="X291" i="66"/>
  <c r="X235" i="66"/>
  <c r="Y236" i="66"/>
  <c r="X128" i="66"/>
  <c r="X30" i="66"/>
  <c r="X21" i="66" s="1"/>
  <c r="Y175" i="66" l="1"/>
  <c r="O66" i="68"/>
  <c r="U575" i="67"/>
  <c r="Y31" i="66"/>
  <c r="U451" i="67"/>
  <c r="W451" i="67" s="1"/>
  <c r="U405" i="67"/>
  <c r="W405" i="67" s="1"/>
  <c r="W413" i="67"/>
  <c r="Y312" i="66"/>
  <c r="O226" i="68"/>
  <c r="Q226" i="68" s="1"/>
  <c r="U361" i="67"/>
  <c r="W361" i="67" s="1"/>
  <c r="W305" i="66"/>
  <c r="W341" i="67"/>
  <c r="Q208" i="68"/>
  <c r="Y293" i="66"/>
  <c r="U342" i="67"/>
  <c r="W342" i="67" s="1"/>
  <c r="Q401" i="68"/>
  <c r="W599" i="66"/>
  <c r="U262" i="67"/>
  <c r="W262" i="67" s="1"/>
  <c r="W19" i="67"/>
  <c r="Y608" i="66"/>
  <c r="X607" i="66"/>
  <c r="W157" i="66"/>
  <c r="Y157" i="66" s="1"/>
  <c r="Y158" i="66"/>
  <c r="W283" i="66"/>
  <c r="Y284" i="66"/>
  <c r="W166" i="66"/>
  <c r="Y166" i="66" s="1"/>
  <c r="Y167" i="66"/>
  <c r="W397" i="66"/>
  <c r="Y429" i="66"/>
  <c r="W94" i="66"/>
  <c r="Y94" i="66" s="1"/>
  <c r="Y95" i="66"/>
  <c r="W73" i="66"/>
  <c r="Y73" i="66" s="1"/>
  <c r="Y74" i="66"/>
  <c r="Y227" i="66"/>
  <c r="W211" i="66"/>
  <c r="Y211" i="66" s="1"/>
  <c r="W151" i="66"/>
  <c r="Y151" i="66" s="1"/>
  <c r="Y152" i="66"/>
  <c r="W197" i="66"/>
  <c r="Y197" i="66" s="1"/>
  <c r="Y198" i="66"/>
  <c r="W87" i="66"/>
  <c r="Y87" i="66" s="1"/>
  <c r="Y88" i="66"/>
  <c r="W139" i="66"/>
  <c r="Y140" i="66"/>
  <c r="W389" i="66"/>
  <c r="Y389" i="66" s="1"/>
  <c r="Y390" i="66"/>
  <c r="W24" i="66"/>
  <c r="Y25" i="66"/>
  <c r="W106" i="66"/>
  <c r="Y107" i="66"/>
  <c r="W382" i="66"/>
  <c r="Y383" i="66"/>
  <c r="W118" i="66"/>
  <c r="Y119" i="66"/>
  <c r="W191" i="66"/>
  <c r="Y192" i="66"/>
  <c r="Y292" i="66"/>
  <c r="W291" i="66"/>
  <c r="X290" i="66"/>
  <c r="X234" i="66"/>
  <c r="Y235" i="66"/>
  <c r="X127" i="66"/>
  <c r="Q66" i="68" l="1"/>
  <c r="O21" i="68"/>
  <c r="W575" i="67"/>
  <c r="U529" i="67"/>
  <c r="Y305" i="66"/>
  <c r="O219" i="68"/>
  <c r="U354" i="67"/>
  <c r="U261" i="67"/>
  <c r="W585" i="66"/>
  <c r="Y607" i="66"/>
  <c r="X606" i="66"/>
  <c r="W396" i="66"/>
  <c r="Y396" i="66" s="1"/>
  <c r="Y397" i="66"/>
  <c r="Y283" i="66"/>
  <c r="W234" i="66"/>
  <c r="Y234" i="66" s="1"/>
  <c r="W23" i="66"/>
  <c r="Y24" i="66"/>
  <c r="Y139" i="66"/>
  <c r="W129" i="66"/>
  <c r="Y129" i="66" s="1"/>
  <c r="W105" i="66"/>
  <c r="Y106" i="66"/>
  <c r="Y382" i="66"/>
  <c r="W381" i="66"/>
  <c r="Y381" i="66" s="1"/>
  <c r="W117" i="66"/>
  <c r="Y118" i="66"/>
  <c r="Y191" i="66"/>
  <c r="W184" i="66"/>
  <c r="Y291" i="66"/>
  <c r="X859" i="66"/>
  <c r="X861" i="66" s="1"/>
  <c r="Q21" i="68" l="1"/>
  <c r="W529" i="67"/>
  <c r="U528" i="67"/>
  <c r="W528" i="67" s="1"/>
  <c r="W354" i="67"/>
  <c r="U340" i="67"/>
  <c r="Q219" i="68"/>
  <c r="O207" i="68"/>
  <c r="Y585" i="66"/>
  <c r="W450" i="66"/>
  <c r="Y450" i="66" s="1"/>
  <c r="W261" i="67"/>
  <c r="U228" i="67"/>
  <c r="X599" i="66"/>
  <c r="Y599" i="66" s="1"/>
  <c r="Y606" i="66"/>
  <c r="W22" i="66"/>
  <c r="Y22" i="66" s="1"/>
  <c r="Y23" i="66"/>
  <c r="Y105" i="66"/>
  <c r="W72" i="66"/>
  <c r="W290" i="66"/>
  <c r="Y290" i="66" s="1"/>
  <c r="Y117" i="66"/>
  <c r="W128" i="66"/>
  <c r="Y184" i="66"/>
  <c r="D17" i="72"/>
  <c r="C17" i="72"/>
  <c r="C21" i="72" l="1"/>
  <c r="E17" i="72"/>
  <c r="E21" i="72" s="1"/>
  <c r="Z342" i="67"/>
  <c r="W340" i="67"/>
  <c r="Q207" i="68"/>
  <c r="O20" i="68"/>
  <c r="Q20" i="68" s="1"/>
  <c r="W228" i="67"/>
  <c r="U18" i="67"/>
  <c r="W18" i="67" s="1"/>
  <c r="W30" i="66"/>
  <c r="U450" i="67" s="1"/>
  <c r="W450" i="67" s="1"/>
  <c r="Y72" i="66"/>
  <c r="W127" i="66"/>
  <c r="Y128" i="66"/>
  <c r="D21" i="72"/>
  <c r="Y30" i="66" l="1"/>
  <c r="W21" i="66"/>
  <c r="Y21" i="66" s="1"/>
  <c r="Y127" i="66"/>
  <c r="D18" i="71"/>
  <c r="C18" i="71"/>
  <c r="C22" i="71" s="1"/>
  <c r="W859" i="66" l="1"/>
  <c r="Z18" i="67" s="1"/>
  <c r="Z19" i="67" s="1"/>
  <c r="E22" i="71"/>
  <c r="D22" i="71"/>
  <c r="Y859" i="66" l="1"/>
  <c r="W864" i="66"/>
  <c r="W861" i="66"/>
  <c r="D50" i="29"/>
  <c r="E50" i="29" l="1"/>
  <c r="C19" i="27" l="1"/>
  <c r="D11" i="27"/>
  <c r="E11" i="27"/>
  <c r="D14" i="27"/>
  <c r="E14" i="27"/>
  <c r="D22" i="27"/>
  <c r="D20" i="29"/>
  <c r="E20" i="29" s="1"/>
  <c r="C20" i="29"/>
  <c r="D37" i="29" l="1"/>
  <c r="E37" i="29" s="1"/>
  <c r="D43" i="29"/>
  <c r="E43" i="29" s="1"/>
  <c r="D15" i="29"/>
  <c r="E15" i="29" s="1"/>
  <c r="D25" i="29"/>
  <c r="E25" i="29" s="1"/>
  <c r="D27" i="29"/>
  <c r="D31" i="29"/>
  <c r="E31" i="29" s="1"/>
  <c r="D34" i="29"/>
  <c r="E34" i="29" s="1"/>
  <c r="D40" i="29"/>
  <c r="E40" i="29" s="1"/>
  <c r="D47" i="29"/>
  <c r="D71" i="29"/>
  <c r="D100" i="29"/>
  <c r="E100" i="29" s="1"/>
  <c r="D13" i="29" l="1"/>
  <c r="E13" i="29" s="1"/>
  <c r="D46" i="29" l="1"/>
  <c r="D45" i="29" l="1"/>
  <c r="F46" i="29" l="1"/>
  <c r="D107" i="29"/>
  <c r="C47" i="29"/>
  <c r="C71" i="29"/>
  <c r="D111" i="29" l="1"/>
  <c r="D20" i="27"/>
  <c r="E20" i="27" s="1"/>
  <c r="E69" i="29"/>
  <c r="E71" i="29"/>
  <c r="E47" i="29"/>
  <c r="C46" i="29" l="1"/>
  <c r="C45" i="29" s="1"/>
  <c r="E45" i="29" s="1"/>
  <c r="D19" i="27"/>
  <c r="E19" i="27" s="1"/>
  <c r="D26" i="27"/>
  <c r="E26" i="27" s="1"/>
  <c r="K108" i="29"/>
  <c r="E46" i="29" l="1"/>
  <c r="C43" i="29"/>
  <c r="C40" i="29"/>
  <c r="C37" i="29"/>
  <c r="C34" i="29"/>
  <c r="C31" i="29"/>
  <c r="C27" i="29"/>
  <c r="C25" i="29"/>
  <c r="C15" i="29"/>
  <c r="C22" i="27"/>
  <c r="C14" i="27"/>
  <c r="C11" i="27"/>
  <c r="C26" i="27" l="1"/>
  <c r="C13" i="29"/>
  <c r="C107" i="29" l="1"/>
  <c r="C113" i="29" s="1"/>
  <c r="E107" i="29" l="1"/>
  <c r="E110" i="29" s="1"/>
</calcChain>
</file>

<file path=xl/sharedStrings.xml><?xml version="1.0" encoding="utf-8"?>
<sst xmlns="http://schemas.openxmlformats.org/spreadsheetml/2006/main" count="2854" uniqueCount="740">
  <si>
    <t>Наименование</t>
  </si>
  <si>
    <t>РЗ</t>
  </si>
  <si>
    <t>ПР</t>
  </si>
  <si>
    <t>ЦСР</t>
  </si>
  <si>
    <t>ВР</t>
  </si>
  <si>
    <t>ОБРАЗОВАНИЕ</t>
  </si>
  <si>
    <t>Обеспечение деятельности муниципальных учреждений (оказание услуг) - средства местного бюджета</t>
  </si>
  <si>
    <t>Предоставление субсидий государственным (муниципальным)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</si>
  <si>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</si>
  <si>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</si>
  <si>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</si>
  <si>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</si>
  <si>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</si>
  <si>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Культура</t>
  </si>
  <si>
    <t>Обеспечение деятельности муниципальных учреждений (оказание услуг) - средства местного бджета</t>
  </si>
  <si>
    <t>Обеспечение деятельности муниципальных учреждений (оказание услуг)</t>
  </si>
  <si>
    <t>Обеспечение деятельности подведомственных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</si>
  <si>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</si>
  <si>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</si>
  <si>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казенных учреждений</t>
  </si>
  <si>
    <t>110</t>
  </si>
  <si>
    <t>111</t>
  </si>
  <si>
    <t>112</t>
  </si>
  <si>
    <t>119</t>
  </si>
  <si>
    <t>200</t>
  </si>
  <si>
    <t>Иные закупки товаров, работ и услуг для государственных (муниципальных) нужд</t>
  </si>
  <si>
    <t>240</t>
  </si>
  <si>
    <t>242</t>
  </si>
  <si>
    <t>244</t>
  </si>
  <si>
    <t>Иные бюджетные ассигнования</t>
  </si>
  <si>
    <t>800</t>
  </si>
  <si>
    <t>850</t>
  </si>
  <si>
    <t>Уплата налога на имущество организаций и земельного налога</t>
  </si>
  <si>
    <t>851</t>
  </si>
  <si>
    <t>852</t>
  </si>
  <si>
    <t>Другие вопросы в области культуры, кинематографии</t>
  </si>
  <si>
    <t>подпрограмма "Обеспечение реализации муниципальной программы и прочие мероприятия в сфере культуры"</t>
  </si>
  <si>
    <t>Расходы на выплаты персоналу государственных (муниципальных) органов</t>
  </si>
  <si>
    <t>120</t>
  </si>
  <si>
    <t>121</t>
  </si>
  <si>
    <t>122</t>
  </si>
  <si>
    <t>129</t>
  </si>
  <si>
    <t>подпрограмма "Развитие мер социальной поддержки отдельным категориям граждан"</t>
  </si>
  <si>
    <t>300</t>
  </si>
  <si>
    <t>310</t>
  </si>
  <si>
    <t>Обеспечение мер социальной поддержки ветеранов труда и тружеников тыла</t>
  </si>
  <si>
    <t>Социальное обеспечение и иные выплаты населению</t>
  </si>
  <si>
    <t>Публичные нормативные социальные выплаты гражданам</t>
  </si>
  <si>
    <t>313</t>
  </si>
  <si>
    <t>Обеспечение равной доступности услуг общественного транспорта на территории Республики Тыва  для отдельных категорий граждан, оказание мер социальной поддержки которым относится к ведению Российской Федерации и Республики Тыва</t>
  </si>
  <si>
    <t>Федеральный Закон от 12 января 1996 года № 8-ФЗ  "О погребении и похоронном деле"</t>
  </si>
  <si>
    <t>Создание условий для реализации муниципальной программы</t>
  </si>
  <si>
    <t>Социальное обеспечение населения</t>
  </si>
  <si>
    <t>подпрограмма "Социальная поддержка семьи и детей"</t>
  </si>
  <si>
    <t>Выплата ежемесячного пособия на ребенка</t>
  </si>
  <si>
    <t>подпрограмма "Обеспечение социальной поддержки граждан на оплату жилого помещения и коммунальных услуг"</t>
  </si>
  <si>
    <t>Предоставление гражданам субсидий на оплату жилого помещения и коммунальных услуг</t>
  </si>
  <si>
    <t>Другие вопросы в области социальной политики</t>
  </si>
  <si>
    <t>Подпрограмма "Обеспечение реализации муниципальной программы и прочие мероприятия"</t>
  </si>
  <si>
    <t>Обеспечение деятельности органов местного самоуправления</t>
  </si>
  <si>
    <t>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t>
  </si>
  <si>
    <t>Межбюджетные трансферты</t>
  </si>
  <si>
    <t>Сельское хозяйство и рыболовство</t>
  </si>
  <si>
    <t>Руководство и управление в сфере установленных функций органов государственной власти Республики Тыва</t>
  </si>
  <si>
    <t>Муниципальная программа "Развитие сельского хозяйства"</t>
  </si>
  <si>
    <t>Подпрограмма "Устойчивое развитие сельских территорий"</t>
  </si>
  <si>
    <t>810</t>
  </si>
  <si>
    <t>Подпрограмма "Реализация мероприятий по развитию сельского хозяйства и расшение рынка сельскохозяйственной продукции"</t>
  </si>
  <si>
    <t>Дошкольное образование</t>
  </si>
  <si>
    <t xml:space="preserve">Обеспечение деятельности муниципальных учреждений (оказание услуг) - средства местного бюджета </t>
  </si>
  <si>
    <t xml:space="preserve">Обеспечение деятельности муниципальных тучреждений (оказание услуг) - средства республиканского бюджета </t>
  </si>
  <si>
    <t>Общее образование</t>
  </si>
  <si>
    <t>подпрограмма "Развитие общего образования"</t>
  </si>
  <si>
    <t>Подпрограмма "Отдых и оздоровление детей"</t>
  </si>
  <si>
    <t>Мероприятия по оздоровлению детей</t>
  </si>
  <si>
    <t>Другие вопросы в области образования</t>
  </si>
  <si>
    <t>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</si>
  <si>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</si>
  <si>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</si>
  <si>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</si>
  <si>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</si>
  <si>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Уплата иных платежей</t>
  </si>
  <si>
    <t>853</t>
  </si>
  <si>
    <t>Резервные средства</t>
  </si>
  <si>
    <t>Резервные фонды</t>
  </si>
  <si>
    <t>Другие общегосударственные вопросы</t>
  </si>
  <si>
    <t xml:space="preserve">Программа "Создание благоприятных условий для ведения бизнеса" </t>
  </si>
  <si>
    <t>Субсидии гражданам на приобретение жилья</t>
  </si>
  <si>
    <t>Реализация мероприятий направленных на создание условий для оказания медицинской помощи населению, профилактика заболеваний и формирование здорового образа жизни</t>
  </si>
  <si>
    <t>Мобилизационная и вневойсковая подготовка</t>
  </si>
  <si>
    <t>Дорожное хозяйство (дорожные фонды)</t>
  </si>
  <si>
    <t>Программа "Содержание и развитие муниципального хозяйства"</t>
  </si>
  <si>
    <t>Строительство, модернизация, ремонт и содержание автомобильных дорог общего пользования, в том числе дорог в поселениях (за исключением дорог федерального значения)</t>
  </si>
  <si>
    <t>Программа "Развитие земельно-имущественных отношений и градостроительства на территории Овюрского кожууна Республики Тыва на 2016 - 2018 годы"</t>
  </si>
  <si>
    <t>Подпрограмма "Развитие землеустройства и градостроительства</t>
  </si>
  <si>
    <t>Мероприятия по подготовке документов территориального планирования</t>
  </si>
  <si>
    <t>Благоустройство</t>
  </si>
  <si>
    <t>Подпрограмма "Благоустройство"</t>
  </si>
  <si>
    <t>Благоустройство территории поселения</t>
  </si>
  <si>
    <t>Другие вопросы в области физической культуры и спорта</t>
  </si>
  <si>
    <t>Мероприятия в области поддержки молодых талантов</t>
  </si>
  <si>
    <t>Периодическая печать и издательства</t>
  </si>
  <si>
    <t>Финансовое управление Администрации Овюрского кожууна Республики Тыва</t>
  </si>
  <si>
    <t>500</t>
  </si>
  <si>
    <t>Субвенции</t>
  </si>
  <si>
    <t>530</t>
  </si>
  <si>
    <t>Дотации на выравнивание бюджетной обеспеченности субъектов Российской Федерации и муниципальных образований</t>
  </si>
  <si>
    <t>Дотации</t>
  </si>
  <si>
    <t>510</t>
  </si>
  <si>
    <t>511</t>
  </si>
  <si>
    <t>Прочие межбюджетные трансферты общего характера</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</si>
  <si>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</si>
  <si>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Субсидии на закупку и доставку угля бюджетным учреждениям, расположенным в труднодоступных местностях с ограниченными сроками завоза грузов</t>
  </si>
  <si>
    <t>Подпрограмма "Молодежная политика Овюрского кожууна"</t>
  </si>
  <si>
    <t>(тыс. рублей)</t>
  </si>
  <si>
    <t>Код</t>
  </si>
  <si>
    <t xml:space="preserve"> 01 02 00 00 00 0000 000</t>
  </si>
  <si>
    <t>Кредиты кредитных организаций в валюте Российской Федерации</t>
  </si>
  <si>
    <t>01 02 00 00 05 0000 710</t>
  </si>
  <si>
    <t>Получение кредитов от кредитных организаций бюджетами муниципальных районов в валюте Российской Федерации</t>
  </si>
  <si>
    <t xml:space="preserve"> 01 03 00 00 00 0000 000</t>
  </si>
  <si>
    <t xml:space="preserve">Бюджетные кредиты от других бюджетов бюджетной системы Российской Федерации </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</si>
  <si>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</si>
  <si>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01 05 00 00 00 0000 000</t>
  </si>
  <si>
    <t>Изменение остатков средств на счетах по учету средств бюджета</t>
  </si>
  <si>
    <t>01 06 00 00 00 0000 000</t>
  </si>
  <si>
    <t>Всего</t>
  </si>
  <si>
    <t>к Решению Хурала представителей</t>
  </si>
  <si>
    <t>1 00 00000 00 0000 000</t>
  </si>
  <si>
    <t>НАЛОГОВЫЕ И НЕНАЛОГОВЫЕ ДОХОДЫ</t>
  </si>
  <si>
    <t>1 03 00000 00 0000 000</t>
  </si>
  <si>
    <t>НАЛОГИ НА СОВОКУПНЫЙ ДОХОД</t>
  </si>
  <si>
    <t>Единый сельскохозяйственный налог</t>
  </si>
  <si>
    <t>Налог, взимаемый в связи с применением патентной системы налогообложения</t>
  </si>
  <si>
    <t>НАЛОГИ НА ИМУЩЕСТВО</t>
  </si>
  <si>
    <t>Налог на имущество организаций</t>
  </si>
  <si>
    <t>ГОСУДАРСТВЕННАЯ ПОШЛИНА</t>
  </si>
  <si>
    <t>ДОХОДЫ ОТ ИСПОЛЬЗОВАНИЯ ИМУЩЕСТВА, НАХОДЯЩЕГОСЯ В ГОСУДАРСТВЕННОЙ И МУНИЦИПАЛЬНОЙ СОБСТВЕННОСТИ</t>
  </si>
  <si>
    <t>1 14 00000 00 0000 000</t>
  </si>
  <si>
    <t>ДОХОДЫ ОТ ПРОДАЖИ МАТЕРИАЛЬНЫХ И НЕМАТЕРИАЛЬНЫХ АКТИВОВ</t>
  </si>
  <si>
    <t>ШТРАФЫ, САНКЦИИ, ВОЗМЕЩЕНИЕ УЩЕРБА</t>
  </si>
  <si>
    <t>1 17 00000 00 0000 000</t>
  </si>
  <si>
    <t>ПРОЧИЕ НЕНАЛОГОВЫЕ ДОХОДЫ</t>
  </si>
  <si>
    <t>БЕЗВОЗМЕЗДНЫЕ ПОСТУПЛЕНИЯ</t>
  </si>
  <si>
    <t>Дотации бюджетам муниципальных районов на выравнивание бюджетной обеспеченности</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</si>
  <si>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</si>
  <si>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</si>
  <si>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СОЦИАЛЬНАЯ ПОЛИТИКА</t>
  </si>
  <si>
    <t>612</t>
  </si>
  <si>
    <t>Субсидии бюджетным учреждениям на иные цели</t>
  </si>
  <si>
    <t>Субвенции бюджетам муниципальных районов на оплату жилищно-коммунальных услуг отдельным категориям граждан</t>
  </si>
  <si>
    <t>Субвенции бюджетам муниципальных районов на осуществление первичного воинского учета на территориях, где отсутствуют военные комиссариаты</t>
  </si>
  <si>
    <t>Муниципальная программа "Социальная поддержка граждан в Овюрском кожууне"</t>
  </si>
  <si>
    <t>Программа "Развитие муниципальной службы муниципального района "Овюрский кожуун"Республики Тыва на 2018-2020 гг"</t>
  </si>
  <si>
    <t>Субсидии бюджетам бюджетной системы Российской Федерации (межбюджетные субсидии)</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</si>
  <si>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</si>
  <si>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Субвенции бюджетам бюджетной системы Российской Федерации</t>
  </si>
  <si>
    <t>Иные межбюджетные трансферты</t>
  </si>
  <si>
    <t>540</t>
  </si>
  <si>
    <t>01 05 02 01 05 0000 510</t>
  </si>
  <si>
    <t>Приложение 5</t>
  </si>
  <si>
    <t>создание в общеобразовательных организациях, расположенных в сельской местности, условий для занятия физической культурой и спортом в рамках государственной программы Российской Федерации "Развитие образования" на 2013-2020 годы за счет ФБ</t>
  </si>
  <si>
    <t xml:space="preserve">Приложение 1 </t>
  </si>
  <si>
    <t xml:space="preserve">Сумма                     </t>
  </si>
  <si>
    <t>Иные источники внутреннего финансирования дефицита бюджета</t>
  </si>
  <si>
    <t>муниципального района "Овюрский кожуун Республики Тыва"</t>
  </si>
  <si>
    <t xml:space="preserve">"О  бюджете муниципального района "Овюрский кожуун" Республики Тыва </t>
  </si>
  <si>
    <t>01 02 00 00 05 0000 810</t>
  </si>
  <si>
    <t>Погашение бюджетами муниципальных районов кредитов от кредитных организаций в валюте Российской Федерации</t>
  </si>
  <si>
    <t>01 03 01 00 05 0000 710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</si>
  <si>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</si>
  <si>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 (на пополнение остатков средств на счетах кожуунного бюджета Республики Тыва)</t>
  </si>
  <si>
    <t>01 03 01 00 05 0000 810</t>
  </si>
  <si>
    <t>Погашение бюджетами муниципальных районов кредитов от других бюджетов бюджетной системы Российской Федерации в валюте Российской Федерации (на пополнение остатков средств на счетах кожуунного бюджета Республики Тыва)</t>
  </si>
  <si>
    <t>01 05 02 01 05 0000 610</t>
  </si>
  <si>
    <t>Уменьшение прочих остатков денежных средств бюджетов муниципальных районов</t>
  </si>
  <si>
    <t>01 06 05 02 05 0000 640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</si>
  <si>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</si>
  <si>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01 06 05 02 05 0000 540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</si>
  <si>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</si>
  <si>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 05 - бюджет муниципального района</t>
  </si>
  <si>
    <t>* 04 - бюджет городского округа</t>
  </si>
  <si>
    <t xml:space="preserve">Коды бюджетной классификации  </t>
  </si>
  <si>
    <t xml:space="preserve">      Наименование доходов </t>
  </si>
  <si>
    <t>1  01 02000 01 0000 110</t>
  </si>
  <si>
    <t>НАЛОГ НА ДОХОДЫ ФИЗИЧЕСКИХ ЛИЦ</t>
  </si>
  <si>
    <t>НАЛОГИ НА ТОВАРЫ (РАБОТЫ,  УСЛУГИ), РЕАЛИЗУЕМЫЕ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</si>
  <si>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</si>
  <si>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</si>
  <si>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</si>
  <si>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</si>
  <si>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</si>
  <si>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</si>
  <si>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</si>
  <si>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</si>
  <si>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1 05 00000 00 0000 000</t>
  </si>
  <si>
    <t>10503000010000110</t>
  </si>
  <si>
    <t>10504000020000110</t>
  </si>
  <si>
    <t>10600000000000000</t>
  </si>
  <si>
    <t>10602000020000110</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</si>
  <si>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</si>
  <si>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</si>
  <si>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</si>
  <si>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</si>
  <si>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</si>
  <si>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</si>
  <si>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10800000000000000</t>
  </si>
  <si>
    <t xml:space="preserve"> 1 11 00000 00 0000 000</t>
  </si>
  <si>
    <t xml:space="preserve"> 1 12 00000 00 0000 000</t>
  </si>
  <si>
    <t xml:space="preserve">ПЛАТЕЖИ ПРИ ПОЛЬЗОВАНИИ ПРИРОДНЫМИ РЕСУРСАМИ </t>
  </si>
  <si>
    <t>1 12 01010 01 0000 120</t>
  </si>
  <si>
    <t>Плата за выбросы загрязняющих веществ в атмосферный воздух стационарными объектами</t>
  </si>
  <si>
    <t>1 12 01041 01 0000 120</t>
  </si>
  <si>
    <t>Плата за размещение отходов производства</t>
  </si>
  <si>
    <t xml:space="preserve"> 1 13 00000 00 0000 000</t>
  </si>
  <si>
    <r>
      <t xml:space="preserve">ДОХОДЫ ОТ ОКАЗАНИЯ ПЛАТНЫХ УСЛУГ </t>
    </r>
    <r>
      <rPr>
        <b/>
        <sz val="11"/>
        <color indexed="8"/>
        <rFont val="Times New Roman"/>
        <family val="1"/>
        <charset val="204"/>
      </rPr>
      <t xml:space="preserve"> И КОМПЕНСАЦИИ ЗАТРАТ ГОСУДАРСТВА</t>
    </r>
  </si>
  <si>
    <t>1 13 01995 10 0000 130</t>
  </si>
  <si>
    <t>Прочие доходы от оказания платных услуг (работ) получателями средств бюджетов сельских поселений</t>
  </si>
  <si>
    <t>1 13 02995 05 0000 130</t>
  </si>
  <si>
    <t>Прочие доходы от компенсации затрат бюджетов муниципальных районов</t>
  </si>
  <si>
    <t>Доходы от продажи земельных участков, находящихся в государственной и муниципальной собственности</t>
  </si>
  <si>
    <t xml:space="preserve"> 1 16 00000 00 0000 000</t>
  </si>
  <si>
    <t>1 17 05050 05 0000 180</t>
  </si>
  <si>
    <t>Прочие неналоговые доходы бюджетов муниципальных районов</t>
  </si>
  <si>
    <t>2 00 00000 00 0000 000</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</si>
  <si>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</si>
  <si>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</si>
  <si>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</si>
  <si>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</si>
  <si>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2 02 15001 05 0000 150</t>
  </si>
  <si>
    <t>2 02 15002 05 0000 150</t>
  </si>
  <si>
    <t>Дотации бюджетам муниципальных районов на поддержку мер по обеспечению сбалансированности бюджетов</t>
  </si>
  <si>
    <t>2 02 20000 00 0000 150</t>
  </si>
  <si>
    <t>2 02 25097 05 0000 150</t>
  </si>
  <si>
    <t>2 02 25497 05 0000 150</t>
  </si>
  <si>
    <t>2 02 25555 05 0000 150</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</si>
  <si>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</si>
  <si>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2 02 25560 05 0000 150</t>
  </si>
  <si>
    <t>Субсидии бюджетам муниципальных районов на поддержку обустройства мест массового отдыха населения (городских парков)</t>
  </si>
  <si>
    <t>2 02 25567 05 0000 150</t>
  </si>
  <si>
    <t>Субсидии бюджетам муниципальных районов на реализацию мероприятий по устойчивому развитию сельских территорий</t>
  </si>
  <si>
    <t>2 02 29999 05 0000 150</t>
  </si>
  <si>
    <t>2 02 30000 00 0000 150</t>
  </si>
  <si>
    <t>2 02 30022 05 0000 150</t>
  </si>
  <si>
    <t>2 02 30013 05 0000 150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</si>
  <si>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</si>
  <si>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2 02 35118 05 0000 150</t>
  </si>
  <si>
    <t>2 02 35120 05 0000 150</t>
  </si>
  <si>
    <t xml:space="preserve">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</si>
  <si>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</si>
  <si>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2 02 35250 05 0000 150</t>
  </si>
  <si>
    <t>2 02 35380 05 0000 150</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</si>
  <si>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</si>
  <si>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2 02 35573 05 0000 150</t>
  </si>
  <si>
    <t>2 02 40000 00 0000 150</t>
  </si>
  <si>
    <t>2 02 40014 05 0000 150</t>
  </si>
  <si>
    <t xml:space="preserve">ИТОГО ДОХОДОВ </t>
  </si>
  <si>
    <t xml:space="preserve">                 "О  бюджете муниципального района "Овюрский кожуун" Республики Тыва </t>
  </si>
  <si>
    <t>Код главы</t>
  </si>
  <si>
    <t>2 02 30024 05 0000 150</t>
  </si>
  <si>
    <t>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</si>
  <si>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Субвенции на осуществление государственных полномочий по установлению запрета на розничную продажу алкогольной продукции в Республике Тыва</t>
  </si>
  <si>
    <t>Субвенции на реализацию Закона Республики Тыва "О мерах социальной поддержки ветеранов труда и труженников тыла"</t>
  </si>
  <si>
    <t>Субвенции на реализацию полномочий по назначению и выплате ежемесячного пособия на ребенка</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</si>
  <si>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</si>
  <si>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t>
  </si>
  <si>
    <t xml:space="preserve">Субвенции на обеспечение равной доступности услуг общественного транспорта  для отдельных категорий граждан </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</si>
  <si>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</si>
  <si>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осуществление государственных полномочий по созданию, организации и обеспечению деятельности административных комиссий </t>
  </si>
  <si>
    <t xml:space="preserve">Субвенции на реализацию Закона Республики Тыва «О погребении и похоронном деле в Республике Тыва»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</si>
  <si>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</si>
  <si>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оплату части затрат на транспортировку угля граждан, проживающих в труднодоступных населенных пунктах</t>
  </si>
  <si>
    <t>Подпрограмма "Обеспечение организаций жилищно-коммунального хозяйства специализированной техникой"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</si>
  <si>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</si>
  <si>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Прочие поступления от использования имущества, в собственности муниципальных районов (за исключением имущества муниципальных бюджетных и автономных учреждений, а также имущества муницпальных унитарных приедприятий, в том числе казенных)</t>
  </si>
  <si>
    <t>111 05010 00 0000 120</t>
  </si>
  <si>
    <t>111 09000 00 0000 120</t>
  </si>
  <si>
    <t xml:space="preserve"> </t>
  </si>
  <si>
    <t>Субвенции бюджетам муниципальных районов на предоставление гражданам субсидий на оплату жилого помещения и коммунальных услуг</t>
  </si>
  <si>
    <t>Приложение 9</t>
  </si>
  <si>
    <t>Финансовый орган: Финансовое управление Администрации Овюрского кожууна Республики Тыва</t>
  </si>
  <si>
    <t xml:space="preserve">Единица измерения:  тыс руб </t>
  </si>
  <si>
    <t>КЭСР1</t>
  </si>
  <si>
    <t>КЭСР2</t>
  </si>
  <si>
    <t>операции сектора государст-венного управления</t>
  </si>
  <si>
    <t>ОБЩЕГОСУДАРСТВЕННЫЕ ВОПРОСЫ</t>
  </si>
  <si>
    <t>Функционирование Главы муниципального райлна, высшего должностного лица муниципального образования, его заместителей, местных администраций</t>
  </si>
  <si>
    <t>7800000000</t>
  </si>
  <si>
    <t>Обеспечение функционирования Главы муниципального района</t>
  </si>
  <si>
    <t>7800000111</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</si>
  <si>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</si>
  <si>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</si>
  <si>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Функционирование представительного органа муниципального района Республики Тыва </t>
  </si>
  <si>
    <t>7900000000</t>
  </si>
  <si>
    <t>Обеспечение функционирования председателя представительного органа муниципального образования</t>
  </si>
  <si>
    <t>7900000111</t>
  </si>
  <si>
    <t>Обеспечение функционирования депутатов представительного органа муниципального района</t>
  </si>
  <si>
    <t>7900000112</t>
  </si>
  <si>
    <t>Обеспечение деятельности представительного органа местного самоуправления  (Расходы на выплаты персоналу в целях обеспечения выполнения функций муниципальными органами)</t>
  </si>
  <si>
    <t>7900000113</t>
  </si>
  <si>
    <t>Обеспечение деятельности представительного органа местного самоуправления (Закупка товаров, работ и услуг для обеспечения муниципальных нужд)</t>
  </si>
  <si>
    <t>7900000191</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</si>
  <si>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</si>
  <si>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</si>
  <si>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Закупка товаров, работ, услуг в сфере информационно-коммуникационных технологий</t>
  </si>
  <si>
    <t>Прочая закупка товаров, работ и услуг</t>
  </si>
  <si>
    <t>Уплата налогов, сборов и иных платежей</t>
  </si>
  <si>
    <t>Уплата прочих налогов, сборов</t>
  </si>
  <si>
    <t>Иные выплаты персоналу государственных (муниципальных) органов, за исключением фонда оплаты труда</t>
  </si>
  <si>
    <t>Обеспечение функционирования высшего должностного лица муниципального района</t>
  </si>
  <si>
    <t>7800000112</t>
  </si>
  <si>
    <t>Обеспечение функционирования местной администрации (Закупка товаров, работ и услуг для обеспечения муниципальных нужд)</t>
  </si>
  <si>
    <t>7800000194</t>
  </si>
  <si>
    <t>Судебная система</t>
  </si>
  <si>
    <t>Непрограммные расходы на реализацию переданных полномочий Российской Федерации и субъекта Российской Федерации</t>
  </si>
  <si>
    <t>9900000000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</si>
  <si>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</si>
  <si>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9900051200</t>
  </si>
  <si>
    <t>8900000000</t>
  </si>
  <si>
    <t>Обеспечение деятельности органов местного самоуправления  (Расходы на выплаты персоналу в целях обеспечения выполнения функций муниципальными органами)</t>
  </si>
  <si>
    <t>8900000110</t>
  </si>
  <si>
    <t>8900000190</t>
  </si>
  <si>
    <t>Обеспечение деятельности органов местного самоуправления (Иные выплаты персоналу муниципальных органов, за исключением фонда оплаты труда)</t>
  </si>
  <si>
    <t>8900000870</t>
  </si>
  <si>
    <t>Обеспечение деятельности органов местного самоуправления, осуществляющих функции финансового (финансово-бюджетного) надзора (контроля)</t>
  </si>
  <si>
    <t>9300000000</t>
  </si>
  <si>
    <t>Функционирование контрольно-счетных органов (Расходы на выплаты персоналу в целях обеспечения выполнения функций муниципальными органами)</t>
  </si>
  <si>
    <t>9300000110</t>
  </si>
  <si>
    <t>Функционирование контрольно-счетных органов (Расходы на выплаты персоналу в целях обеспечения выполнения функций муниципальными органами ИНСПЕКТОР)</t>
  </si>
  <si>
    <t>9300000120</t>
  </si>
  <si>
    <t>Функционирование контрольно-счетных органов (Закупка товаров, работ и услуг для обеспечения муниципальных нужд)</t>
  </si>
  <si>
    <t>9300000190</t>
  </si>
  <si>
    <t>Непрограммные расходы по предоставлению межбюджетных трансфертов и резервные фонды</t>
  </si>
  <si>
    <t>9700000000</t>
  </si>
  <si>
    <t>Резервный фонд администрации Овюрского кожууна</t>
  </si>
  <si>
    <t>9700004000</t>
  </si>
  <si>
    <t>870</t>
  </si>
  <si>
    <t>Муниципальная программа "Безопасность Овюрского кожууна на 2016-2018 годы"</t>
  </si>
  <si>
    <t>0200000000</t>
  </si>
  <si>
    <t>подпрограмма "Профилактика правонарушений"</t>
  </si>
  <si>
    <t>0220000000</t>
  </si>
  <si>
    <t>Основное мероприятие: "Осуществление отдельных государственных полномочий по профилактике безнадзорности и правонарушений несовершеннолетних"</t>
  </si>
  <si>
    <t>0220104016</t>
  </si>
  <si>
    <t>Муниципальная программа "Профилактика социально-значимых заболеваний, вакцинопрофилактика в Овюрском кожууне на 2016-2018 годы"</t>
  </si>
  <si>
    <t>0600000000</t>
  </si>
  <si>
    <t>0600104008</t>
  </si>
  <si>
    <t>Обеспечение хозяйственного обслуживания в целях функционирования органов местного самоуправления</t>
  </si>
  <si>
    <t>7800000114</t>
  </si>
  <si>
    <t>Обеспечение хозяйственного обслуживания в целях функционированияорганов местного самоуправления</t>
  </si>
  <si>
    <t>8900000140</t>
  </si>
  <si>
    <t>Осуществление государственных полномочий по установлению запрета на розничную продажу алкогольной продукции в Республике Тыва</t>
  </si>
  <si>
    <t>9900076050</t>
  </si>
  <si>
    <t>Осуществление государственных полномочий по созданию, организации и обеспечению деятельности административных комиссий</t>
  </si>
  <si>
    <t>9900076130</t>
  </si>
  <si>
    <t>НАЦИОНАЛЬНАЯ ОБОРОНА</t>
  </si>
  <si>
    <t>Субвенции на осуществление первичного воинского учета на территориях, где отсутствуют военные комиссариаты</t>
  </si>
  <si>
    <t>9900051180</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</si>
  <si>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</si>
  <si>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</si>
  <si>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</si>
  <si>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</si>
  <si>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</si>
  <si>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Обеспечение деятельности единой дежурной диспетчерской службы (ЕДДС)</t>
  </si>
  <si>
    <t>9500000000</t>
  </si>
  <si>
    <t>Расходы на выплаты по оплате труда работников</t>
  </si>
  <si>
    <t>9500000110</t>
  </si>
  <si>
    <t xml:space="preserve">Расходы на обеспечение функций </t>
  </si>
  <si>
    <t>9500000190</t>
  </si>
  <si>
    <t>НАЦИОНАЛЬНАЯ ЭКОНОМИКА</t>
  </si>
  <si>
    <t>0400000000</t>
  </si>
  <si>
    <t>0420000000</t>
  </si>
  <si>
    <t>Поддержка предприятий</t>
  </si>
  <si>
    <t>0420170060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</si>
  <si>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</si>
  <si>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0300000000</t>
  </si>
  <si>
    <t>0320000000</t>
  </si>
  <si>
    <t>0320107505</t>
  </si>
  <si>
    <t>Другие вопросы в области национальной экономики</t>
  </si>
  <si>
    <t>1000000000</t>
  </si>
  <si>
    <t>1010000000</t>
  </si>
  <si>
    <t>1010175030</t>
  </si>
  <si>
    <t>ЖИЛИЩНО-КОММУНАЛЬНОЕ ХОЗЯЙСТВО</t>
  </si>
  <si>
    <t>0310000000</t>
  </si>
  <si>
    <t>0310107011</t>
  </si>
  <si>
    <t xml:space="preserve">Муниципальная программа "Развитие образования Овюрского кожууна </t>
  </si>
  <si>
    <t>0700000000</t>
  </si>
  <si>
    <t>подпрограмма "Развитие дошкольного образования"</t>
  </si>
  <si>
    <t>0710000000</t>
  </si>
  <si>
    <t>0710100059</t>
  </si>
  <si>
    <t>Предоставление субсидий бюджетным, автономным учреждениям и иным некоммерческим организациям</t>
  </si>
  <si>
    <t>0710276020</t>
  </si>
  <si>
    <t>0720000000</t>
  </si>
  <si>
    <t>0720100059</t>
  </si>
  <si>
    <t>0720276020</t>
  </si>
  <si>
    <t>Дополнительное образование детей</t>
  </si>
  <si>
    <t>подпрограмма "Развитие дополнительного образования"</t>
  </si>
  <si>
    <t>0730000000</t>
  </si>
  <si>
    <t>0730100059</t>
  </si>
  <si>
    <t>1100000000</t>
  </si>
  <si>
    <t>1100200020</t>
  </si>
  <si>
    <t>Молодежная политика</t>
  </si>
  <si>
    <t>0740000000</t>
  </si>
  <si>
    <t>0740175040</t>
  </si>
  <si>
    <t>подпрограмма "Обеспечение реализации муниципальной программы и прочие мероприятия в сфере образования"</t>
  </si>
  <si>
    <t>0760000000</t>
  </si>
  <si>
    <t>0760120419</t>
  </si>
  <si>
    <t>0760200019</t>
  </si>
  <si>
    <t>Осуществление государственных полномочий по образованию и организации деятельности комиссий по делам несовершеннолетних</t>
  </si>
  <si>
    <t>9900076100</t>
  </si>
  <si>
    <t>КУЛЬТУРА, КИНЕМАТОГРАФИЯ</t>
  </si>
  <si>
    <t>Муниципальная программа "Развитие культуры Овюрского кожууна</t>
  </si>
  <si>
    <t>0800000000</t>
  </si>
  <si>
    <t>подпрограмма "Библиотечное обслуживание населения"</t>
  </si>
  <si>
    <t>0810000000</t>
  </si>
  <si>
    <t>0810100059</t>
  </si>
  <si>
    <t>подпрограмма "Организация досуга и предоставление услуг организаций культуры"</t>
  </si>
  <si>
    <t>0820000000</t>
  </si>
  <si>
    <t>0820100059</t>
  </si>
  <si>
    <t>0820299190</t>
  </si>
  <si>
    <t>Льготы сельским специалистам по жилищно-коммунальным услугам</t>
  </si>
  <si>
    <t>9900076040</t>
  </si>
  <si>
    <t>0830000000</t>
  </si>
  <si>
    <t>Разработка нормативно-правовых, методических и иных документов, направленных на эффективное решение задач</t>
  </si>
  <si>
    <t>0830120419</t>
  </si>
  <si>
    <t xml:space="preserve">Обеспечение организационных, информационных и методических условий </t>
  </si>
  <si>
    <t>0830200019</t>
  </si>
  <si>
    <t>0100000000</t>
  </si>
  <si>
    <t>0110000000</t>
  </si>
  <si>
    <t>Пособия, компенсации, меры социальной поддержки по публичным нормативным обязательствам</t>
  </si>
  <si>
    <t>0110176060</t>
  </si>
  <si>
    <t>0110376110</t>
  </si>
  <si>
    <t>0110476120</t>
  </si>
  <si>
    <t>0110607020</t>
  </si>
  <si>
    <t>0120000000</t>
  </si>
  <si>
    <t>0120176070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</si>
  <si>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</si>
  <si>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0120253800</t>
  </si>
  <si>
    <t>0130000000</t>
  </si>
  <si>
    <t>Субвенции на оплату жилищно-коммунальных услуг отдельным категориям граждан</t>
  </si>
  <si>
    <t>0130152500</t>
  </si>
  <si>
    <t>0130276030</t>
  </si>
  <si>
    <t>0410000000</t>
  </si>
  <si>
    <t>Расходы на обеспечение мероприятий по улучшению жилищных условий граждан, молодых семей и молодых специалистов, проживающих и работающих в сельской местности</t>
  </si>
  <si>
    <t>0410172000</t>
  </si>
  <si>
    <t>Социальные выплаты гражданам, кроме публичных нормативных социальных выплат</t>
  </si>
  <si>
    <t>320</t>
  </si>
  <si>
    <t>322</t>
  </si>
  <si>
    <t>Муниципальная программа "Совершенствование молодежной политики  и развитие физической культуры и спорта Овюрского кожууна на 2016-2018 годы"</t>
  </si>
  <si>
    <t>0500000000</t>
  </si>
  <si>
    <t>подпрограмма "Развитие физической культуры и спорта"</t>
  </si>
  <si>
    <t>0520000000</t>
  </si>
  <si>
    <t>подпрограмма "Социальная поддержка по оплате коммунальных услуг педагогическим работникам работающим и проживающим в сельской местности"</t>
  </si>
  <si>
    <t>0770000000</t>
  </si>
  <si>
    <t>0770176140</t>
  </si>
  <si>
    <t>Охрана семьи и детства</t>
  </si>
  <si>
    <t>0710376090</t>
  </si>
  <si>
    <t>0140000000</t>
  </si>
  <si>
    <t>0140100019</t>
  </si>
  <si>
    <t>0140276040</t>
  </si>
  <si>
    <t>ФИЗИЧЕСКАЯ КУЛЬТУРА И СПОРТ</t>
  </si>
  <si>
    <t>0510000000</t>
  </si>
  <si>
    <t>0510107020</t>
  </si>
  <si>
    <t>0520107250</t>
  </si>
  <si>
    <t>СРЕДСТВА МАССОВОЙ ИНФОРМАЦИИ</t>
  </si>
  <si>
    <t>Обеспечение деятельности (оказание услуг)  учреждений средств массовой информации</t>
  </si>
  <si>
    <t>7800040060</t>
  </si>
  <si>
    <t>МЕЖБЮДЖЕТНЫЕ ТРАНСФЕРТЫ ОБЩЕГО ХАРАКТЕРА БЮДЖЕТАМ БЮДЖЕТНОЙ СИСТЕМЫ РОССИЙСКОЙ ФЕДЕРАЦИИ</t>
  </si>
  <si>
    <t>Дотации на выравнивание бюджетной обеспеченности</t>
  </si>
  <si>
    <t>9700020010</t>
  </si>
  <si>
    <t>9900070020</t>
  </si>
  <si>
    <t>9900070060</t>
  </si>
  <si>
    <t>Код по бюджетной классификации</t>
  </si>
  <si>
    <t>ГЛАВА</t>
  </si>
  <si>
    <t>Муниципальное учреждение Отдел культуры и по делам национальностей Овюрского кожууна Республики Тыва</t>
  </si>
  <si>
    <t>Управление труда и социального развития Овюрского кожууна Республики Тыва</t>
  </si>
  <si>
    <t>Овюрское управление сельского хозяйства и продовольствия Республики Тыва</t>
  </si>
  <si>
    <t>Муниципальное учреждение Управление образованием Овюрского кожууна</t>
  </si>
  <si>
    <t>Хурал представителей Овюрского кожууна Республики Тыва</t>
  </si>
  <si>
    <t>Администрация Овюрского кожууна Республики Тыва</t>
  </si>
  <si>
    <t xml:space="preserve">СТАТЬЯМ (МУНИЦИПАЛЬНЫМ ПРОГРАММАМ),					</t>
  </si>
  <si>
    <t xml:space="preserve">ГРУППАМ ВИДОВ РАСХОДОВ, РАЗДЕЛАМ, ПОДРАЗДЕЛАМ КЛАССИФИКАЦИИ РАСХОДОВ					</t>
  </si>
  <si>
    <t xml:space="preserve">                 "О  бюджете муниципального района "Овюрский кожуун" Республики Тыва</t>
  </si>
  <si>
    <t>Приложение 11</t>
  </si>
  <si>
    <t>на 2020 год и на плановый период 2021 и 2022 годов"</t>
  </si>
  <si>
    <t>Субвенции бюджетам муниципальных районов на осуществление ежемесячной выплаты в связи с рождением (усыновлением) первого ребенка</t>
  </si>
  <si>
    <t>2 02 25466 05 0000 150</t>
  </si>
  <si>
    <t>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t>
  </si>
  <si>
    <t>Субсидии бюджетам муниципального района на реализацию мероприятий по обеспечению жильем молодых семей</t>
  </si>
  <si>
    <t>Субвенции на организацию отдыха и оздоровления детей</t>
  </si>
  <si>
    <t>Сумма</t>
  </si>
  <si>
    <t>0900000000</t>
  </si>
  <si>
    <t>Реализация мероприятий направленных на создание условий для развития предпринимательства</t>
  </si>
  <si>
    <t>0910000000</t>
  </si>
  <si>
    <t>0910104014</t>
  </si>
  <si>
    <t>Муниципальная программа "Профилактика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 на 2020-2022 годы"</t>
  </si>
  <si>
    <t>1200000000</t>
  </si>
  <si>
    <t>Муниципальная программа "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района "Овюрский кожуун" РТ на 2020-2022 г"</t>
  </si>
  <si>
    <t>1400000000</t>
  </si>
  <si>
    <t>Основное направление "Обеспечение безопасности населения и территорий муниципального района "Овюрский кожуун"РТ"</t>
  </si>
  <si>
    <t>1400004000</t>
  </si>
  <si>
    <t>Другие вопросы в области национальной безопасности и правоохранительной деятельности</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</si>
  <si>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</si>
  <si>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813</t>
  </si>
  <si>
    <t>Создание в общеобразовательных организациях, расположенных в сельской местности, условий для занятий физической культурой и спортом</t>
  </si>
  <si>
    <t>072E250970</t>
  </si>
  <si>
    <t>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t>
  </si>
  <si>
    <t>08201L4660</t>
  </si>
  <si>
    <t>ЗДРАВООХРАНЕНИЕ</t>
  </si>
  <si>
    <t>Другие вопросы в области здравоохранения</t>
  </si>
  <si>
    <t>Пособия, компенсации и иные социальные выплаты гражданам, кроме публичных нормативных обязательств</t>
  </si>
  <si>
    <t>321</t>
  </si>
  <si>
    <t>Обеспечение комплексного развития сельских территорий</t>
  </si>
  <si>
    <t>0430000000</t>
  </si>
  <si>
    <t>04301L5760</t>
  </si>
  <si>
    <t>"Обеспечение жильем молодых семей"</t>
  </si>
  <si>
    <t>05201L4970</t>
  </si>
  <si>
    <t>Осуществление ежемесячной выплаты в связи с рождением (усыновлением) первого ребенка</t>
  </si>
  <si>
    <t>012P155730</t>
  </si>
  <si>
    <t>Иные дотации</t>
  </si>
  <si>
    <t>Дотации на поддержку мер по обеспечению сбалансированности бюджетов</t>
  </si>
  <si>
    <t>9700020020</t>
  </si>
  <si>
    <t>512</t>
  </si>
  <si>
    <t xml:space="preserve">ПО РАЗДЕЛАМ, ПОДРАЗДЕЛАМ, ЦЕЛЕВЫМ СТАТЬЯМ (ГОСУДАРСТВЕННЫМ ПРОГРАММАМ РЕСПУБЛИКИ ТЫВА И НЕПРОГРАММНЫМ НАПРАВЛЕНИЯМ ДЕЯТЕЛЬНОСТИ), ГРУППАМ ВИДОВ РАСХОДОВ КЛАССИФИКАЦИИ РАСХОДОВ бюджета муниципального района "Овюрский кожуун" Республики Тыва </t>
  </si>
  <si>
    <t>ВидПлана</t>
  </si>
  <si>
    <t>на 2021 год и на плановый период 2022 и 2023 годов"</t>
  </si>
  <si>
    <t>Субсидии бюджетам муниципальных районов на реализацию программ формирования современной городской среды</t>
  </si>
  <si>
    <t>2 02 25304 05 0000 150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</si>
  <si>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</si>
  <si>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2 02 35084 05 0000 150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</si>
  <si>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</si>
  <si>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</si>
  <si>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</si>
  <si>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2 02 45303 05 0000 150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</si>
  <si>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t>
  </si>
  <si>
    <t>2 02 49999 05 0000 150</t>
  </si>
  <si>
    <t>10501011011000110.</t>
  </si>
  <si>
    <t>Единый налог при упрощенке с доходов</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</si>
  <si>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</si>
  <si>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за счет средств резервного фонда Правительства РФ</t>
  </si>
  <si>
    <t>2 02 35469 050000 150</t>
  </si>
  <si>
    <t>Субвенции бюджетам муниципальных районов на проведение Всероссийской переписи населения 2020 года</t>
  </si>
  <si>
    <t>Субвенции бюджетам муниципальных районов на осуществление ежемесячных выплат на детей в возрасте от трех до семи лет включительно, за счет средств резервного фонда Правительства РФ</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</si>
  <si>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</si>
  <si>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</si>
  <si>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Субсидии бюджетам муниципальных районов на корректировку генеральных планов муниципальных образований</t>
  </si>
  <si>
    <t>РзПр1</t>
  </si>
  <si>
    <t>РзПр2</t>
  </si>
  <si>
    <t>Обеспечение деятельности представительного органа местного самоуправления (Иные выплаты персоналу муниципальных органов, за исключением фонда оплаты труда)</t>
  </si>
  <si>
    <t>7900000870</t>
  </si>
  <si>
    <t>Функционирование контрольно-счетных органов (Иные выплаты персоналу муниципальных органов, за исключением фонда оплаты труда)</t>
  </si>
  <si>
    <t>9300000870</t>
  </si>
  <si>
    <t>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t>
  </si>
  <si>
    <t>1200003150</t>
  </si>
  <si>
    <t>Субвенции на проведение Всероссийской переписи населения 2020 года</t>
  </si>
  <si>
    <t>9900054690</t>
  </si>
  <si>
    <t>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t>
  </si>
  <si>
    <t>0420175030</t>
  </si>
  <si>
    <t>0430176140</t>
  </si>
  <si>
    <t>Субсидии на корректировку генеральных планов</t>
  </si>
  <si>
    <t>1010170310</t>
  </si>
  <si>
    <t>Жилищное хозяйство</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</si>
  <si>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</si>
  <si>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</si>
  <si>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</si>
  <si>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</si>
  <si>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</si>
  <si>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</si>
  <si>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Коммунальное хозяйство</t>
  </si>
  <si>
    <t>Обеспечение специализированной техникой</t>
  </si>
  <si>
    <t>03200L5080</t>
  </si>
  <si>
    <t>Реализация программ формирования современной городской среды</t>
  </si>
  <si>
    <t>031F255550</t>
  </si>
  <si>
    <t>Муниципальная программа "Профилактика безнадзорности и правонарушений несовершеннолетних в Овюрском кожууне на 2021-2023 годы"</t>
  </si>
  <si>
    <t>1500000000</t>
  </si>
  <si>
    <t>Принятие мер по совершенствованию нормативно- правового регулирования в сфере профилактики безнадзорности и правонарушений несовершеннолетних</t>
  </si>
  <si>
    <t>1500103010</t>
  </si>
  <si>
    <t>Муниципальная программа "Реализация государственной национальной политики РФ в Овюрском кожууте Республики Тыва  на 2021-2023 годы"</t>
  </si>
  <si>
    <t>1600000000</t>
  </si>
  <si>
    <t>Организация мероприятий в сфере государственной национальной политики</t>
  </si>
  <si>
    <t>1600002000</t>
  </si>
  <si>
    <t>Подпрограмма "Развитие туризма на территории Овюрского кожууна"</t>
  </si>
  <si>
    <t>0840000000</t>
  </si>
  <si>
    <t>Реализация мер по развитию турризма на ерритории Овюрского кожууна РТ</t>
  </si>
  <si>
    <t>0840047000</t>
  </si>
  <si>
    <t>подпрограмма "Народный театр" Овюрского кожууна</t>
  </si>
  <si>
    <t>0850000000</t>
  </si>
  <si>
    <t>0850000110</t>
  </si>
  <si>
    <t>01202L3020</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</si>
  <si>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</si>
  <si>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012P150840</t>
  </si>
  <si>
    <t>10502000020000110</t>
  </si>
  <si>
    <t>Единый налог на вмененный доход для отдельных видов деятельности</t>
  </si>
  <si>
    <t>Увеличение прочих остатков денежных средств бюджетов субъектов Российской Федерации</t>
  </si>
  <si>
    <t>Изменение       +,-</t>
  </si>
  <si>
    <t>Неуказанная целевая статья</t>
  </si>
  <si>
    <t>0000000000</t>
  </si>
  <si>
    <t>000</t>
  </si>
  <si>
    <t>360</t>
  </si>
  <si>
    <t xml:space="preserve">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 </t>
  </si>
  <si>
    <t>04201L5030</t>
  </si>
  <si>
    <t>247</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</si>
  <si>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</si>
  <si>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07701L3040</t>
  </si>
  <si>
    <t>Проведение комплексных кадастровых работ</t>
  </si>
  <si>
    <t>10101L5110</t>
  </si>
  <si>
    <t>Неуказанный вид расходов</t>
  </si>
  <si>
    <t>Расходы по коммунальным услугам</t>
  </si>
  <si>
    <t>ОХРАНА ОКРУЖАЮЩЕЙ СРЕДЫ</t>
  </si>
  <si>
    <t>Охрана объектов растительного и животного мира и среды их обитания</t>
  </si>
  <si>
    <t>Иные выплаты населению</t>
  </si>
  <si>
    <t xml:space="preserve">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</si>
  <si>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07203L3030</t>
  </si>
  <si>
    <t>Неуказанная ведомственная статья</t>
  </si>
  <si>
    <t>Приложение 2</t>
  </si>
  <si>
    <t>Приложение 3</t>
  </si>
  <si>
    <t>Приложение 4</t>
  </si>
  <si>
    <t>Обеспечение функционирования местной администрации (Иные выплаты персоналу муниципальных органов, за исключением фонда оплаты труда)</t>
  </si>
  <si>
    <t>7800000870</t>
  </si>
  <si>
    <t>Иные межбюджетные трансферты сельским поселениям</t>
  </si>
  <si>
    <t>9900007011</t>
  </si>
  <si>
    <t>муниципального района "Овюрский кожуун  Республики Тыва"</t>
  </si>
  <si>
    <t>РАСПРЕДЕЛЕНИЕ</t>
  </si>
  <si>
    <t>№ п/п</t>
  </si>
  <si>
    <t>Наименование поселения</t>
  </si>
  <si>
    <t xml:space="preserve">ИТОГО </t>
  </si>
  <si>
    <t>Приложение 6</t>
  </si>
  <si>
    <t>Солчур</t>
  </si>
  <si>
    <t xml:space="preserve">                                                                                                                             ИТОГО:</t>
  </si>
  <si>
    <t xml:space="preserve">Реализация мероприятий проекта народной инициативы «Капитальный ремонт бани» с. Солчур Овюрского кожууна </t>
  </si>
  <si>
    <t>9900075140</t>
  </si>
  <si>
    <t>Субсидии на реализацию губернаторского проекта "Сорунза" (Притяжение)</t>
  </si>
  <si>
    <t>0820173450</t>
  </si>
  <si>
    <t>ИТОГО:</t>
  </si>
  <si>
    <t>2 02 27576 05 0000 150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</si>
  <si>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</si>
  <si>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на капитальный ремонт и ремонт автомобильных дорог общего пользования населенных пунктов за счет средств Дорожного фонда Республики Тыва</t>
  </si>
  <si>
    <t>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t>
  </si>
  <si>
    <t>2 02 20041 05 0000 150</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</si>
  <si>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</si>
  <si>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t>
  </si>
  <si>
    <t xml:space="preserve">Субсидии на софинансирование капитального строительства Народногй инициативы "Капитальный ремонт бани с. Солчур" </t>
  </si>
  <si>
    <t>Хандагайты</t>
  </si>
  <si>
    <t>3</t>
  </si>
  <si>
    <t>Саглы</t>
  </si>
  <si>
    <t>4</t>
  </si>
  <si>
    <t>Дус-Даг</t>
  </si>
  <si>
    <t>5</t>
  </si>
  <si>
    <t>Чаа-Суур</t>
  </si>
  <si>
    <t>6</t>
  </si>
  <si>
    <t>Сарыг-Холь</t>
  </si>
  <si>
    <t>Приложение 7</t>
  </si>
  <si>
    <t>0770275150</t>
  </si>
  <si>
    <t>0320175050</t>
  </si>
  <si>
    <t>Закупка товаров, работ, услуг в целях капитального ремонта государственного (муниципального) имущества</t>
  </si>
  <si>
    <t>243</t>
  </si>
  <si>
    <t>Ликвидация несанкционированных мест размещения отходов</t>
  </si>
  <si>
    <t>031017510Г</t>
  </si>
  <si>
    <t>9900055490</t>
  </si>
  <si>
    <t/>
  </si>
  <si>
    <t>(расшифровка подписи)</t>
  </si>
  <si>
    <t>Приложение 8</t>
  </si>
  <si>
    <t>ВСЕГО</t>
  </si>
  <si>
    <t>Исполнено</t>
  </si>
  <si>
    <t>% исполения</t>
  </si>
  <si>
    <t>012P15084F</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</si>
  <si>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из резервного фонда РФ</t>
  </si>
  <si>
    <t>2 19 35573 05 0000 150</t>
  </si>
  <si>
    <t>Возврат остатков субвенций на выполнение полномочий РФ по осуществлению ежемесячной выплаты в связи с рождением (усыновлением) первого ребенка из бюджетов муниципальных районов</t>
  </si>
  <si>
    <t>Субсидии бюджетам муниципальных районов на поощрение победителей конкурса на лучший туристический маршрут среди муниципальных образований РТ</t>
  </si>
  <si>
    <t>2 02 45390 05 0000 150</t>
  </si>
  <si>
    <t>Межбюджетные трансферты, передаваемые бюджетам муниципальных районов на финансовое обеспечение дорожной деятельности</t>
  </si>
  <si>
    <t>Субсидии бюджетам муниципальных районов на ликвидацию несанкционированных мест размещения отходов</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</si>
  <si>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 счет резервного фонда РФ</t>
  </si>
  <si>
    <t>03201L390F</t>
  </si>
  <si>
    <t>031017002Г</t>
  </si>
  <si>
    <t>Транспорт</t>
  </si>
  <si>
    <t>Приобретение погрузчика</t>
  </si>
  <si>
    <t xml:space="preserve">ИСПОЛНЕНИЕ ПОСТУПЛЕНИЯ ДОХОДОВ В БЮДЖЕТ МУНИЦИПАЛЬНОГО РАЙОНА </t>
  </si>
  <si>
    <t>"ОВЮРСКИЙ КОЖУУН" РЕСПУБЛИКИ ТЫВА ЗА 3 КВАРТАЛ 2021 ГОДА</t>
  </si>
  <si>
    <t>Источники внутреннего финансирования дефицита  бюджета муниципального района             "Овюрский кожуун" Республики Тыва за 3 квартал 2021 года</t>
  </si>
  <si>
    <t>ИСПОЛНЕНИЕ БЮДЖЕТНЫХ АССИГНОВАНИЙ ЗА 3 КВАРТАЛ 2021 ГОДА</t>
  </si>
  <si>
    <t xml:space="preserve">ИСПОЛНЕНИЕ ВЕДОМСТВЕННОЙ СТРУКТУРЫ РАСХОДОВ		</t>
  </si>
  <si>
    <t xml:space="preserve"> бюджета муниципального района "Овюрский кожуун" Республики Тыва за 3 квартал 2021 года</t>
  </si>
  <si>
    <t xml:space="preserve">ИСПОЛНЕНИЕ БЮДЖЕТНЫХ АССИГНОВАНИЙ ПО ЦЕЛЕВЫМ									</t>
  </si>
  <si>
    <t xml:space="preserve"> бюджета муниципального района "Овюрский кожуун" Республики Тыва ЗА 3 КВАРТАЛ 2021 ГОД										А</t>
  </si>
  <si>
    <t>муниципальногорайона "Овюрский кожуун  Республики Тыва"</t>
  </si>
  <si>
    <t>ИСПОЛНЕНИЕ</t>
  </si>
  <si>
    <t>1.</t>
  </si>
  <si>
    <t>2</t>
  </si>
  <si>
    <t>Приложение 10</t>
  </si>
  <si>
    <t>Приложение 14</t>
  </si>
  <si>
    <t xml:space="preserve">ПОСТУПЛЕНИЯ ДОХОДОВ В БЮДЖЕТ МУНИЦИПАЛЬНОГО РАЙОНА </t>
  </si>
  <si>
    <t xml:space="preserve">Сумма </t>
  </si>
  <si>
    <t>10502010020000110.</t>
  </si>
  <si>
    <t>Единый налог на вмененный доход</t>
  </si>
  <si>
    <t>10601000020000110</t>
  </si>
  <si>
    <t>Налог на имущество с физичексих лиц</t>
  </si>
  <si>
    <t>10606000020000110</t>
  </si>
  <si>
    <t>Земельный налог</t>
  </si>
  <si>
    <t>ДОХОДЫ ОТ ОКАЗАНИЯ ПЛАТНЫХ УСЛУГ  И КОМПЕНСАЦИИ ЗАТРАТ ГОСУДАРСТВА</t>
  </si>
  <si>
    <t>Приложение 15</t>
  </si>
  <si>
    <t>,</t>
  </si>
  <si>
    <t>(тыс.рублей)</t>
  </si>
  <si>
    <t>Основание</t>
  </si>
  <si>
    <t>КОСГУ</t>
  </si>
  <si>
    <t>Кому направлено</t>
  </si>
  <si>
    <t>Наименование мероприятий</t>
  </si>
  <si>
    <t>Профинансировано</t>
  </si>
  <si>
    <t xml:space="preserve"> Распоряжение Администрации № 38 от 09.02 2018 г</t>
  </si>
  <si>
    <t>Администрация Овюрского кожууна</t>
  </si>
  <si>
    <t xml:space="preserve">Приобретение ГСМ </t>
  </si>
  <si>
    <t>Распоряжение Администрации № 164 от 30.05 2018 г</t>
  </si>
  <si>
    <t>Приобретение ГСМ 600 литр (дизельное топливо)</t>
  </si>
  <si>
    <t>Распоряжение Администрации № 168 "б" от 01.06 2018 г</t>
  </si>
  <si>
    <t>ООО "ДРСУч"</t>
  </si>
  <si>
    <t>Приобретение ГСМ 1140 литр (дизельное топливо)</t>
  </si>
  <si>
    <t>Распоряжение Администрации № 239 "а" от 25.07 2018 г</t>
  </si>
  <si>
    <t>Приобретение ГСМ 576 литр (дизельное топливо)</t>
  </si>
  <si>
    <t>Распоряжение Администрации № 8 от 19.01.2021 г</t>
  </si>
  <si>
    <t>материальная помощь Тюлюш Д-Х.А. на лечение сына Тюлюш С.Ш.</t>
  </si>
  <si>
    <t>Материальная помощь</t>
  </si>
  <si>
    <t>Распоряжение Администрации № 38 от 018.02.2021 г</t>
  </si>
  <si>
    <t>материальная помощь Ооржак Ч.В. На лечение дочери Ооржак У-Ч. В. В г. Москва</t>
  </si>
  <si>
    <t>Распоряжение Администрации № 63 от 17.03.2021 г</t>
  </si>
  <si>
    <t>материальная помощь Ховалыг А.А. на лечение сына Ховалыг А-С. А. в медицинском учреждении за пределами Республики Тыва</t>
  </si>
  <si>
    <t>990007002Г</t>
  </si>
  <si>
    <t>иного межбюджетного на приобретение МАФов бюджетам поселений за 3 кватал 2021 года</t>
  </si>
  <si>
    <t>дотации на выравнивание бюджетной обеспеченности бюджетам поселений за 3 квартал 2021 года</t>
  </si>
  <si>
    <t>дотации бюджетам сельских поселений на поддержку мер по обеспечению сбалансированности бюджетов за  3 квартал 2021 года</t>
  </si>
  <si>
    <t xml:space="preserve">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за 3 квартал 2021 года</t>
  </si>
  <si>
    <t xml:space="preserve"> субвенций на осуществление первичного воинского учета на территориях, где отсутствуют военные комиссариаты бюджетам поселений за 3 квартал 2021 года</t>
  </si>
  <si>
    <t>иные межбюджетные трансферты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 бюджетам поселений за 3 квартал 2021 года</t>
  </si>
  <si>
    <t>иные межбюджетные трансферты на закупку и доставку угля для казенных, бюджетных и автономных учреждений расположенных в труднодоступных населенных пунктах бюджетам поселений за 3 квартал 2021 года</t>
  </si>
  <si>
    <t xml:space="preserve">иных межбюджетных трансфертов за 3 квартал 2021 года  из республиканского бюджета Республики Тыва бюджетам сельских поселений на поощрение муниципальных управленческих команд за содействие достижению показателей деятельности органов исполнительной власти Республики Тыва </t>
  </si>
  <si>
    <t>субсидии бюджетам муниципальных районов на корректировку генеральных планов муниципальных образований 3 квартал 2021 года</t>
  </si>
  <si>
    <t>"ОВЮРСКИЙ КОЖУУН" РЕСПУБЛИКИ ТЫВА ЗА 3 квартал 2021 года</t>
  </si>
  <si>
    <t>средств резервного фонда за 3 квартал 2021 года</t>
  </si>
  <si>
    <t>Приложение 12</t>
  </si>
  <si>
    <t>Приложение 13</t>
  </si>
  <si>
    <t>Приложение 16</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</si>
</sst>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 #,##0.00&quot;р.&quot;_-;\-* #,##0.00&quot;р.&quot;_-;_-* &quot;-&quot;??&quot;р.&quot;_-;_-@_-"/>
    <numFmt numFmtId="165" formatCode="_-* #,##0.00_р_._-;\-* #,##0.00_р_._-;_-* &quot;-&quot;??_р_._-;_-@_-"/>
    <numFmt numFmtId="166" formatCode="&quot;Да&quot;;&quot;Да&quot;;&quot;Нет&quot;"/>
    <numFmt numFmtId="167" formatCode="_(* #,##0.00_);_(* \(#,##0.00\);_(* &quot;-&quot;??_);_(@_)"/>
    <numFmt numFmtId="168" formatCode="#,##0.0"/>
    <numFmt numFmtId="169" formatCode="#,##0.0_ ;[Red]\-#,##0.0\ "/>
    <numFmt numFmtId="170" formatCode="#,##0.00_ ;[Red]\-#,##0.00\ "/>
    <numFmt numFmtId="171" formatCode="[$-F800]dddd\,\ mmmm\ dd\,\ yyyy"/>
    <numFmt numFmtId="172" formatCode="#,##0.000_ ;[Red]\-#,##0.000\ "/>
    <numFmt numFmtId="173" formatCode="0000"/>
    <numFmt numFmtId="174" formatCode="0000000000"/>
    <numFmt numFmtId="175" formatCode="000"/>
    <numFmt numFmtId="176" formatCode="00;[Red]\-00;&quot;&quot;"/>
    <numFmt numFmtId="177" formatCode="0000000;[Red]\-0000000;&quot;&quot;"/>
    <numFmt numFmtId="178" formatCode="000;[Red]\-000;&quot;&quot;"/>
    <numFmt numFmtId="179" formatCode="##0.0;[Red]\-##0.0;0.0"/>
    <numFmt numFmtId="180" formatCode="#,##0.00;[Red]\-#,##0.00;0.00"/>
    <numFmt numFmtId="181" formatCode="#,##0.00000_ ;[Red]\-#,##0.00000\ "/>
    <numFmt numFmtId="182" formatCode="0.00000"/>
    <numFmt numFmtId="183" formatCode="#,##0_ ;[Red]\-#,##0\ "/>
    <numFmt numFmtId="184" formatCode="0.0"/>
    <numFmt numFmtId="185" formatCode="0.0000000"/>
    <numFmt numFmtId="186" formatCode="#,##0.0;[Red]\-#,##0.0;0.0"/>
    <numFmt numFmtId="187" formatCode="0.0_ ;[Red]\-0.0\ "/>
    <numFmt numFmtId="188" formatCode="0.00000_ ;[Red]\-0.00000\ "/>
    <numFmt numFmtId="189" formatCode="#,##0.0000000_ ;[Red]\-#,##0.0000000\ "/>
    <numFmt numFmtId="190" formatCode="0.00000000_ ;[Red]\-0.00000000\ "/>
    <numFmt numFmtId="191" formatCode="#,##0.00000"/>
    <numFmt numFmtId="192" formatCode="#,##0.000000"/>
  </numFmts>
  <fonts count="66"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Cyr"/>
      <charset val="204"/>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0"/>
      <color indexed="8"/>
      <name val="Arial"/>
      <family val="2"/>
      <charset val="204"/>
    </font>
    <font>
      <sz val="11"/>
      <color indexed="17"/>
      <name val="Calibri"/>
      <family val="2"/>
      <charset val="204"/>
    </font>
    <font>
      <sz val="10"/>
      <name val="Times New Roman"/>
      <family val="1"/>
      <charset val="204"/>
    </font>
    <font>
      <b/>
      <sz val="11"/>
      <name val="Times New Roman"/>
      <family val="1"/>
      <charset val="204"/>
    </font>
    <font>
      <sz val="11"/>
      <name val="Times New Roman"/>
      <family val="1"/>
      <charset val="204"/>
    </font>
    <font>
      <i/>
      <sz val="11"/>
      <name val="Times New Roman"/>
      <family val="1"/>
      <charset val="204"/>
    </font>
    <font>
      <b/>
      <sz val="10"/>
      <name val="Times New Roman"/>
      <family val="1"/>
      <charset val="204"/>
    </font>
    <font>
      <b/>
      <sz val="12"/>
      <color indexed="8"/>
      <name val="Times New Roman"/>
      <family val="1"/>
      <charset val="204"/>
    </font>
    <font>
      <sz val="12"/>
      <color indexed="8"/>
      <name val="Times New Roman"/>
      <family val="1"/>
      <charset val="204"/>
    </font>
    <font>
      <sz val="11"/>
      <color indexed="8"/>
      <name val="Times New Roman"/>
      <family val="1"/>
      <charset val="204"/>
    </font>
    <font>
      <i/>
      <sz val="10"/>
      <name val="Times New Roman"/>
      <family val="1"/>
      <charset val="204"/>
    </font>
    <font>
      <sz val="10"/>
      <name val="Arial"/>
      <family val="2"/>
      <charset val="204"/>
    </font>
    <font>
      <sz val="11"/>
      <name val="Times New Roman Cyr"/>
      <family val="1"/>
      <charset val="204"/>
    </font>
    <font>
      <b/>
      <sz val="10"/>
      <name val="Arial Cyr"/>
      <charset val="204"/>
    </font>
    <font>
      <sz val="12"/>
      <name val="Times New Roman CYR"/>
      <family val="1"/>
      <charset val="204"/>
    </font>
    <font>
      <b/>
      <sz val="12"/>
      <name val="Times New Roman Cyr"/>
      <family val="1"/>
      <charset val="204"/>
    </font>
    <font>
      <b/>
      <sz val="11"/>
      <name val="Times New Roman Cyr"/>
      <family val="1"/>
      <charset val="204"/>
    </font>
    <font>
      <b/>
      <sz val="10"/>
      <name val="Times New Roman CYR"/>
      <family val="1"/>
      <charset val="204"/>
    </font>
    <font>
      <sz val="11"/>
      <name val="Arial Cyr"/>
      <charset val="204"/>
    </font>
    <font>
      <b/>
      <sz val="11"/>
      <color indexed="8"/>
      <name val="Times New Roman"/>
      <family val="1"/>
      <charset val="204"/>
    </font>
    <font>
      <i/>
      <sz val="11"/>
      <color indexed="8"/>
      <name val="Times New Roman"/>
      <family val="1"/>
      <charset val="204"/>
    </font>
    <font>
      <sz val="10"/>
      <name val="Arial"/>
      <family val="2"/>
      <charset val="204"/>
    </font>
    <font>
      <sz val="10"/>
      <name val="Arial"/>
      <family val="2"/>
      <charset val="204"/>
    </font>
    <font>
      <sz val="11"/>
      <color rgb="FFFF0000"/>
      <name val="Times New Roman"/>
      <family val="1"/>
      <charset val="204"/>
    </font>
    <font>
      <sz val="10"/>
      <name val="Arial"/>
      <family val="2"/>
      <charset val="204"/>
    </font>
    <font>
      <b/>
      <sz val="11"/>
      <name val="Arial"/>
      <family val="2"/>
      <charset val="204"/>
    </font>
    <font>
      <b/>
      <i/>
      <sz val="10"/>
      <name val="Times New Roman"/>
      <family val="1"/>
      <charset val="204"/>
    </font>
    <font>
      <sz val="10"/>
      <name val="Arial"/>
      <family val="2"/>
      <charset val="204"/>
    </font>
    <font>
      <b/>
      <sz val="10"/>
      <color rgb="FF4D4D4D"/>
      <name val="Segoe UI"/>
      <family val="2"/>
      <charset val="204"/>
    </font>
    <font>
      <b/>
      <sz val="10"/>
      <color indexed="8"/>
      <name val="Times New Roman"/>
      <family val="1"/>
      <charset val="204"/>
    </font>
    <font>
      <sz val="12"/>
      <color rgb="FFFF0000"/>
      <name val="Times New Roman"/>
      <family val="1"/>
      <charset val="204"/>
    </font>
    <font>
      <sz val="10"/>
      <color rgb="FFFF0000"/>
      <name val="Arial Cyr"/>
      <charset val="204"/>
    </font>
    <font>
      <sz val="10"/>
      <color rgb="FFFF0000"/>
      <name val="Times New Roman"/>
      <family val="1"/>
      <charset val="204"/>
    </font>
    <font>
      <b/>
      <sz val="10"/>
      <color rgb="FFFF0000"/>
      <name val="Arial Cyr"/>
      <charset val="204"/>
    </font>
    <font>
      <sz val="10"/>
      <color rgb="FF000000"/>
      <name val="Segoe UI"/>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2" applyNumberFormat="0" applyAlignment="0" applyProtection="0"/>
    <xf numFmtId="0" fontId="13" fillId="20" borderId="3" applyNumberFormat="0" applyAlignment="0" applyProtection="0"/>
    <xf numFmtId="0" fontId="14" fillId="20" borderId="2" applyNumberFormat="0" applyAlignment="0" applyProtection="0"/>
    <xf numFmtId="0" fontId="15" fillId="0" borderId="4" applyNumberFormat="0">
      <alignment horizontal="right" vertical="top"/>
    </xf>
    <xf numFmtId="0" fontId="15" fillId="0" borderId="4" applyNumberFormat="0">
      <alignment horizontal="right" vertical="top"/>
    </xf>
    <xf numFmtId="0" fontId="15" fillId="21" borderId="4" applyNumberFormat="0">
      <alignment horizontal="right" vertical="top"/>
    </xf>
    <xf numFmtId="164" fontId="7" fillId="0" borderId="0" applyFont="0" applyFill="0" applyBorder="0" applyAlignment="0" applyProtection="0"/>
    <xf numFmtId="49" fontId="15" fillId="20" borderId="4">
      <alignment horizontal="left" vertical="top"/>
    </xf>
    <xf numFmtId="49" fontId="16" fillId="0" borderId="4">
      <alignment horizontal="left" vertical="top"/>
    </xf>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15" fillId="11" borderId="4">
      <alignment horizontal="left" vertical="top" wrapText="1"/>
    </xf>
    <xf numFmtId="0" fontId="16" fillId="0" borderId="4">
      <alignment horizontal="left" vertical="top" wrapText="1"/>
    </xf>
    <xf numFmtId="0" fontId="15" fillId="2" borderId="4">
      <alignment horizontal="left" vertical="top" wrapText="1"/>
    </xf>
    <xf numFmtId="0" fontId="15" fillId="22" borderId="4">
      <alignment horizontal="left" vertical="top" wrapText="1"/>
    </xf>
    <xf numFmtId="0" fontId="15" fillId="23" borderId="4">
      <alignment horizontal="left" vertical="top" wrapText="1"/>
    </xf>
    <xf numFmtId="0" fontId="15" fillId="24" borderId="4">
      <alignment horizontal="left" vertical="top" wrapText="1"/>
    </xf>
    <xf numFmtId="0" fontId="15" fillId="0" borderId="4">
      <alignment horizontal="left" vertical="top" wrapText="1"/>
    </xf>
    <xf numFmtId="0" fontId="20" fillId="0" borderId="0">
      <alignment horizontal="left" vertical="top"/>
    </xf>
    <xf numFmtId="0" fontId="21" fillId="0" borderId="8" applyNumberFormat="0" applyFill="0" applyAlignment="0" applyProtection="0"/>
    <xf numFmtId="0" fontId="22" fillId="25" borderId="9" applyNumberFormat="0" applyAlignment="0" applyProtection="0"/>
    <xf numFmtId="0" fontId="23" fillId="0" borderId="0" applyNumberFormat="0" applyFill="0" applyBorder="0" applyAlignment="0" applyProtection="0"/>
    <xf numFmtId="0" fontId="24" fillId="26" borderId="0" applyNumberFormat="0" applyBorder="0" applyAlignment="0" applyProtection="0"/>
    <xf numFmtId="0" fontId="15" fillId="0" borderId="0"/>
    <xf numFmtId="0" fontId="25" fillId="0" borderId="0"/>
    <xf numFmtId="0" fontId="15" fillId="0" borderId="0"/>
    <xf numFmtId="0" fontId="15" fillId="0" borderId="0"/>
    <xf numFmtId="0" fontId="15" fillId="0" borderId="0"/>
    <xf numFmtId="0" fontId="15" fillId="0" borderId="0"/>
    <xf numFmtId="0" fontId="15" fillId="11" borderId="10" applyNumberFormat="0">
      <alignment horizontal="right" vertical="top"/>
    </xf>
    <xf numFmtId="0" fontId="15" fillId="2" borderId="10" applyNumberFormat="0">
      <alignment horizontal="right" vertical="top"/>
    </xf>
    <xf numFmtId="0" fontId="15" fillId="0" borderId="4" applyNumberFormat="0">
      <alignment horizontal="right" vertical="top"/>
    </xf>
    <xf numFmtId="0" fontId="15" fillId="0" borderId="4" applyNumberFormat="0">
      <alignment horizontal="right" vertical="top"/>
    </xf>
    <xf numFmtId="0" fontId="15" fillId="22" borderId="10" applyNumberFormat="0">
      <alignment horizontal="right" vertical="top"/>
    </xf>
    <xf numFmtId="0" fontId="15" fillId="0" borderId="4" applyNumberFormat="0">
      <alignment horizontal="right" vertical="top"/>
    </xf>
    <xf numFmtId="0" fontId="26" fillId="3" borderId="0" applyNumberFormat="0" applyBorder="0" applyAlignment="0" applyProtection="0"/>
    <xf numFmtId="0" fontId="27" fillId="0" borderId="0" applyNumberFormat="0" applyFill="0" applyBorder="0" applyAlignment="0" applyProtection="0"/>
    <xf numFmtId="0" fontId="15" fillId="27" borderId="11" applyNumberFormat="0" applyFont="0" applyAlignment="0" applyProtection="0"/>
    <xf numFmtId="0" fontId="15" fillId="27" borderId="11" applyNumberFormat="0" applyFont="0" applyAlignment="0" applyProtection="0"/>
    <xf numFmtId="9" fontId="7" fillId="0" borderId="0" applyFont="0" applyFill="0" applyBorder="0" applyAlignment="0" applyProtection="0"/>
    <xf numFmtId="49" fontId="28" fillId="26" borderId="4">
      <alignment horizontal="left" vertical="top" wrapText="1"/>
    </xf>
    <xf numFmtId="49" fontId="15" fillId="0" borderId="4">
      <alignment horizontal="left" vertical="top" wrapText="1"/>
    </xf>
    <xf numFmtId="0" fontId="29" fillId="0" borderId="12" applyNumberFormat="0" applyFill="0" applyAlignment="0" applyProtection="0"/>
    <xf numFmtId="0" fontId="30" fillId="0" borderId="0" applyNumberForma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165" fontId="3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32" fillId="4" borderId="0" applyNumberFormat="0" applyBorder="0" applyAlignment="0" applyProtection="0"/>
    <xf numFmtId="0" fontId="15" fillId="24" borderId="4">
      <alignment horizontal="left" vertical="top" wrapText="1"/>
    </xf>
    <xf numFmtId="0" fontId="15" fillId="0" borderId="4">
      <alignment horizontal="left" vertical="top" wrapText="1"/>
    </xf>
    <xf numFmtId="0" fontId="7" fillId="0" borderId="0"/>
    <xf numFmtId="0" fontId="7" fillId="0" borderId="0"/>
    <xf numFmtId="0" fontId="42" fillId="0" borderId="0"/>
    <xf numFmtId="0" fontId="31" fillId="0" borderId="0"/>
    <xf numFmtId="0" fontId="15" fillId="0" borderId="0"/>
    <xf numFmtId="0" fontId="15" fillId="0" borderId="0"/>
    <xf numFmtId="0" fontId="6" fillId="0" borderId="0"/>
    <xf numFmtId="0" fontId="7" fillId="0" borderId="0"/>
    <xf numFmtId="165" fontId="31" fillId="0" borderId="0" applyFont="0" applyFill="0" applyBorder="0" applyAlignment="0" applyProtection="0"/>
    <xf numFmtId="165" fontId="15" fillId="0" borderId="0" applyFont="0" applyFill="0" applyBorder="0" applyAlignment="0" applyProtection="0"/>
    <xf numFmtId="0" fontId="52" fillId="0" borderId="0"/>
    <xf numFmtId="0" fontId="53" fillId="0" borderId="0"/>
    <xf numFmtId="0" fontId="55" fillId="0" borderId="0"/>
    <xf numFmtId="0" fontId="15" fillId="0" borderId="0"/>
    <xf numFmtId="0" fontId="15" fillId="0" borderId="0"/>
    <xf numFmtId="0" fontId="15" fillId="0" borderId="0"/>
    <xf numFmtId="0" fontId="5" fillId="0" borderId="0"/>
    <xf numFmtId="0" fontId="4" fillId="0" borderId="0"/>
    <xf numFmtId="0" fontId="3" fillId="0" borderId="0"/>
    <xf numFmtId="0" fontId="58" fillId="0" borderId="0"/>
    <xf numFmtId="0" fontId="2" fillId="0" borderId="0"/>
    <xf numFmtId="0" fontId="1" fillId="0" borderId="0"/>
  </cellStyleXfs>
  <cellXfs count="488">
    <xf numFmtId="0" fontId="0" fillId="0" borderId="0" xfId="0"/>
    <xf numFmtId="0" fontId="7" fillId="0" borderId="0" xfId="81"/>
    <xf numFmtId="0" fontId="9" fillId="0" borderId="0" xfId="81" applyFont="1" applyAlignment="1">
      <alignment horizontal="center" wrapText="1"/>
    </xf>
    <xf numFmtId="0" fontId="43" fillId="0" borderId="0" xfId="81" applyFont="1" applyAlignment="1">
      <alignment horizontal="right"/>
    </xf>
    <xf numFmtId="0" fontId="34" fillId="0" borderId="1" xfId="80" applyFont="1" applyFill="1" applyBorder="1" applyAlignment="1">
      <alignment horizontal="center" vertical="center" wrapText="1"/>
    </xf>
    <xf numFmtId="0" fontId="34" fillId="0" borderId="14" xfId="81" applyFont="1" applyBorder="1" applyAlignment="1">
      <alignment horizontal="center" vertical="center"/>
    </xf>
    <xf numFmtId="0" fontId="38" fillId="0" borderId="14" xfId="81" applyFont="1" applyBorder="1" applyAlignment="1">
      <alignment horizontal="left" vertical="center" wrapText="1"/>
    </xf>
    <xf numFmtId="168" fontId="34" fillId="0" borderId="16" xfId="80" applyNumberFormat="1" applyFont="1" applyFill="1" applyBorder="1" applyAlignment="1">
      <alignment horizontal="center" vertical="center" wrapText="1"/>
    </xf>
    <xf numFmtId="169" fontId="7" fillId="0" borderId="0" xfId="81" applyNumberFormat="1"/>
    <xf numFmtId="0" fontId="35" fillId="0" borderId="14" xfId="81" applyFont="1" applyBorder="1" applyAlignment="1">
      <alignment horizontal="center" vertical="center"/>
    </xf>
    <xf numFmtId="0" fontId="39" fillId="0" borderId="14" xfId="81" applyFont="1" applyBorder="1" applyAlignment="1">
      <alignment horizontal="left" vertical="center" wrapText="1"/>
    </xf>
    <xf numFmtId="168" fontId="35" fillId="0" borderId="16" xfId="81" applyNumberFormat="1" applyFont="1" applyFill="1" applyBorder="1" applyAlignment="1">
      <alignment horizontal="center" vertical="center"/>
    </xf>
    <xf numFmtId="168" fontId="34" fillId="0" borderId="16" xfId="81" applyNumberFormat="1" applyFont="1" applyBorder="1" applyAlignment="1">
      <alignment horizontal="center" vertical="center"/>
    </xf>
    <xf numFmtId="0" fontId="35" fillId="0" borderId="14" xfId="81" applyFont="1" applyFill="1" applyBorder="1" applyAlignment="1">
      <alignment horizontal="center" vertical="center"/>
    </xf>
    <xf numFmtId="169" fontId="7" fillId="0" borderId="0" xfId="81" applyNumberFormat="1" applyAlignment="1">
      <alignment vertical="center"/>
    </xf>
    <xf numFmtId="170" fontId="7" fillId="0" borderId="0" xfId="81" applyNumberFormat="1"/>
    <xf numFmtId="0" fontId="34" fillId="0" borderId="14" xfId="81" applyFont="1" applyFill="1" applyBorder="1" applyAlignment="1">
      <alignment horizontal="center" vertical="center"/>
    </xf>
    <xf numFmtId="0" fontId="38" fillId="0" borderId="14" xfId="81" applyFont="1" applyFill="1" applyBorder="1" applyAlignment="1">
      <alignment horizontal="left" vertical="center" wrapText="1"/>
    </xf>
    <xf numFmtId="0" fontId="44" fillId="0" borderId="0" xfId="81" applyFont="1"/>
    <xf numFmtId="0" fontId="39" fillId="0" borderId="14" xfId="81" applyFont="1" applyFill="1" applyBorder="1" applyAlignment="1">
      <alignment horizontal="left" vertical="center" wrapText="1"/>
    </xf>
    <xf numFmtId="168" fontId="35" fillId="0" borderId="16" xfId="81" applyNumberFormat="1" applyFont="1" applyBorder="1" applyAlignment="1">
      <alignment horizontal="center" vertical="center"/>
    </xf>
    <xf numFmtId="0" fontId="38" fillId="0" borderId="14" xfId="81" applyFont="1" applyBorder="1" applyAlignment="1">
      <alignment vertical="top" wrapText="1"/>
    </xf>
    <xf numFmtId="0" fontId="8" fillId="0" borderId="14" xfId="81" applyFont="1" applyFill="1" applyBorder="1" applyAlignment="1">
      <alignment vertical="center" wrapText="1"/>
    </xf>
    <xf numFmtId="0" fontId="8" fillId="0" borderId="14" xfId="81" applyFont="1" applyBorder="1" applyAlignment="1">
      <alignment horizontal="center"/>
    </xf>
    <xf numFmtId="0" fontId="8" fillId="0" borderId="14" xfId="81" applyFont="1" applyBorder="1" applyAlignment="1">
      <alignment horizontal="justify"/>
    </xf>
    <xf numFmtId="168" fontId="43" fillId="0" borderId="16" xfId="81" applyNumberFormat="1" applyFont="1" applyBorder="1" applyAlignment="1">
      <alignment horizontal="center" vertical="center"/>
    </xf>
    <xf numFmtId="49" fontId="45" fillId="0" borderId="15" xfId="81" applyNumberFormat="1" applyFont="1" applyBorder="1" applyAlignment="1">
      <alignment horizontal="center" vertical="top"/>
    </xf>
    <xf numFmtId="0" fontId="46" fillId="0" borderId="15" xfId="81" applyFont="1" applyBorder="1" applyAlignment="1">
      <alignment horizontal="center" vertical="top" wrapText="1"/>
    </xf>
    <xf numFmtId="168" fontId="47" fillId="0" borderId="17" xfId="81" applyNumberFormat="1" applyFont="1" applyBorder="1" applyAlignment="1">
      <alignment horizontal="center" vertical="center"/>
    </xf>
    <xf numFmtId="0" fontId="48" fillId="0" borderId="0" xfId="81" applyFont="1" applyBorder="1" applyAlignment="1">
      <alignment vertical="top"/>
    </xf>
    <xf numFmtId="0" fontId="48" fillId="0" borderId="0" xfId="81" applyFont="1" applyBorder="1" applyAlignment="1">
      <alignment horizontal="justify" vertical="top" wrapText="1"/>
    </xf>
    <xf numFmtId="0" fontId="7" fillId="0" borderId="0" xfId="81" applyBorder="1"/>
    <xf numFmtId="0" fontId="7" fillId="0" borderId="0" xfId="81" applyBorder="1" applyAlignment="1">
      <alignment horizontal="right" vertical="center"/>
    </xf>
    <xf numFmtId="0" fontId="7" fillId="0" borderId="0" xfId="81" applyFont="1" applyBorder="1" applyAlignment="1">
      <alignment horizontal="right" vertical="center"/>
    </xf>
    <xf numFmtId="169" fontId="44" fillId="0" borderId="0" xfId="81" applyNumberFormat="1" applyFont="1"/>
    <xf numFmtId="0" fontId="8" fillId="0" borderId="0" xfId="81" applyFont="1" applyBorder="1"/>
    <xf numFmtId="0" fontId="8" fillId="0" borderId="0" xfId="81" applyFont="1" applyBorder="1" applyAlignment="1">
      <alignment horizontal="right" vertical="center"/>
    </xf>
    <xf numFmtId="0" fontId="35" fillId="0" borderId="0" xfId="80" applyFont="1" applyFill="1"/>
    <xf numFmtId="171" fontId="35" fillId="0" borderId="0" xfId="80" applyNumberFormat="1" applyFont="1" applyFill="1"/>
    <xf numFmtId="0" fontId="34" fillId="0" borderId="0" xfId="80" applyFont="1" applyFill="1"/>
    <xf numFmtId="0" fontId="35" fillId="0" borderId="0" xfId="80" applyFont="1" applyFill="1" applyAlignment="1">
      <alignment horizontal="right"/>
    </xf>
    <xf numFmtId="169" fontId="49" fillId="0" borderId="0" xfId="80" applyNumberFormat="1" applyFont="1" applyFill="1" applyAlignment="1">
      <alignment horizontal="left" vertical="center"/>
    </xf>
    <xf numFmtId="0" fontId="49" fillId="0" borderId="0" xfId="80" applyFont="1" applyFill="1" applyAlignment="1">
      <alignment vertical="top" wrapText="1"/>
    </xf>
    <xf numFmtId="0" fontId="49" fillId="0" borderId="0" xfId="80" applyFont="1" applyFill="1"/>
    <xf numFmtId="0" fontId="37" fillId="0" borderId="0" xfId="80" applyFont="1" applyFill="1" applyBorder="1" applyAlignment="1">
      <alignment horizontal="center" vertical="top" wrapText="1"/>
    </xf>
    <xf numFmtId="0" fontId="33" fillId="0" borderId="0" xfId="80" applyFont="1" applyFill="1" applyBorder="1" applyAlignment="1">
      <alignment horizontal="center" vertical="top" wrapText="1"/>
    </xf>
    <xf numFmtId="1" fontId="33" fillId="0" borderId="0" xfId="80" applyNumberFormat="1" applyFont="1" applyFill="1" applyBorder="1" applyAlignment="1">
      <alignment horizontal="center" vertical="top" wrapText="1"/>
    </xf>
    <xf numFmtId="0" fontId="34" fillId="0" borderId="0" xfId="50" applyFont="1" applyFill="1"/>
    <xf numFmtId="0" fontId="35" fillId="0" borderId="0" xfId="50" applyFont="1" applyFill="1"/>
    <xf numFmtId="0" fontId="36" fillId="0" borderId="0" xfId="50" applyFont="1" applyFill="1"/>
    <xf numFmtId="0" fontId="35" fillId="0" borderId="0" xfId="80" applyFont="1" applyFill="1" applyAlignment="1">
      <alignment horizontal="justify"/>
    </xf>
    <xf numFmtId="0" fontId="33" fillId="0" borderId="0" xfId="80" applyFont="1" applyFill="1" applyBorder="1" applyAlignment="1" applyProtection="1">
      <alignment horizontal="center" vertical="top" wrapText="1"/>
      <protection locked="0"/>
    </xf>
    <xf numFmtId="0" fontId="7" fillId="0" borderId="0" xfId="81" applyFill="1"/>
    <xf numFmtId="0" fontId="41" fillId="0" borderId="0" xfId="80" applyFont="1" applyFill="1" applyBorder="1" applyAlignment="1">
      <alignment horizontal="center" vertical="top" wrapText="1"/>
    </xf>
    <xf numFmtId="0" fontId="37" fillId="0" borderId="0" xfId="90" applyNumberFormat="1" applyFont="1" applyFill="1" applyAlignment="1" applyProtection="1">
      <protection hidden="1"/>
    </xf>
    <xf numFmtId="0" fontId="33" fillId="0" borderId="0" xfId="90" applyFont="1" applyFill="1" applyAlignment="1" applyProtection="1">
      <protection hidden="1"/>
    </xf>
    <xf numFmtId="0" fontId="33" fillId="0" borderId="0" xfId="90" applyFont="1" applyProtection="1">
      <protection hidden="1"/>
    </xf>
    <xf numFmtId="0" fontId="33" fillId="0" borderId="0" xfId="90" applyFont="1"/>
    <xf numFmtId="0" fontId="37" fillId="0" borderId="0" xfId="90" applyNumberFormat="1" applyFont="1" applyFill="1" applyAlignment="1" applyProtection="1">
      <alignment horizontal="centerContinuous" vertical="center"/>
      <protection hidden="1"/>
    </xf>
    <xf numFmtId="0" fontId="33" fillId="0" borderId="0" xfId="90" applyNumberFormat="1" applyFont="1" applyFill="1" applyAlignment="1" applyProtection="1">
      <alignment horizontal="centerContinuous"/>
      <protection hidden="1"/>
    </xf>
    <xf numFmtId="0" fontId="33" fillId="0" borderId="0" xfId="90" applyNumberFormat="1" applyFont="1" applyFill="1" applyAlignment="1" applyProtection="1">
      <alignment vertical="top" wrapText="1"/>
      <protection hidden="1"/>
    </xf>
    <xf numFmtId="0" fontId="33" fillId="0" borderId="0" xfId="50" applyFont="1"/>
    <xf numFmtId="0" fontId="33" fillId="0" borderId="24" xfId="50" applyNumberFormat="1" applyFont="1" applyFill="1" applyBorder="1" applyAlignment="1" applyProtection="1">
      <protection hidden="1"/>
    </xf>
    <xf numFmtId="177" fontId="33" fillId="0" borderId="22" xfId="50" applyNumberFormat="1" applyFont="1" applyFill="1" applyBorder="1" applyAlignment="1" applyProtection="1">
      <protection hidden="1"/>
    </xf>
    <xf numFmtId="178" fontId="33" fillId="0" borderId="22" xfId="50" applyNumberFormat="1" applyFont="1" applyFill="1" applyBorder="1" applyAlignment="1" applyProtection="1">
      <protection hidden="1"/>
    </xf>
    <xf numFmtId="179" fontId="33" fillId="0" borderId="22" xfId="50" applyNumberFormat="1" applyFont="1" applyFill="1" applyBorder="1" applyAlignment="1" applyProtection="1">
      <protection hidden="1"/>
    </xf>
    <xf numFmtId="0" fontId="33" fillId="0" borderId="0" xfId="90" applyFont="1" applyAlignment="1" applyProtection="1">
      <alignment horizontal="right"/>
      <protection hidden="1"/>
    </xf>
    <xf numFmtId="0" fontId="33" fillId="0" borderId="0" xfId="50" applyFont="1" applyProtection="1">
      <protection hidden="1"/>
    </xf>
    <xf numFmtId="0" fontId="33" fillId="0" borderId="0" xfId="50" applyNumberFormat="1" applyFont="1" applyFill="1" applyAlignment="1" applyProtection="1">
      <alignment vertical="top" wrapText="1"/>
      <protection hidden="1"/>
    </xf>
    <xf numFmtId="0" fontId="37" fillId="0" borderId="24" xfId="50" applyNumberFormat="1" applyFont="1" applyFill="1" applyBorder="1" applyAlignment="1" applyProtection="1">
      <protection hidden="1"/>
    </xf>
    <xf numFmtId="0" fontId="37" fillId="0" borderId="20" xfId="50" applyNumberFormat="1" applyFont="1" applyFill="1" applyBorder="1" applyAlignment="1" applyProtection="1">
      <alignment horizontal="center" vertical="center" wrapText="1"/>
      <protection hidden="1"/>
    </xf>
    <xf numFmtId="0" fontId="37" fillId="0" borderId="19" xfId="50" applyNumberFormat="1" applyFont="1" applyFill="1" applyBorder="1" applyAlignment="1" applyProtection="1">
      <alignment horizontal="center" vertical="center" wrapText="1"/>
      <protection hidden="1"/>
    </xf>
    <xf numFmtId="0" fontId="37" fillId="0" borderId="46" xfId="50" applyNumberFormat="1" applyFont="1" applyFill="1" applyBorder="1" applyAlignment="1" applyProtection="1">
      <alignment horizontal="center" vertical="center" wrapText="1"/>
      <protection hidden="1"/>
    </xf>
    <xf numFmtId="0" fontId="37" fillId="0" borderId="15" xfId="50" applyNumberFormat="1" applyFont="1" applyFill="1" applyBorder="1" applyAlignment="1" applyProtection="1">
      <alignment horizontal="center" vertical="center" wrapText="1"/>
      <protection hidden="1"/>
    </xf>
    <xf numFmtId="0" fontId="37" fillId="0" borderId="1" xfId="50" applyNumberFormat="1" applyFont="1" applyFill="1" applyBorder="1" applyAlignment="1" applyProtection="1">
      <alignment horizontal="center" vertical="center" wrapText="1"/>
      <protection hidden="1"/>
    </xf>
    <xf numFmtId="0" fontId="37" fillId="0" borderId="21" xfId="50" applyNumberFormat="1" applyFont="1" applyFill="1" applyBorder="1" applyAlignment="1" applyProtection="1">
      <alignment horizontal="center"/>
      <protection hidden="1"/>
    </xf>
    <xf numFmtId="0" fontId="37" fillId="0" borderId="32" xfId="50" applyNumberFormat="1" applyFont="1" applyFill="1" applyBorder="1" applyAlignment="1" applyProtection="1">
      <alignment horizontal="center"/>
      <protection hidden="1"/>
    </xf>
    <xf numFmtId="0" fontId="37" fillId="0" borderId="37" xfId="50" applyNumberFormat="1" applyFont="1" applyFill="1" applyBorder="1" applyAlignment="1" applyProtection="1">
      <alignment horizontal="center"/>
      <protection hidden="1"/>
    </xf>
    <xf numFmtId="0" fontId="37" fillId="0" borderId="39" xfId="50" applyNumberFormat="1" applyFont="1" applyFill="1" applyBorder="1" applyAlignment="1" applyProtection="1">
      <alignment horizontal="center"/>
      <protection hidden="1"/>
    </xf>
    <xf numFmtId="0" fontId="37" fillId="0" borderId="13" xfId="50" applyNumberFormat="1" applyFont="1" applyFill="1" applyBorder="1" applyAlignment="1" applyProtection="1">
      <alignment horizontal="center"/>
      <protection hidden="1"/>
    </xf>
    <xf numFmtId="175" fontId="37" fillId="0" borderId="37" xfId="50" applyNumberFormat="1" applyFont="1" applyFill="1" applyBorder="1" applyAlignment="1" applyProtection="1">
      <protection hidden="1"/>
    </xf>
    <xf numFmtId="0" fontId="33" fillId="0" borderId="26" xfId="50" applyNumberFormat="1" applyFont="1" applyFill="1" applyBorder="1" applyAlignment="1" applyProtection="1">
      <alignment vertical="top" wrapText="1"/>
      <protection hidden="1"/>
    </xf>
    <xf numFmtId="0" fontId="33" fillId="0" borderId="27" xfId="50" applyNumberFormat="1" applyFont="1" applyFill="1" applyBorder="1" applyAlignment="1" applyProtection="1">
      <alignment horizontal="center" vertical="top"/>
      <protection hidden="1"/>
    </xf>
    <xf numFmtId="0" fontId="33" fillId="0" borderId="28" xfId="50" applyNumberFormat="1" applyFont="1" applyFill="1" applyBorder="1" applyAlignment="1" applyProtection="1">
      <alignment horizontal="center" vertical="top"/>
      <protection hidden="1"/>
    </xf>
    <xf numFmtId="0" fontId="37" fillId="0" borderId="31" xfId="50" applyNumberFormat="1" applyFont="1" applyFill="1" applyBorder="1" applyAlignment="1" applyProtection="1">
      <alignment horizontal="center" vertical="center" wrapText="1"/>
      <protection hidden="1"/>
    </xf>
    <xf numFmtId="0" fontId="37" fillId="0" borderId="18" xfId="50" applyNumberFormat="1" applyFont="1" applyFill="1" applyBorder="1" applyAlignment="1" applyProtection="1">
      <alignment horizontal="center" vertical="center" wrapText="1"/>
      <protection hidden="1"/>
    </xf>
    <xf numFmtId="0" fontId="37" fillId="0" borderId="17" xfId="50" applyNumberFormat="1" applyFont="1" applyFill="1" applyBorder="1" applyAlignment="1" applyProtection="1">
      <alignment horizontal="center" vertical="center" wrapText="1"/>
      <protection hidden="1"/>
    </xf>
    <xf numFmtId="0" fontId="37" fillId="0" borderId="33" xfId="50" applyNumberFormat="1" applyFont="1" applyFill="1" applyBorder="1" applyAlignment="1" applyProtection="1">
      <alignment horizontal="center"/>
      <protection hidden="1"/>
    </xf>
    <xf numFmtId="0" fontId="37" fillId="0" borderId="14" xfId="50" applyNumberFormat="1" applyFont="1" applyFill="1" applyBorder="1" applyAlignment="1" applyProtection="1">
      <alignment horizontal="center"/>
      <protection hidden="1"/>
    </xf>
    <xf numFmtId="174" fontId="33" fillId="0" borderId="13" xfId="50" applyNumberFormat="1" applyFont="1" applyFill="1" applyBorder="1" applyAlignment="1" applyProtection="1">
      <protection hidden="1"/>
    </xf>
    <xf numFmtId="174" fontId="33" fillId="0" borderId="35" xfId="50" applyNumberFormat="1" applyFont="1" applyFill="1" applyBorder="1" applyAlignment="1" applyProtection="1">
      <protection hidden="1"/>
    </xf>
    <xf numFmtId="175" fontId="33" fillId="0" borderId="36" xfId="50" applyNumberFormat="1" applyFont="1" applyFill="1" applyBorder="1" applyAlignment="1" applyProtection="1">
      <protection hidden="1"/>
    </xf>
    <xf numFmtId="175" fontId="33" fillId="0" borderId="34" xfId="50" applyNumberFormat="1" applyFont="1" applyFill="1" applyBorder="1" applyAlignment="1" applyProtection="1">
      <protection hidden="1"/>
    </xf>
    <xf numFmtId="176" fontId="33" fillId="0" borderId="38" xfId="50" applyNumberFormat="1" applyFont="1" applyFill="1" applyBorder="1" applyAlignment="1" applyProtection="1">
      <protection hidden="1"/>
    </xf>
    <xf numFmtId="177" fontId="33" fillId="0" borderId="39" xfId="50" applyNumberFormat="1" applyFont="1" applyFill="1" applyBorder="1" applyAlignment="1" applyProtection="1">
      <protection hidden="1"/>
    </xf>
    <xf numFmtId="178" fontId="33" fillId="0" borderId="39" xfId="50" applyNumberFormat="1" applyFont="1" applyFill="1" applyBorder="1" applyAlignment="1" applyProtection="1">
      <protection hidden="1"/>
    </xf>
    <xf numFmtId="0" fontId="33" fillId="0" borderId="0" xfId="50" applyNumberFormat="1" applyFont="1" applyFill="1" applyAlignment="1" applyProtection="1">
      <protection hidden="1"/>
    </xf>
    <xf numFmtId="0" fontId="33" fillId="0" borderId="29" xfId="50" applyNumberFormat="1" applyFont="1" applyFill="1" applyBorder="1" applyAlignment="1" applyProtection="1">
      <alignment horizontal="center" vertical="top"/>
      <protection hidden="1"/>
    </xf>
    <xf numFmtId="0" fontId="33" fillId="0" borderId="0" xfId="50" applyNumberFormat="1" applyFont="1" applyFill="1" applyAlignment="1" applyProtection="1">
      <alignment vertical="top"/>
      <protection hidden="1"/>
    </xf>
    <xf numFmtId="0" fontId="37" fillId="0" borderId="0" xfId="50" applyNumberFormat="1" applyFont="1" applyFill="1" applyAlignment="1" applyProtection="1">
      <alignment vertical="top"/>
      <protection hidden="1"/>
    </xf>
    <xf numFmtId="0" fontId="33" fillId="0" borderId="26" xfId="50" applyNumberFormat="1" applyFont="1" applyFill="1" applyBorder="1" applyAlignment="1" applyProtection="1">
      <alignment horizontal="centerContinuous" vertical="top" wrapText="1"/>
      <protection hidden="1"/>
    </xf>
    <xf numFmtId="0" fontId="33" fillId="0" borderId="30" xfId="50" applyNumberFormat="1" applyFont="1" applyFill="1" applyBorder="1" applyAlignment="1" applyProtection="1">
      <alignment horizontal="centerContinuous" vertical="top"/>
      <protection hidden="1"/>
    </xf>
    <xf numFmtId="0" fontId="33" fillId="0" borderId="29" xfId="50" applyNumberFormat="1" applyFont="1" applyFill="1" applyBorder="1" applyAlignment="1" applyProtection="1">
      <alignment horizontal="centerContinuous" vertical="top"/>
      <protection hidden="1"/>
    </xf>
    <xf numFmtId="0" fontId="33" fillId="0" borderId="25" xfId="50" applyNumberFormat="1" applyFont="1" applyFill="1" applyBorder="1" applyAlignment="1" applyProtection="1">
      <alignment horizontal="centerContinuous" vertical="top"/>
      <protection hidden="1"/>
    </xf>
    <xf numFmtId="0" fontId="33" fillId="0" borderId="47" xfId="50" applyNumberFormat="1" applyFont="1" applyFill="1" applyBorder="1" applyAlignment="1" applyProtection="1">
      <alignment horizontal="center" vertical="top"/>
      <protection hidden="1"/>
    </xf>
    <xf numFmtId="0" fontId="37" fillId="0" borderId="23" xfId="50" applyNumberFormat="1" applyFont="1" applyFill="1" applyBorder="1" applyAlignment="1" applyProtection="1">
      <alignment horizontal="center" vertical="center" wrapText="1"/>
      <protection hidden="1"/>
    </xf>
    <xf numFmtId="0" fontId="37" fillId="0" borderId="33" xfId="50" applyNumberFormat="1" applyFont="1" applyFill="1" applyBorder="1" applyAlignment="1" applyProtection="1">
      <alignment horizontal="center" vertical="center" wrapText="1"/>
      <protection hidden="1"/>
    </xf>
    <xf numFmtId="0" fontId="37" fillId="0" borderId="48" xfId="50" applyNumberFormat="1" applyFont="1" applyFill="1" applyBorder="1" applyAlignment="1" applyProtection="1">
      <alignment horizontal="center"/>
      <protection hidden="1"/>
    </xf>
    <xf numFmtId="175" fontId="33" fillId="0" borderId="22" xfId="50" applyNumberFormat="1" applyFont="1" applyFill="1" applyBorder="1" applyAlignment="1" applyProtection="1">
      <protection hidden="1"/>
    </xf>
    <xf numFmtId="0" fontId="33" fillId="0" borderId="0" xfId="50" applyNumberFormat="1" applyFont="1" applyFill="1" applyAlignment="1" applyProtection="1">
      <alignment horizontal="right"/>
      <protection hidden="1"/>
    </xf>
    <xf numFmtId="0" fontId="35" fillId="0" borderId="1" xfId="0" applyFont="1" applyBorder="1" applyAlignment="1">
      <alignment horizontal="center" vertical="center" wrapText="1"/>
    </xf>
    <xf numFmtId="0" fontId="33" fillId="0" borderId="1" xfId="80" applyFont="1" applyFill="1" applyBorder="1" applyAlignment="1">
      <alignment horizontal="center" vertical="center" wrapText="1"/>
    </xf>
    <xf numFmtId="0" fontId="35" fillId="0" borderId="1" xfId="50" applyFont="1" applyFill="1" applyBorder="1" applyAlignment="1" applyProtection="1">
      <alignment vertical="top" wrapText="1"/>
      <protection locked="0"/>
    </xf>
    <xf numFmtId="0" fontId="40" fillId="0" borderId="1" xfId="50" applyFont="1" applyFill="1" applyBorder="1" applyAlignment="1">
      <alignment horizontal="left" vertical="center" wrapText="1"/>
    </xf>
    <xf numFmtId="169" fontId="35" fillId="0" borderId="1" xfId="50" applyNumberFormat="1" applyFont="1" applyFill="1" applyBorder="1" applyAlignment="1">
      <alignment horizontal="center" vertical="center"/>
    </xf>
    <xf numFmtId="169" fontId="49" fillId="0" borderId="1" xfId="80" applyNumberFormat="1" applyFont="1" applyFill="1" applyBorder="1" applyAlignment="1">
      <alignment horizontal="center" vertical="center"/>
    </xf>
    <xf numFmtId="169" fontId="49" fillId="0" borderId="0" xfId="80" applyNumberFormat="1" applyFont="1" applyFill="1" applyAlignment="1">
      <alignment horizontal="center" vertical="center"/>
    </xf>
    <xf numFmtId="0" fontId="36" fillId="0" borderId="0" xfId="50" applyFont="1" applyFill="1" applyAlignment="1">
      <alignment horizontal="center" vertical="center"/>
    </xf>
    <xf numFmtId="169" fontId="34" fillId="0" borderId="1" xfId="50" applyNumberFormat="1" applyFont="1" applyFill="1" applyBorder="1" applyAlignment="1">
      <alignment horizontal="center" vertical="center"/>
    </xf>
    <xf numFmtId="0" fontId="35" fillId="0" borderId="0" xfId="50" applyFont="1" applyFill="1" applyAlignment="1">
      <alignment horizontal="center" vertical="center"/>
    </xf>
    <xf numFmtId="169" fontId="35" fillId="0" borderId="0" xfId="50" applyNumberFormat="1" applyFont="1" applyFill="1" applyAlignment="1">
      <alignment horizontal="center" vertical="center"/>
    </xf>
    <xf numFmtId="0" fontId="36" fillId="0" borderId="1" xfId="87" applyFont="1" applyFill="1" applyBorder="1" applyAlignment="1">
      <alignment horizontal="left" vertical="center" wrapText="1"/>
    </xf>
    <xf numFmtId="0" fontId="33" fillId="0" borderId="1" xfId="80" applyFont="1" applyFill="1" applyBorder="1" applyAlignment="1" applyProtection="1">
      <alignment horizontal="center" vertical="center" wrapText="1"/>
      <protection locked="0"/>
    </xf>
    <xf numFmtId="0" fontId="40" fillId="0" borderId="1" xfId="50" applyFont="1" applyFill="1" applyBorder="1" applyAlignment="1" applyProtection="1">
      <alignment horizontal="left" vertical="center" wrapText="1"/>
      <protection locked="0"/>
    </xf>
    <xf numFmtId="169" fontId="36" fillId="0" borderId="1" xfId="50" applyNumberFormat="1" applyFont="1" applyFill="1" applyBorder="1" applyAlignment="1">
      <alignment horizontal="center" vertical="center"/>
    </xf>
    <xf numFmtId="0" fontId="50" fillId="0" borderId="1" xfId="80" applyFont="1" applyFill="1" applyBorder="1" applyAlignment="1">
      <alignment horizontal="left" vertical="center" wrapText="1"/>
    </xf>
    <xf numFmtId="0" fontId="34" fillId="0" borderId="0" xfId="80" applyFont="1" applyFill="1" applyAlignment="1">
      <alignment horizontal="center" vertical="center"/>
    </xf>
    <xf numFmtId="0" fontId="33" fillId="28" borderId="1" xfId="0" applyNumberFormat="1" applyFont="1" applyFill="1" applyBorder="1" applyAlignment="1">
      <alignment horizontal="justify" vertical="center" wrapText="1"/>
    </xf>
    <xf numFmtId="181" fontId="35" fillId="0" borderId="0" xfId="80" applyNumberFormat="1" applyFont="1" applyFill="1"/>
    <xf numFmtId="0" fontId="54" fillId="0" borderId="0" xfId="80" applyFont="1" applyFill="1"/>
    <xf numFmtId="0" fontId="54" fillId="29" borderId="0" xfId="80" applyFont="1" applyFill="1"/>
    <xf numFmtId="2" fontId="54" fillId="0" borderId="0" xfId="80" applyNumberFormat="1" applyFont="1" applyFill="1"/>
    <xf numFmtId="2" fontId="35" fillId="0" borderId="0" xfId="80" applyNumberFormat="1" applyFont="1" applyFill="1"/>
    <xf numFmtId="0" fontId="35" fillId="0" borderId="0" xfId="80" applyFont="1" applyFill="1" applyAlignment="1">
      <alignment horizontal="center"/>
    </xf>
    <xf numFmtId="182" fontId="35" fillId="0" borderId="0" xfId="80" applyNumberFormat="1" applyFont="1" applyFill="1" applyAlignment="1">
      <alignment horizontal="center"/>
    </xf>
    <xf numFmtId="169" fontId="35" fillId="0" borderId="0" xfId="80" applyNumberFormat="1" applyFont="1" applyFill="1" applyAlignment="1">
      <alignment horizontal="center"/>
    </xf>
    <xf numFmtId="0" fontId="54" fillId="0" borderId="0" xfId="80" applyFont="1" applyFill="1" applyAlignment="1">
      <alignment horizontal="center"/>
    </xf>
    <xf numFmtId="0" fontId="54" fillId="29" borderId="0" xfId="80" applyFont="1" applyFill="1" applyAlignment="1">
      <alignment horizontal="center"/>
    </xf>
    <xf numFmtId="0" fontId="33" fillId="0" borderId="28" xfId="50" applyNumberFormat="1" applyFont="1" applyFill="1" applyBorder="1" applyAlignment="1" applyProtection="1">
      <alignment horizontal="center" vertical="center"/>
      <protection hidden="1"/>
    </xf>
    <xf numFmtId="0" fontId="35" fillId="0" borderId="1" xfId="80" applyFont="1" applyFill="1" applyBorder="1" applyAlignment="1">
      <alignment horizontal="center" vertical="top" wrapText="1"/>
    </xf>
    <xf numFmtId="0" fontId="35" fillId="0" borderId="1" xfId="80" applyFont="1" applyFill="1" applyBorder="1" applyAlignment="1">
      <alignment horizontal="center"/>
    </xf>
    <xf numFmtId="169" fontId="49" fillId="0" borderId="1" xfId="80" applyNumberFormat="1" applyFont="1" applyFill="1" applyBorder="1" applyAlignment="1">
      <alignment horizontal="left" vertical="center"/>
    </xf>
    <xf numFmtId="183" fontId="49" fillId="0" borderId="1" xfId="80" applyNumberFormat="1" applyFont="1" applyFill="1" applyBorder="1" applyAlignment="1">
      <alignment horizontal="center" vertical="center"/>
    </xf>
    <xf numFmtId="0" fontId="7" fillId="0" borderId="0" xfId="81" applyFill="1" applyAlignment="1">
      <alignment horizontal="right"/>
    </xf>
    <xf numFmtId="0" fontId="35" fillId="0" borderId="22" xfId="80" applyFont="1" applyFill="1" applyBorder="1" applyAlignment="1">
      <alignment horizontal="center" vertical="center" wrapText="1"/>
    </xf>
    <xf numFmtId="0" fontId="33" fillId="0" borderId="22" xfId="80" applyFont="1" applyFill="1" applyBorder="1" applyAlignment="1">
      <alignment horizontal="center" vertical="center" wrapText="1"/>
    </xf>
    <xf numFmtId="0" fontId="41" fillId="0" borderId="22" xfId="80" applyFont="1" applyFill="1" applyBorder="1" applyAlignment="1">
      <alignment horizontal="center" vertical="center" wrapText="1"/>
    </xf>
    <xf numFmtId="0" fontId="33" fillId="0" borderId="22" xfId="80" applyFont="1" applyFill="1" applyBorder="1" applyAlignment="1" applyProtection="1">
      <alignment horizontal="center" vertical="center" wrapText="1"/>
      <protection locked="0"/>
    </xf>
    <xf numFmtId="0" fontId="49" fillId="0" borderId="1" xfId="80" applyFont="1" applyFill="1" applyBorder="1"/>
    <xf numFmtId="172" fontId="49" fillId="0" borderId="1" xfId="80" applyNumberFormat="1" applyFont="1" applyFill="1" applyBorder="1" applyAlignment="1">
      <alignment horizontal="center"/>
    </xf>
    <xf numFmtId="0" fontId="34" fillId="0" borderId="1" xfId="80" applyFont="1" applyFill="1" applyBorder="1" applyAlignment="1">
      <alignment vertical="top" wrapText="1"/>
    </xf>
    <xf numFmtId="169" fontId="34" fillId="0" borderId="1" xfId="75" applyNumberFormat="1" applyFont="1" applyFill="1" applyBorder="1" applyAlignment="1">
      <alignment horizontal="center" vertical="center" wrapText="1"/>
    </xf>
    <xf numFmtId="0" fontId="35" fillId="0" borderId="1" xfId="80" applyFont="1" applyFill="1" applyBorder="1" applyAlignment="1">
      <alignment vertical="top" wrapText="1"/>
    </xf>
    <xf numFmtId="169" fontId="35" fillId="0" borderId="1" xfId="75" applyNumberFormat="1" applyFont="1" applyFill="1" applyBorder="1" applyAlignment="1">
      <alignment horizontal="center" vertical="center" wrapText="1"/>
    </xf>
    <xf numFmtId="0" fontId="40" fillId="0" borderId="1" xfId="80" applyFont="1" applyFill="1" applyBorder="1" applyAlignment="1">
      <alignment vertical="top" wrapText="1"/>
    </xf>
    <xf numFmtId="0" fontId="50" fillId="0" borderId="1" xfId="80" applyFont="1" applyFill="1" applyBorder="1" applyAlignment="1">
      <alignment vertical="top" wrapText="1"/>
    </xf>
    <xf numFmtId="169" fontId="40" fillId="0" borderId="1" xfId="75" applyNumberFormat="1" applyFont="1" applyFill="1" applyBorder="1" applyAlignment="1">
      <alignment horizontal="center" vertical="center" wrapText="1"/>
    </xf>
    <xf numFmtId="169" fontId="50" fillId="0" borderId="1" xfId="75" applyNumberFormat="1" applyFont="1" applyFill="1" applyBorder="1" applyAlignment="1">
      <alignment horizontal="center" vertical="center" wrapText="1"/>
    </xf>
    <xf numFmtId="0" fontId="50" fillId="0" borderId="1" xfId="80" applyFont="1" applyFill="1" applyBorder="1" applyAlignment="1">
      <alignment horizontal="justify" vertical="top"/>
    </xf>
    <xf numFmtId="0" fontId="40" fillId="0" borderId="1" xfId="80" applyFont="1" applyFill="1" applyBorder="1" applyAlignment="1">
      <alignment horizontal="justify" vertical="top"/>
    </xf>
    <xf numFmtId="0" fontId="50" fillId="0" borderId="1" xfId="50" applyFont="1" applyFill="1" applyBorder="1" applyAlignment="1">
      <alignment horizontal="justify" vertical="top" wrapText="1"/>
    </xf>
    <xf numFmtId="0" fontId="40" fillId="0" borderId="1" xfId="50" applyFont="1" applyFill="1" applyBorder="1" applyAlignment="1">
      <alignment vertical="top" wrapText="1"/>
    </xf>
    <xf numFmtId="0" fontId="51" fillId="0" borderId="1" xfId="50" applyFont="1" applyFill="1" applyBorder="1" applyAlignment="1">
      <alignment vertical="top" wrapText="1"/>
    </xf>
    <xf numFmtId="0" fontId="40" fillId="0" borderId="1" xfId="50" applyFont="1" applyFill="1" applyBorder="1" applyAlignment="1">
      <alignment vertical="center" wrapText="1"/>
    </xf>
    <xf numFmtId="0" fontId="35" fillId="0" borderId="1" xfId="50" applyFont="1" applyFill="1" applyBorder="1" applyAlignment="1">
      <alignment vertical="top" wrapText="1"/>
    </xf>
    <xf numFmtId="0" fontId="35" fillId="0" borderId="1" xfId="50" applyFont="1" applyFill="1" applyBorder="1" applyAlignment="1" applyProtection="1">
      <alignment horizontal="left" vertical="center" wrapText="1"/>
      <protection locked="0"/>
    </xf>
    <xf numFmtId="0" fontId="35" fillId="0" borderId="1" xfId="80" applyFont="1" applyFill="1" applyBorder="1" applyAlignment="1">
      <alignment horizontal="left" vertical="center" wrapText="1"/>
    </xf>
    <xf numFmtId="0" fontId="7" fillId="0" borderId="0" xfId="81" applyAlignment="1">
      <alignment horizontal="right"/>
    </xf>
    <xf numFmtId="169" fontId="7" fillId="0" borderId="14" xfId="81" applyNumberFormat="1" applyBorder="1"/>
    <xf numFmtId="169" fontId="7" fillId="0" borderId="14" xfId="81" applyNumberFormat="1" applyBorder="1" applyAlignment="1">
      <alignment horizontal="center" vertical="center"/>
    </xf>
    <xf numFmtId="0" fontId="35" fillId="0" borderId="1" xfId="0" applyFont="1" applyBorder="1" applyAlignment="1">
      <alignment horizontal="justify" wrapText="1"/>
    </xf>
    <xf numFmtId="169" fontId="35" fillId="0" borderId="1" xfId="0" applyNumberFormat="1" applyFont="1" applyBorder="1" applyAlignment="1">
      <alignment horizontal="center" vertical="center" wrapText="1"/>
    </xf>
    <xf numFmtId="0" fontId="56" fillId="0" borderId="0" xfId="0" applyFont="1"/>
    <xf numFmtId="0" fontId="37" fillId="0" borderId="16" xfId="50" applyNumberFormat="1" applyFont="1" applyFill="1" applyBorder="1" applyAlignment="1" applyProtection="1">
      <alignment horizontal="center" vertical="center" wrapText="1"/>
      <protection hidden="1"/>
    </xf>
    <xf numFmtId="0" fontId="37" fillId="0" borderId="52" xfId="50" applyNumberFormat="1" applyFont="1" applyFill="1" applyBorder="1" applyAlignment="1" applyProtection="1">
      <alignment horizontal="center"/>
      <protection hidden="1"/>
    </xf>
    <xf numFmtId="175" fontId="33" fillId="0" borderId="30" xfId="50" applyNumberFormat="1" applyFont="1" applyFill="1" applyBorder="1" applyAlignment="1" applyProtection="1">
      <protection hidden="1"/>
    </xf>
    <xf numFmtId="177" fontId="33" fillId="0" borderId="30" xfId="50" applyNumberFormat="1" applyFont="1" applyFill="1" applyBorder="1" applyAlignment="1" applyProtection="1">
      <protection hidden="1"/>
    </xf>
    <xf numFmtId="178" fontId="33" fillId="0" borderId="30" xfId="50" applyNumberFormat="1" applyFont="1" applyFill="1" applyBorder="1" applyAlignment="1" applyProtection="1">
      <protection hidden="1"/>
    </xf>
    <xf numFmtId="179" fontId="33" fillId="0" borderId="30" xfId="50" applyNumberFormat="1" applyFont="1" applyFill="1" applyBorder="1" applyAlignment="1" applyProtection="1">
      <protection hidden="1"/>
    </xf>
    <xf numFmtId="0" fontId="33" fillId="0" borderId="30" xfId="50" applyNumberFormat="1" applyFont="1" applyFill="1" applyBorder="1" applyAlignment="1" applyProtection="1">
      <protection hidden="1"/>
    </xf>
    <xf numFmtId="0" fontId="33" fillId="0" borderId="22" xfId="50" applyNumberFormat="1" applyFont="1" applyFill="1" applyBorder="1" applyAlignment="1" applyProtection="1">
      <protection hidden="1"/>
    </xf>
    <xf numFmtId="0" fontId="8" fillId="0" borderId="0" xfId="81" applyFont="1"/>
    <xf numFmtId="0" fontId="8" fillId="0" borderId="0" xfId="84" applyFont="1" applyFill="1" applyAlignment="1"/>
    <xf numFmtId="0" fontId="9" fillId="0" borderId="0" xfId="81" applyFont="1" applyAlignment="1">
      <alignment vertical="center" wrapText="1"/>
    </xf>
    <xf numFmtId="0" fontId="8" fillId="0" borderId="0" xfId="81" applyFont="1" applyAlignment="1">
      <alignment horizontal="right"/>
    </xf>
    <xf numFmtId="0" fontId="8" fillId="0" borderId="0" xfId="81" applyFont="1" applyAlignment="1">
      <alignment horizontal="right" vertical="center"/>
    </xf>
    <xf numFmtId="0" fontId="9" fillId="0" borderId="13" xfId="81" applyFont="1" applyBorder="1" applyAlignment="1">
      <alignment horizontal="center" vertical="center" wrapText="1"/>
    </xf>
    <xf numFmtId="49" fontId="8" fillId="0" borderId="1" xfId="81" applyNumberFormat="1" applyFont="1" applyBorder="1" applyAlignment="1">
      <alignment horizontal="center" vertical="center"/>
    </xf>
    <xf numFmtId="0" fontId="8" fillId="0" borderId="1" xfId="81" applyFont="1" applyBorder="1" applyAlignment="1">
      <alignment horizontal="justify" vertical="center"/>
    </xf>
    <xf numFmtId="168" fontId="8" fillId="0" borderId="1" xfId="81" applyNumberFormat="1" applyFont="1" applyBorder="1" applyAlignment="1">
      <alignment horizontal="center" vertical="center"/>
    </xf>
    <xf numFmtId="168" fontId="8" fillId="0" borderId="1" xfId="81" applyNumberFormat="1" applyFont="1" applyBorder="1" applyAlignment="1">
      <alignment horizontal="center"/>
    </xf>
    <xf numFmtId="0" fontId="9" fillId="0" borderId="1" xfId="81" applyFont="1" applyBorder="1" applyAlignment="1">
      <alignment vertical="center"/>
    </xf>
    <xf numFmtId="0" fontId="50" fillId="0" borderId="1" xfId="80" applyFont="1" applyFill="1" applyBorder="1" applyAlignment="1">
      <alignment horizontal="justify" vertical="top" wrapText="1"/>
    </xf>
    <xf numFmtId="168" fontId="9" fillId="0" borderId="1" xfId="81" applyNumberFormat="1" applyFont="1" applyBorder="1" applyAlignment="1">
      <alignment horizontal="center" vertical="center"/>
    </xf>
    <xf numFmtId="0" fontId="9" fillId="0" borderId="0" xfId="81" applyFont="1"/>
    <xf numFmtId="4" fontId="8" fillId="0" borderId="0" xfId="81" applyNumberFormat="1" applyFont="1"/>
    <xf numFmtId="184" fontId="8" fillId="0" borderId="0" xfId="81" applyNumberFormat="1" applyFont="1"/>
    <xf numFmtId="185" fontId="8" fillId="0" borderId="0" xfId="81" applyNumberFormat="1" applyFont="1"/>
    <xf numFmtId="0" fontId="33" fillId="0" borderId="47" xfId="50" applyFont="1" applyBorder="1" applyProtection="1">
      <protection hidden="1"/>
    </xf>
    <xf numFmtId="177" fontId="33" fillId="0" borderId="43" xfId="50" applyNumberFormat="1" applyFont="1" applyFill="1" applyBorder="1" applyAlignment="1" applyProtection="1">
      <protection hidden="1"/>
    </xf>
    <xf numFmtId="178" fontId="33" fillId="0" borderId="43" xfId="50" applyNumberFormat="1" applyFont="1" applyFill="1" applyBorder="1" applyAlignment="1" applyProtection="1">
      <protection hidden="1"/>
    </xf>
    <xf numFmtId="177" fontId="37" fillId="0" borderId="22" xfId="50" applyNumberFormat="1" applyFont="1" applyFill="1" applyBorder="1" applyAlignment="1" applyProtection="1">
      <protection hidden="1"/>
    </xf>
    <xf numFmtId="178" fontId="37" fillId="0" borderId="22" xfId="50" applyNumberFormat="1" applyFont="1" applyFill="1" applyBorder="1" applyAlignment="1" applyProtection="1">
      <protection hidden="1"/>
    </xf>
    <xf numFmtId="179" fontId="33" fillId="0" borderId="22" xfId="50" applyNumberFormat="1" applyFont="1" applyFill="1" applyBorder="1" applyAlignment="1" applyProtection="1">
      <alignment horizontal="center"/>
      <protection hidden="1"/>
    </xf>
    <xf numFmtId="0" fontId="33" fillId="0" borderId="0" xfId="50" applyNumberFormat="1" applyFont="1" applyFill="1" applyAlignment="1" applyProtection="1">
      <alignment horizontal="center" vertical="top" wrapText="1"/>
      <protection hidden="1"/>
    </xf>
    <xf numFmtId="179" fontId="33" fillId="0" borderId="30" xfId="50" applyNumberFormat="1" applyFont="1" applyFill="1" applyBorder="1" applyAlignment="1" applyProtection="1">
      <alignment horizontal="center"/>
      <protection hidden="1"/>
    </xf>
    <xf numFmtId="0" fontId="33" fillId="0" borderId="0" xfId="50" applyFont="1" applyAlignment="1">
      <alignment horizontal="center"/>
    </xf>
    <xf numFmtId="185" fontId="35" fillId="0" borderId="0" xfId="80" applyNumberFormat="1" applyFont="1" applyFill="1" applyAlignment="1">
      <alignment horizontal="center"/>
    </xf>
    <xf numFmtId="0" fontId="8" fillId="0" borderId="0" xfId="84" applyFont="1" applyFill="1" applyAlignment="1">
      <alignment horizontal="right"/>
    </xf>
    <xf numFmtId="0" fontId="8" fillId="0" borderId="13" xfId="81" applyFont="1" applyBorder="1" applyAlignment="1">
      <alignment horizontal="center" vertical="center" wrapText="1"/>
    </xf>
    <xf numFmtId="184" fontId="33" fillId="0" borderId="1" xfId="81" applyNumberFormat="1" applyFont="1" applyBorder="1" applyAlignment="1">
      <alignment horizontal="center" vertical="center"/>
    </xf>
    <xf numFmtId="0" fontId="8" fillId="0" borderId="1" xfId="81" applyFont="1" applyBorder="1" applyAlignment="1">
      <alignment horizontal="center" vertical="center"/>
    </xf>
    <xf numFmtId="184" fontId="8" fillId="0" borderId="1" xfId="81" applyNumberFormat="1" applyFont="1" applyBorder="1" applyAlignment="1">
      <alignment horizontal="center" vertical="center"/>
    </xf>
    <xf numFmtId="0" fontId="39" fillId="0" borderId="1" xfId="81" applyFont="1" applyBorder="1" applyAlignment="1">
      <alignment horizontal="center" vertical="center" wrapText="1"/>
    </xf>
    <xf numFmtId="184" fontId="8" fillId="0" borderId="1" xfId="81" applyNumberFormat="1" applyFont="1" applyFill="1" applyBorder="1" applyAlignment="1">
      <alignment horizontal="center" vertical="center"/>
    </xf>
    <xf numFmtId="180" fontId="37" fillId="0" borderId="44" xfId="50" applyNumberFormat="1" applyFont="1" applyFill="1" applyBorder="1" applyAlignment="1" applyProtection="1">
      <protection hidden="1"/>
    </xf>
    <xf numFmtId="180" fontId="37" fillId="0" borderId="38" xfId="50" applyNumberFormat="1" applyFont="1" applyFill="1" applyBorder="1" applyAlignment="1" applyProtection="1">
      <protection hidden="1"/>
    </xf>
    <xf numFmtId="180" fontId="37" fillId="0" borderId="39" xfId="50" applyNumberFormat="1" applyFont="1" applyFill="1" applyBorder="1" applyAlignment="1" applyProtection="1">
      <protection hidden="1"/>
    </xf>
    <xf numFmtId="180" fontId="37" fillId="0" borderId="43" xfId="50" applyNumberFormat="1" applyFont="1" applyFill="1" applyBorder="1" applyAlignment="1" applyProtection="1">
      <protection hidden="1"/>
    </xf>
    <xf numFmtId="180" fontId="37" fillId="0" borderId="37" xfId="50" applyNumberFormat="1" applyFont="1" applyFill="1" applyBorder="1" applyAlignment="1" applyProtection="1">
      <protection hidden="1"/>
    </xf>
    <xf numFmtId="0" fontId="33" fillId="0" borderId="47" xfId="50" applyNumberFormat="1" applyFont="1" applyFill="1" applyBorder="1" applyAlignment="1" applyProtection="1">
      <alignment horizontal="center"/>
      <protection hidden="1"/>
    </xf>
    <xf numFmtId="0" fontId="33" fillId="0" borderId="0" xfId="50" applyNumberFormat="1" applyFont="1" applyFill="1" applyAlignment="1" applyProtection="1">
      <alignment horizontal="center"/>
      <protection hidden="1"/>
    </xf>
    <xf numFmtId="176" fontId="33" fillId="0" borderId="30" xfId="50" applyNumberFormat="1" applyFont="1" applyFill="1" applyBorder="1" applyAlignment="1" applyProtection="1">
      <protection hidden="1"/>
    </xf>
    <xf numFmtId="176" fontId="33" fillId="0" borderId="22" xfId="50" applyNumberFormat="1" applyFont="1" applyFill="1" applyBorder="1" applyAlignment="1" applyProtection="1">
      <protection hidden="1"/>
    </xf>
    <xf numFmtId="0" fontId="33" fillId="0" borderId="0" xfId="99" applyFont="1" applyProtection="1">
      <protection hidden="1"/>
    </xf>
    <xf numFmtId="0" fontId="33" fillId="0" borderId="24" xfId="99" applyNumberFormat="1" applyFont="1" applyFill="1" applyBorder="1" applyAlignment="1" applyProtection="1">
      <protection hidden="1"/>
    </xf>
    <xf numFmtId="175" fontId="33" fillId="0" borderId="22" xfId="99" applyNumberFormat="1" applyFont="1" applyFill="1" applyBorder="1" applyAlignment="1" applyProtection="1">
      <protection hidden="1"/>
    </xf>
    <xf numFmtId="177" fontId="33" fillId="0" borderId="22" xfId="99" applyNumberFormat="1" applyFont="1" applyFill="1" applyBorder="1" applyAlignment="1" applyProtection="1">
      <protection hidden="1"/>
    </xf>
    <xf numFmtId="178" fontId="33" fillId="0" borderId="22" xfId="99" applyNumberFormat="1" applyFont="1" applyFill="1" applyBorder="1" applyAlignment="1" applyProtection="1">
      <protection hidden="1"/>
    </xf>
    <xf numFmtId="176" fontId="33" fillId="0" borderId="22" xfId="99" applyNumberFormat="1" applyFont="1" applyFill="1" applyBorder="1" applyAlignment="1" applyProtection="1">
      <protection hidden="1"/>
    </xf>
    <xf numFmtId="179" fontId="33" fillId="0" borderId="22" xfId="99" applyNumberFormat="1" applyFont="1" applyFill="1" applyBorder="1" applyAlignment="1" applyProtection="1">
      <protection hidden="1"/>
    </xf>
    <xf numFmtId="0" fontId="33" fillId="0" borderId="22" xfId="99" applyNumberFormat="1" applyFont="1" applyFill="1" applyBorder="1" applyAlignment="1" applyProtection="1">
      <protection hidden="1"/>
    </xf>
    <xf numFmtId="175" fontId="33" fillId="0" borderId="43" xfId="99" applyNumberFormat="1" applyFont="1" applyFill="1" applyBorder="1" applyAlignment="1" applyProtection="1">
      <protection hidden="1"/>
    </xf>
    <xf numFmtId="177" fontId="33" fillId="0" borderId="43" xfId="99" applyNumberFormat="1" applyFont="1" applyFill="1" applyBorder="1" applyAlignment="1" applyProtection="1">
      <protection hidden="1"/>
    </xf>
    <xf numFmtId="178" fontId="33" fillId="0" borderId="43" xfId="99" applyNumberFormat="1" applyFont="1" applyFill="1" applyBorder="1" applyAlignment="1" applyProtection="1">
      <protection hidden="1"/>
    </xf>
    <xf numFmtId="176" fontId="33" fillId="0" borderId="43" xfId="99" applyNumberFormat="1" applyFont="1" applyFill="1" applyBorder="1" applyAlignment="1" applyProtection="1">
      <protection hidden="1"/>
    </xf>
    <xf numFmtId="179" fontId="33" fillId="0" borderId="43" xfId="99" applyNumberFormat="1" applyFont="1" applyFill="1" applyBorder="1" applyAlignment="1" applyProtection="1">
      <protection hidden="1"/>
    </xf>
    <xf numFmtId="0" fontId="33" fillId="0" borderId="43" xfId="99" applyNumberFormat="1" applyFont="1" applyFill="1" applyBorder="1" applyAlignment="1" applyProtection="1">
      <protection hidden="1"/>
    </xf>
    <xf numFmtId="180" fontId="37" fillId="0" borderId="44" xfId="99" applyNumberFormat="1" applyFont="1" applyFill="1" applyBorder="1" applyAlignment="1" applyProtection="1">
      <protection hidden="1"/>
    </xf>
    <xf numFmtId="180" fontId="37" fillId="0" borderId="42" xfId="99" applyNumberFormat="1" applyFont="1" applyFill="1" applyBorder="1" applyAlignment="1" applyProtection="1">
      <protection hidden="1"/>
    </xf>
    <xf numFmtId="180" fontId="37" fillId="0" borderId="45" xfId="99" applyNumberFormat="1" applyFont="1" applyFill="1" applyBorder="1" applyAlignment="1" applyProtection="1">
      <protection hidden="1"/>
    </xf>
    <xf numFmtId="180" fontId="37" fillId="0" borderId="53" xfId="99" applyNumberFormat="1" applyFont="1" applyFill="1" applyBorder="1" applyAlignment="1" applyProtection="1">
      <protection hidden="1"/>
    </xf>
    <xf numFmtId="180" fontId="37" fillId="0" borderId="38" xfId="99" applyNumberFormat="1" applyFont="1" applyFill="1" applyBorder="1" applyAlignment="1" applyProtection="1">
      <protection hidden="1"/>
    </xf>
    <xf numFmtId="180" fontId="37" fillId="0" borderId="39" xfId="99" applyNumberFormat="1" applyFont="1" applyFill="1" applyBorder="1" applyAlignment="1" applyProtection="1">
      <protection hidden="1"/>
    </xf>
    <xf numFmtId="180" fontId="37" fillId="0" borderId="43" xfId="99" applyNumberFormat="1" applyFont="1" applyFill="1" applyBorder="1" applyAlignment="1" applyProtection="1">
      <protection hidden="1"/>
    </xf>
    <xf numFmtId="0" fontId="33" fillId="0" borderId="0" xfId="99" applyNumberFormat="1" applyFont="1" applyFill="1" applyAlignment="1" applyProtection="1">
      <protection hidden="1"/>
    </xf>
    <xf numFmtId="0" fontId="33" fillId="0" borderId="0" xfId="99" applyNumberFormat="1" applyFont="1" applyFill="1" applyAlignment="1" applyProtection="1">
      <alignment horizontal="center"/>
      <protection hidden="1"/>
    </xf>
    <xf numFmtId="0" fontId="33" fillId="0" borderId="0" xfId="50" applyFont="1" applyAlignment="1" applyProtection="1">
      <alignment horizontal="center"/>
      <protection hidden="1"/>
    </xf>
    <xf numFmtId="0" fontId="33" fillId="0" borderId="0" xfId="50" applyNumberFormat="1" applyFont="1" applyFill="1" applyAlignment="1" applyProtection="1">
      <alignment horizontal="center" vertical="center" wrapText="1"/>
      <protection hidden="1"/>
    </xf>
    <xf numFmtId="0" fontId="33" fillId="0" borderId="0" xfId="50" applyFont="1" applyAlignment="1">
      <alignment horizontal="center" vertical="center"/>
    </xf>
    <xf numFmtId="0" fontId="33" fillId="0" borderId="0" xfId="90" applyFont="1" applyAlignment="1" applyProtection="1">
      <alignment horizontal="center" vertical="center"/>
      <protection hidden="1"/>
    </xf>
    <xf numFmtId="179" fontId="37" fillId="0" borderId="22" xfId="50" applyNumberFormat="1" applyFont="1" applyFill="1" applyBorder="1" applyAlignment="1" applyProtection="1">
      <protection hidden="1"/>
    </xf>
    <xf numFmtId="0" fontId="37" fillId="0" borderId="22" xfId="50" applyNumberFormat="1" applyFont="1" applyFill="1" applyBorder="1" applyAlignment="1" applyProtection="1">
      <protection hidden="1"/>
    </xf>
    <xf numFmtId="179" fontId="57" fillId="0" borderId="22" xfId="50" applyNumberFormat="1" applyFont="1" applyFill="1" applyBorder="1" applyAlignment="1" applyProtection="1">
      <protection hidden="1"/>
    </xf>
    <xf numFmtId="0" fontId="57" fillId="0" borderId="22" xfId="50" applyNumberFormat="1" applyFont="1" applyFill="1" applyBorder="1" applyAlignment="1" applyProtection="1">
      <protection hidden="1"/>
    </xf>
    <xf numFmtId="179" fontId="33" fillId="0" borderId="43" xfId="50" applyNumberFormat="1" applyFont="1" applyFill="1" applyBorder="1" applyAlignment="1" applyProtection="1">
      <protection hidden="1"/>
    </xf>
    <xf numFmtId="0" fontId="33" fillId="0" borderId="43" xfId="50" applyNumberFormat="1" applyFont="1" applyFill="1" applyBorder="1" applyAlignment="1" applyProtection="1">
      <protection hidden="1"/>
    </xf>
    <xf numFmtId="176" fontId="33" fillId="0" borderId="22" xfId="50" applyNumberFormat="1" applyFont="1" applyFill="1" applyBorder="1" applyAlignment="1" applyProtection="1">
      <protection hidden="1"/>
    </xf>
    <xf numFmtId="176" fontId="33" fillId="0" borderId="39" xfId="50" applyNumberFormat="1" applyFont="1" applyFill="1" applyBorder="1" applyAlignment="1" applyProtection="1">
      <protection hidden="1"/>
    </xf>
    <xf numFmtId="176" fontId="33" fillId="0" borderId="43" xfId="50" applyNumberFormat="1" applyFont="1" applyFill="1" applyBorder="1" applyAlignment="1" applyProtection="1">
      <protection hidden="1"/>
    </xf>
    <xf numFmtId="0" fontId="8" fillId="0" borderId="0" xfId="84" applyFont="1" applyFill="1" applyAlignment="1">
      <alignment horizontal="right"/>
    </xf>
    <xf numFmtId="186" fontId="37" fillId="0" borderId="22" xfId="50" applyNumberFormat="1" applyFont="1" applyFill="1" applyBorder="1" applyAlignment="1" applyProtection="1">
      <alignment horizontal="center"/>
      <protection hidden="1"/>
    </xf>
    <xf numFmtId="186" fontId="57" fillId="0" borderId="22" xfId="50" applyNumberFormat="1" applyFont="1" applyFill="1" applyBorder="1" applyAlignment="1" applyProtection="1">
      <alignment horizontal="center"/>
      <protection hidden="1"/>
    </xf>
    <xf numFmtId="186" fontId="33" fillId="0" borderId="22" xfId="50" applyNumberFormat="1" applyFont="1" applyFill="1" applyBorder="1" applyAlignment="1" applyProtection="1">
      <alignment horizontal="center"/>
      <protection hidden="1"/>
    </xf>
    <xf numFmtId="186" fontId="33" fillId="0" borderId="43" xfId="50" applyNumberFormat="1" applyFont="1" applyFill="1" applyBorder="1" applyAlignment="1" applyProtection="1">
      <alignment horizontal="center"/>
      <protection hidden="1"/>
    </xf>
    <xf numFmtId="186" fontId="37" fillId="0" borderId="39" xfId="50" applyNumberFormat="1" applyFont="1" applyFill="1" applyBorder="1" applyAlignment="1" applyProtection="1">
      <alignment horizontal="center"/>
      <protection hidden="1"/>
    </xf>
    <xf numFmtId="179" fontId="37" fillId="0" borderId="43" xfId="50" applyNumberFormat="1" applyFont="1" applyFill="1" applyBorder="1" applyAlignment="1" applyProtection="1">
      <protection hidden="1"/>
    </xf>
    <xf numFmtId="179" fontId="37" fillId="0" borderId="39" xfId="50" applyNumberFormat="1" applyFont="1" applyFill="1" applyBorder="1" applyAlignment="1" applyProtection="1">
      <protection hidden="1"/>
    </xf>
    <xf numFmtId="176" fontId="33" fillId="0" borderId="34" xfId="50" applyNumberFormat="1" applyFont="1" applyFill="1" applyBorder="1" applyAlignment="1" applyProtection="1">
      <protection hidden="1"/>
    </xf>
    <xf numFmtId="179" fontId="37" fillId="0" borderId="38" xfId="50" applyNumberFormat="1" applyFont="1" applyFill="1" applyBorder="1" applyAlignment="1" applyProtection="1">
      <alignment horizontal="center"/>
      <protection hidden="1"/>
    </xf>
    <xf numFmtId="179" fontId="33" fillId="0" borderId="22" xfId="99" applyNumberFormat="1" applyFont="1" applyFill="1" applyBorder="1" applyAlignment="1" applyProtection="1">
      <alignment horizontal="center"/>
      <protection hidden="1"/>
    </xf>
    <xf numFmtId="179" fontId="33" fillId="0" borderId="43" xfId="99" applyNumberFormat="1" applyFont="1" applyFill="1" applyBorder="1" applyAlignment="1" applyProtection="1">
      <alignment horizontal="center"/>
      <protection hidden="1"/>
    </xf>
    <xf numFmtId="179" fontId="33" fillId="0" borderId="0" xfId="50" applyNumberFormat="1" applyFont="1"/>
    <xf numFmtId="0" fontId="9" fillId="0" borderId="1" xfId="81" applyFont="1" applyBorder="1"/>
    <xf numFmtId="176" fontId="33" fillId="0" borderId="22" xfId="99" applyNumberFormat="1" applyFont="1" applyFill="1" applyBorder="1" applyAlignment="1" applyProtection="1">
      <protection hidden="1"/>
    </xf>
    <xf numFmtId="187" fontId="33" fillId="0" borderId="0" xfId="99" applyNumberFormat="1" applyFont="1" applyProtection="1">
      <protection hidden="1"/>
    </xf>
    <xf numFmtId="0" fontId="9" fillId="0" borderId="1" xfId="81" applyFont="1" applyBorder="1" applyAlignment="1">
      <alignment horizontal="center" vertical="center" wrapText="1"/>
    </xf>
    <xf numFmtId="0" fontId="37" fillId="0" borderId="43" xfId="50" applyNumberFormat="1" applyFont="1" applyFill="1" applyBorder="1" applyAlignment="1" applyProtection="1">
      <alignment horizontal="center"/>
      <protection hidden="1"/>
    </xf>
    <xf numFmtId="179" fontId="37" fillId="0" borderId="44" xfId="99" applyNumberFormat="1" applyFont="1" applyFill="1" applyBorder="1" applyAlignment="1" applyProtection="1">
      <alignment horizontal="center"/>
      <protection hidden="1"/>
    </xf>
    <xf numFmtId="0" fontId="37" fillId="0" borderId="1" xfId="50" applyFont="1" applyBorder="1" applyAlignment="1">
      <alignment horizontal="center"/>
    </xf>
    <xf numFmtId="0" fontId="33" fillId="0" borderId="1" xfId="50" applyFont="1" applyBorder="1"/>
    <xf numFmtId="179" fontId="33" fillId="0" borderId="1" xfId="99" applyNumberFormat="1" applyFont="1" applyFill="1" applyBorder="1" applyAlignment="1" applyProtection="1">
      <alignment horizontal="center"/>
      <protection hidden="1"/>
    </xf>
    <xf numFmtId="179" fontId="37" fillId="0" borderId="1" xfId="99" applyNumberFormat="1" applyFont="1" applyFill="1" applyBorder="1" applyAlignment="1" applyProtection="1">
      <alignment horizontal="center"/>
      <protection hidden="1"/>
    </xf>
    <xf numFmtId="1" fontId="33" fillId="0" borderId="1" xfId="50" applyNumberFormat="1" applyFont="1" applyBorder="1" applyAlignment="1">
      <alignment horizontal="center"/>
    </xf>
    <xf numFmtId="0" fontId="33" fillId="29" borderId="24" xfId="99" applyNumberFormat="1" applyFont="1" applyFill="1" applyBorder="1" applyAlignment="1" applyProtection="1">
      <protection hidden="1"/>
    </xf>
    <xf numFmtId="175" fontId="33" fillId="29" borderId="22" xfId="99" applyNumberFormat="1" applyFont="1" applyFill="1" applyBorder="1" applyAlignment="1" applyProtection="1">
      <protection hidden="1"/>
    </xf>
    <xf numFmtId="176" fontId="33" fillId="29" borderId="22" xfId="99" applyNumberFormat="1" applyFont="1" applyFill="1" applyBorder="1" applyAlignment="1" applyProtection="1">
      <protection hidden="1"/>
    </xf>
    <xf numFmtId="177" fontId="33" fillId="29" borderId="22" xfId="99" applyNumberFormat="1" applyFont="1" applyFill="1" applyBorder="1" applyAlignment="1" applyProtection="1">
      <protection hidden="1"/>
    </xf>
    <xf numFmtId="178" fontId="33" fillId="29" borderId="22" xfId="99" applyNumberFormat="1" applyFont="1" applyFill="1" applyBorder="1" applyAlignment="1" applyProtection="1">
      <protection hidden="1"/>
    </xf>
    <xf numFmtId="179" fontId="33" fillId="29" borderId="22" xfId="99" applyNumberFormat="1" applyFont="1" applyFill="1" applyBorder="1" applyAlignment="1" applyProtection="1">
      <protection hidden="1"/>
    </xf>
    <xf numFmtId="0" fontId="33" fillId="29" borderId="22" xfId="99" applyNumberFormat="1" applyFont="1" applyFill="1" applyBorder="1" applyAlignment="1" applyProtection="1">
      <protection hidden="1"/>
    </xf>
    <xf numFmtId="179" fontId="33" fillId="29" borderId="22" xfId="99" applyNumberFormat="1" applyFont="1" applyFill="1" applyBorder="1" applyAlignment="1" applyProtection="1">
      <alignment horizontal="center"/>
      <protection hidden="1"/>
    </xf>
    <xf numFmtId="179" fontId="33" fillId="29" borderId="1" xfId="99" applyNumberFormat="1" applyFont="1" applyFill="1" applyBorder="1" applyAlignment="1" applyProtection="1">
      <alignment horizontal="center"/>
      <protection hidden="1"/>
    </xf>
    <xf numFmtId="1" fontId="33" fillId="29" borderId="1" xfId="50" applyNumberFormat="1" applyFont="1" applyFill="1" applyBorder="1" applyAlignment="1">
      <alignment horizontal="center"/>
    </xf>
    <xf numFmtId="0" fontId="33" fillId="29" borderId="0" xfId="50" applyFont="1" applyFill="1"/>
    <xf numFmtId="188" fontId="33" fillId="0" borderId="0" xfId="50" applyNumberFormat="1" applyFont="1"/>
    <xf numFmtId="0" fontId="33" fillId="0" borderId="0" xfId="90" applyNumberFormat="1" applyFont="1" applyFill="1" applyAlignment="1" applyProtection="1">
      <alignment horizontal="right"/>
      <protection hidden="1"/>
    </xf>
    <xf numFmtId="0" fontId="33" fillId="0" borderId="0" xfId="90" applyNumberFormat="1" applyFont="1" applyFill="1" applyAlignment="1" applyProtection="1">
      <alignment horizontal="right" vertical="top" wrapText="1"/>
      <protection hidden="1"/>
    </xf>
    <xf numFmtId="176" fontId="33" fillId="0" borderId="1" xfId="50" applyNumberFormat="1" applyFont="1" applyFill="1" applyBorder="1" applyAlignment="1" applyProtection="1">
      <protection hidden="1"/>
    </xf>
    <xf numFmtId="176" fontId="33" fillId="0" borderId="22" xfId="50" applyNumberFormat="1" applyFont="1" applyFill="1" applyBorder="1" applyAlignment="1" applyProtection="1">
      <protection hidden="1"/>
    </xf>
    <xf numFmtId="176" fontId="57" fillId="0" borderId="1" xfId="50" applyNumberFormat="1" applyFont="1" applyFill="1" applyBorder="1" applyAlignment="1" applyProtection="1">
      <protection hidden="1"/>
    </xf>
    <xf numFmtId="176" fontId="37" fillId="0" borderId="1" xfId="50" applyNumberFormat="1" applyFont="1" applyFill="1" applyBorder="1" applyAlignment="1" applyProtection="1">
      <protection hidden="1"/>
    </xf>
    <xf numFmtId="176" fontId="37" fillId="0" borderId="22" xfId="50" applyNumberFormat="1" applyFont="1" applyFill="1" applyBorder="1" applyAlignment="1" applyProtection="1">
      <protection hidden="1"/>
    </xf>
    <xf numFmtId="176" fontId="33" fillId="0" borderId="22" xfId="99" applyNumberFormat="1" applyFont="1" applyFill="1" applyBorder="1" applyAlignment="1" applyProtection="1">
      <protection hidden="1"/>
    </xf>
    <xf numFmtId="4" fontId="59" fillId="0" borderId="0" xfId="0" applyNumberFormat="1" applyFont="1"/>
    <xf numFmtId="189" fontId="49" fillId="0" borderId="0" xfId="80" applyNumberFormat="1" applyFont="1" applyFill="1" applyAlignment="1">
      <alignment horizontal="center" vertical="center"/>
    </xf>
    <xf numFmtId="0" fontId="8" fillId="0" borderId="0" xfId="84" applyFont="1" applyFill="1" applyAlignment="1">
      <alignment horizontal="right"/>
    </xf>
    <xf numFmtId="189" fontId="35" fillId="0" borderId="0" xfId="80" applyNumberFormat="1" applyFont="1" applyFill="1"/>
    <xf numFmtId="49" fontId="33" fillId="0" borderId="22" xfId="99" applyNumberFormat="1" applyFont="1" applyFill="1" applyBorder="1" applyAlignment="1" applyProtection="1">
      <protection hidden="1"/>
    </xf>
    <xf numFmtId="178" fontId="33" fillId="0" borderId="22" xfId="99" applyNumberFormat="1" applyFont="1" applyFill="1" applyBorder="1" applyAlignment="1" applyProtection="1">
      <alignment horizontal="left"/>
      <protection hidden="1"/>
    </xf>
    <xf numFmtId="190" fontId="33" fillId="0" borderId="0" xfId="50" applyNumberFormat="1" applyFont="1" applyAlignment="1">
      <alignment horizontal="center"/>
    </xf>
    <xf numFmtId="0" fontId="37" fillId="0" borderId="0" xfId="50" applyFont="1"/>
    <xf numFmtId="0" fontId="57" fillId="0" borderId="0" xfId="50" applyFont="1"/>
    <xf numFmtId="0" fontId="57" fillId="0" borderId="0" xfId="50" applyFont="1" applyAlignment="1">
      <alignment horizontal="center" vertical="center"/>
    </xf>
    <xf numFmtId="169" fontId="33" fillId="0" borderId="0" xfId="50" applyNumberFormat="1" applyFont="1"/>
    <xf numFmtId="187" fontId="33" fillId="0" borderId="0" xfId="50" applyNumberFormat="1" applyFont="1"/>
    <xf numFmtId="0" fontId="37" fillId="0" borderId="0" xfId="50" applyNumberFormat="1" applyFont="1" applyFill="1" applyBorder="1" applyAlignment="1" applyProtection="1">
      <protection hidden="1"/>
    </xf>
    <xf numFmtId="0" fontId="33" fillId="0" borderId="0" xfId="50" applyNumberFormat="1" applyFont="1" applyFill="1" applyBorder="1" applyAlignment="1" applyProtection="1">
      <protection hidden="1"/>
    </xf>
    <xf numFmtId="0" fontId="57" fillId="0" borderId="0" xfId="50" applyNumberFormat="1" applyFont="1" applyFill="1" applyBorder="1" applyAlignment="1" applyProtection="1">
      <alignment horizontal="center" vertical="center"/>
      <protection hidden="1"/>
    </xf>
    <xf numFmtId="0" fontId="57" fillId="0" borderId="0" xfId="50" applyNumberFormat="1" applyFont="1" applyFill="1" applyBorder="1" applyAlignment="1" applyProtection="1">
      <protection hidden="1"/>
    </xf>
    <xf numFmtId="176" fontId="33" fillId="0" borderId="18" xfId="50" applyNumberFormat="1" applyFont="1" applyFill="1" applyBorder="1" applyAlignment="1" applyProtection="1">
      <protection hidden="1"/>
    </xf>
    <xf numFmtId="179" fontId="33" fillId="0" borderId="18" xfId="50" applyNumberFormat="1" applyFont="1" applyFill="1" applyBorder="1" applyAlignment="1" applyProtection="1">
      <protection hidden="1"/>
    </xf>
    <xf numFmtId="0" fontId="33" fillId="0" borderId="18" xfId="50" applyNumberFormat="1" applyFont="1" applyFill="1" applyBorder="1" applyAlignment="1" applyProtection="1">
      <protection hidden="1"/>
    </xf>
    <xf numFmtId="186" fontId="33" fillId="0" borderId="18" xfId="50" applyNumberFormat="1" applyFont="1" applyFill="1" applyBorder="1" applyAlignment="1" applyProtection="1">
      <alignment horizontal="center"/>
      <protection hidden="1"/>
    </xf>
    <xf numFmtId="0" fontId="33" fillId="0" borderId="1" xfId="50" applyNumberFormat="1" applyFont="1" applyFill="1" applyBorder="1" applyAlignment="1" applyProtection="1">
      <alignment vertical="top" wrapText="1"/>
      <protection hidden="1"/>
    </xf>
    <xf numFmtId="0" fontId="33" fillId="0" borderId="1" xfId="50" applyNumberFormat="1" applyFont="1" applyFill="1" applyBorder="1" applyAlignment="1" applyProtection="1">
      <alignment horizontal="center" vertical="top"/>
      <protection hidden="1"/>
    </xf>
    <xf numFmtId="0" fontId="33" fillId="0" borderId="1" xfId="50" applyNumberFormat="1" applyFont="1" applyFill="1" applyBorder="1" applyAlignment="1" applyProtection="1">
      <alignment horizontal="center" vertical="center"/>
      <protection hidden="1"/>
    </xf>
    <xf numFmtId="0" fontId="37" fillId="0" borderId="1" xfId="50" applyNumberFormat="1" applyFont="1" applyFill="1" applyBorder="1" applyAlignment="1" applyProtection="1">
      <alignment horizontal="center"/>
      <protection hidden="1"/>
    </xf>
    <xf numFmtId="0" fontId="37" fillId="0" borderId="1" xfId="50" applyNumberFormat="1" applyFont="1" applyFill="1" applyBorder="1" applyAlignment="1" applyProtection="1">
      <alignment horizontal="center" vertical="center"/>
      <protection hidden="1"/>
    </xf>
    <xf numFmtId="179" fontId="33" fillId="0" borderId="1" xfId="50" applyNumberFormat="1" applyFont="1" applyFill="1" applyBorder="1" applyAlignment="1" applyProtection="1">
      <alignment horizontal="center"/>
      <protection hidden="1"/>
    </xf>
    <xf numFmtId="177" fontId="37" fillId="0" borderId="1" xfId="50" applyNumberFormat="1" applyFont="1" applyFill="1" applyBorder="1" applyAlignment="1" applyProtection="1">
      <protection hidden="1"/>
    </xf>
    <xf numFmtId="178" fontId="37" fillId="0" borderId="1" xfId="50" applyNumberFormat="1" applyFont="1" applyFill="1" applyBorder="1" applyAlignment="1" applyProtection="1">
      <protection hidden="1"/>
    </xf>
    <xf numFmtId="179" fontId="37" fillId="0" borderId="1" xfId="50" applyNumberFormat="1" applyFont="1" applyFill="1" applyBorder="1" applyAlignment="1" applyProtection="1">
      <protection hidden="1"/>
    </xf>
    <xf numFmtId="0" fontId="37" fillId="0" borderId="1" xfId="50" applyNumberFormat="1" applyFont="1" applyFill="1" applyBorder="1" applyAlignment="1" applyProtection="1">
      <protection hidden="1"/>
    </xf>
    <xf numFmtId="186" fontId="37" fillId="0" borderId="1" xfId="50" applyNumberFormat="1" applyFont="1" applyFill="1" applyBorder="1" applyAlignment="1" applyProtection="1">
      <alignment horizontal="center"/>
      <protection hidden="1"/>
    </xf>
    <xf numFmtId="179" fontId="33" fillId="0" borderId="1" xfId="50" applyNumberFormat="1" applyFont="1" applyFill="1" applyBorder="1" applyAlignment="1" applyProtection="1">
      <protection hidden="1"/>
    </xf>
    <xf numFmtId="0" fontId="33" fillId="0" borderId="1" xfId="50" applyNumberFormat="1" applyFont="1" applyFill="1" applyBorder="1" applyAlignment="1" applyProtection="1">
      <protection hidden="1"/>
    </xf>
    <xf numFmtId="186" fontId="33" fillId="0" borderId="1" xfId="50" applyNumberFormat="1" applyFont="1" applyFill="1" applyBorder="1" applyAlignment="1" applyProtection="1">
      <alignment horizontal="center"/>
      <protection hidden="1"/>
    </xf>
    <xf numFmtId="176" fontId="57" fillId="0" borderId="1" xfId="50" applyNumberFormat="1" applyFont="1" applyFill="1" applyBorder="1" applyAlignment="1" applyProtection="1">
      <alignment horizontal="center" vertical="center"/>
      <protection hidden="1"/>
    </xf>
    <xf numFmtId="179" fontId="57" fillId="0" borderId="1" xfId="50" applyNumberFormat="1" applyFont="1" applyFill="1" applyBorder="1" applyAlignment="1" applyProtection="1">
      <alignment horizontal="center" vertical="center"/>
      <protection hidden="1"/>
    </xf>
    <xf numFmtId="0" fontId="57" fillId="0" borderId="1" xfId="50" applyNumberFormat="1" applyFont="1" applyFill="1" applyBorder="1" applyAlignment="1" applyProtection="1">
      <alignment horizontal="center" vertical="center"/>
      <protection hidden="1"/>
    </xf>
    <xf numFmtId="186" fontId="57" fillId="0" borderId="1" xfId="50" applyNumberFormat="1" applyFont="1" applyFill="1" applyBorder="1" applyAlignment="1" applyProtection="1">
      <alignment horizontal="center" vertical="center"/>
      <protection hidden="1"/>
    </xf>
    <xf numFmtId="0" fontId="57" fillId="0" borderId="1" xfId="50" applyFont="1" applyBorder="1" applyAlignment="1">
      <alignment horizontal="center" vertical="center"/>
    </xf>
    <xf numFmtId="179" fontId="57" fillId="0" borderId="1" xfId="50" applyNumberFormat="1" applyFont="1" applyFill="1" applyBorder="1" applyAlignment="1" applyProtection="1">
      <protection hidden="1"/>
    </xf>
    <xf numFmtId="0" fontId="57" fillId="0" borderId="1" xfId="50" applyNumberFormat="1" applyFont="1" applyFill="1" applyBorder="1" applyAlignment="1" applyProtection="1">
      <protection hidden="1"/>
    </xf>
    <xf numFmtId="186" fontId="57" fillId="0" borderId="1" xfId="50" applyNumberFormat="1" applyFont="1" applyFill="1" applyBorder="1" applyAlignment="1" applyProtection="1">
      <alignment horizontal="center"/>
      <protection hidden="1"/>
    </xf>
    <xf numFmtId="179" fontId="37" fillId="0" borderId="1" xfId="50" applyNumberFormat="1" applyFont="1" applyFill="1" applyBorder="1" applyAlignment="1" applyProtection="1">
      <alignment horizontal="center"/>
      <protection hidden="1"/>
    </xf>
    <xf numFmtId="179" fontId="37" fillId="0" borderId="1" xfId="50" applyNumberFormat="1" applyFont="1" applyFill="1" applyBorder="1" applyAlignment="1" applyProtection="1">
      <alignment horizontal="center" vertical="center"/>
      <protection hidden="1"/>
    </xf>
    <xf numFmtId="1" fontId="37" fillId="0" borderId="1" xfId="50" applyNumberFormat="1" applyFont="1" applyBorder="1" applyAlignment="1">
      <alignment horizontal="center"/>
    </xf>
    <xf numFmtId="0" fontId="37" fillId="0" borderId="0" xfId="50" applyNumberFormat="1" applyFont="1" applyFill="1" applyBorder="1" applyAlignment="1" applyProtection="1">
      <alignment vertical="center"/>
      <protection hidden="1"/>
    </xf>
    <xf numFmtId="176" fontId="37" fillId="0" borderId="1" xfId="50" applyNumberFormat="1" applyFont="1" applyFill="1" applyBorder="1" applyAlignment="1" applyProtection="1">
      <alignment vertical="center"/>
      <protection hidden="1"/>
    </xf>
    <xf numFmtId="179" fontId="37" fillId="0" borderId="1" xfId="50" applyNumberFormat="1" applyFont="1" applyFill="1" applyBorder="1" applyAlignment="1" applyProtection="1">
      <alignment vertical="center"/>
      <protection hidden="1"/>
    </xf>
    <xf numFmtId="0" fontId="37" fillId="0" borderId="1" xfId="50" applyNumberFormat="1" applyFont="1" applyFill="1" applyBorder="1" applyAlignment="1" applyProtection="1">
      <alignment vertical="center"/>
      <protection hidden="1"/>
    </xf>
    <xf numFmtId="186" fontId="37" fillId="0" borderId="1" xfId="50" applyNumberFormat="1" applyFont="1" applyFill="1" applyBorder="1" applyAlignment="1" applyProtection="1">
      <alignment horizontal="center" vertical="center"/>
      <protection hidden="1"/>
    </xf>
    <xf numFmtId="0" fontId="37" fillId="0" borderId="1" xfId="50" applyFont="1" applyBorder="1" applyAlignment="1">
      <alignment vertical="center"/>
    </xf>
    <xf numFmtId="1" fontId="37" fillId="0" borderId="1" xfId="50" applyNumberFormat="1" applyFont="1" applyBorder="1" applyAlignment="1">
      <alignment horizontal="center" vertical="center"/>
    </xf>
    <xf numFmtId="0" fontId="37" fillId="0" borderId="0" xfId="50" applyFont="1" applyAlignment="1">
      <alignment vertical="center"/>
    </xf>
    <xf numFmtId="2" fontId="33" fillId="0" borderId="22" xfId="50" applyNumberFormat="1" applyFont="1" applyFill="1" applyBorder="1" applyAlignment="1" applyProtection="1">
      <alignment horizontal="center"/>
      <protection hidden="1"/>
    </xf>
    <xf numFmtId="2" fontId="37" fillId="0" borderId="22" xfId="50" applyNumberFormat="1" applyFont="1" applyFill="1" applyBorder="1" applyAlignment="1" applyProtection="1">
      <alignment horizontal="center"/>
      <protection hidden="1"/>
    </xf>
    <xf numFmtId="179" fontId="37" fillId="0" borderId="22" xfId="50" applyNumberFormat="1" applyFont="1" applyFill="1" applyBorder="1" applyAlignment="1" applyProtection="1">
      <alignment horizontal="center"/>
      <protection hidden="1"/>
    </xf>
    <xf numFmtId="179" fontId="33" fillId="0" borderId="18" xfId="50" applyNumberFormat="1" applyFont="1" applyFill="1" applyBorder="1" applyAlignment="1" applyProtection="1">
      <alignment horizontal="center"/>
      <protection hidden="1"/>
    </xf>
    <xf numFmtId="2" fontId="33" fillId="0" borderId="1" xfId="50" applyNumberFormat="1" applyFont="1" applyFill="1" applyBorder="1" applyAlignment="1" applyProtection="1">
      <alignment horizontal="center"/>
      <protection hidden="1"/>
    </xf>
    <xf numFmtId="176" fontId="33" fillId="0" borderId="1" xfId="50" applyNumberFormat="1" applyFont="1" applyFill="1" applyBorder="1" applyAlignment="1" applyProtection="1">
      <alignment horizontal="left"/>
      <protection hidden="1"/>
    </xf>
    <xf numFmtId="1" fontId="33" fillId="0" borderId="22" xfId="50" applyNumberFormat="1" applyFont="1" applyFill="1" applyBorder="1" applyAlignment="1" applyProtection="1">
      <alignment horizontal="left"/>
      <protection hidden="1"/>
    </xf>
    <xf numFmtId="2" fontId="37" fillId="0" borderId="0" xfId="50" applyNumberFormat="1" applyFont="1"/>
    <xf numFmtId="0" fontId="37" fillId="0" borderId="1" xfId="81" applyFont="1" applyBorder="1" applyAlignment="1">
      <alignment horizontal="center" vertical="center"/>
    </xf>
    <xf numFmtId="0" fontId="39" fillId="0" borderId="1" xfId="81" applyFont="1" applyBorder="1" applyAlignment="1">
      <alignment horizontal="left" vertical="center" wrapText="1"/>
    </xf>
    <xf numFmtId="3" fontId="8" fillId="0" borderId="1" xfId="81" applyNumberFormat="1" applyFont="1" applyBorder="1" applyAlignment="1">
      <alignment horizontal="center" vertical="center"/>
    </xf>
    <xf numFmtId="0" fontId="39" fillId="0" borderId="1" xfId="81" applyFont="1" applyBorder="1" applyAlignment="1">
      <alignment horizontal="justify" vertical="center" wrapText="1"/>
    </xf>
    <xf numFmtId="168" fontId="8" fillId="0" borderId="1" xfId="81" applyNumberFormat="1" applyFont="1" applyFill="1" applyBorder="1" applyAlignment="1">
      <alignment horizontal="center" vertical="center"/>
    </xf>
    <xf numFmtId="168" fontId="8" fillId="0" borderId="0" xfId="81" applyNumberFormat="1" applyFont="1"/>
    <xf numFmtId="0" fontId="8" fillId="0" borderId="1" xfId="81" applyFont="1" applyBorder="1" applyAlignment="1">
      <alignment vertical="center"/>
    </xf>
    <xf numFmtId="184" fontId="8" fillId="0" borderId="1" xfId="81" applyNumberFormat="1" applyFont="1" applyBorder="1" applyAlignment="1">
      <alignment horizontal="center"/>
    </xf>
    <xf numFmtId="191" fontId="8" fillId="0" borderId="0" xfId="81" applyNumberFormat="1" applyFont="1"/>
    <xf numFmtId="184" fontId="9" fillId="0" borderId="1" xfId="81" applyNumberFormat="1" applyFont="1" applyBorder="1" applyAlignment="1">
      <alignment horizontal="center" vertical="center"/>
    </xf>
    <xf numFmtId="0" fontId="35" fillId="0" borderId="0" xfId="81" applyFont="1" applyFill="1"/>
    <xf numFmtId="0" fontId="35" fillId="0" borderId="0" xfId="81" applyFont="1" applyFill="1" applyAlignment="1">
      <alignment horizontal="right"/>
    </xf>
    <xf numFmtId="0" fontId="34" fillId="0" borderId="1" xfId="81" applyFont="1" applyBorder="1" applyAlignment="1">
      <alignment horizontal="center" vertical="center"/>
    </xf>
    <xf numFmtId="169" fontId="35" fillId="0" borderId="0" xfId="80" applyNumberFormat="1" applyFont="1" applyFill="1" applyAlignment="1">
      <alignment horizontal="left" vertical="center"/>
    </xf>
    <xf numFmtId="0" fontId="34" fillId="0" borderId="1" xfId="80" applyFont="1" applyFill="1" applyBorder="1" applyAlignment="1">
      <alignment horizontal="center" vertical="top" wrapText="1"/>
    </xf>
    <xf numFmtId="183" fontId="35" fillId="0" borderId="1" xfId="80" applyNumberFormat="1" applyFont="1" applyFill="1" applyBorder="1" applyAlignment="1">
      <alignment horizontal="center" vertical="center"/>
    </xf>
    <xf numFmtId="189" fontId="35" fillId="0" borderId="0" xfId="80" applyNumberFormat="1" applyFont="1" applyFill="1" applyAlignment="1">
      <alignment horizontal="left" vertical="center"/>
    </xf>
    <xf numFmtId="0" fontId="35" fillId="0" borderId="1" xfId="80" applyFont="1" applyFill="1" applyBorder="1" applyAlignment="1">
      <alignment horizontal="center" vertical="center" wrapText="1"/>
    </xf>
    <xf numFmtId="169" fontId="35" fillId="0" borderId="0" xfId="80" applyNumberFormat="1" applyFont="1" applyFill="1" applyAlignment="1">
      <alignment horizontal="center" vertical="center"/>
    </xf>
    <xf numFmtId="0" fontId="35" fillId="0" borderId="0" xfId="80" applyFont="1" applyFill="1" applyAlignment="1">
      <alignment horizontal="center" vertical="center"/>
    </xf>
    <xf numFmtId="49" fontId="35" fillId="0" borderId="1" xfId="80" applyNumberFormat="1" applyFont="1" applyFill="1" applyBorder="1" applyAlignment="1">
      <alignment horizontal="center" vertical="top" wrapText="1"/>
    </xf>
    <xf numFmtId="169" fontId="35" fillId="0" borderId="1" xfId="0" applyNumberFormat="1" applyFont="1" applyFill="1" applyBorder="1" applyAlignment="1">
      <alignment horizontal="center" vertical="center" wrapText="1"/>
    </xf>
    <xf numFmtId="183" fontId="35" fillId="0" borderId="1" xfId="0" applyNumberFormat="1" applyFont="1" applyFill="1" applyBorder="1" applyAlignment="1">
      <alignment horizontal="center" vertical="center"/>
    </xf>
    <xf numFmtId="0" fontId="35" fillId="0" borderId="0" xfId="0" applyFont="1" applyFill="1"/>
    <xf numFmtId="1" fontId="35" fillId="0" borderId="1" xfId="80" applyNumberFormat="1" applyFont="1" applyFill="1" applyBorder="1" applyAlignment="1">
      <alignment horizontal="center" vertical="top" wrapText="1"/>
    </xf>
    <xf numFmtId="169" fontId="60" fillId="0" borderId="1" xfId="75" applyNumberFormat="1" applyFont="1" applyFill="1" applyBorder="1" applyAlignment="1">
      <alignment horizontal="center" vertical="center" wrapText="1"/>
    </xf>
    <xf numFmtId="0" fontId="54" fillId="0" borderId="0" xfId="0" applyFont="1" applyAlignment="1">
      <alignment horizontal="right" vertical="center"/>
    </xf>
    <xf numFmtId="0" fontId="54" fillId="28" borderId="0" xfId="0" applyFont="1" applyFill="1" applyAlignment="1">
      <alignment horizontal="center" vertical="center"/>
    </xf>
    <xf numFmtId="0" fontId="61" fillId="0" borderId="0" xfId="0" applyFont="1"/>
    <xf numFmtId="0" fontId="62" fillId="0" borderId="0" xfId="0" applyFont="1"/>
    <xf numFmtId="0" fontId="63" fillId="0" borderId="0" xfId="0" applyFont="1"/>
    <xf numFmtId="0" fontId="63" fillId="0" borderId="0" xfId="0" applyFont="1" applyAlignment="1">
      <alignment vertical="center"/>
    </xf>
    <xf numFmtId="0" fontId="63" fillId="28" borderId="0" xfId="0" applyFont="1" applyFill="1" applyAlignment="1">
      <alignment horizontal="center" vertical="center"/>
    </xf>
    <xf numFmtId="0" fontId="33" fillId="0" borderId="0" xfId="0" applyFont="1"/>
    <xf numFmtId="0" fontId="33" fillId="0" borderId="1" xfId="0" applyFont="1" applyBorder="1" applyAlignment="1">
      <alignment horizontal="center" wrapText="1"/>
    </xf>
    <xf numFmtId="0" fontId="33" fillId="0" borderId="1" xfId="0" applyFont="1" applyBorder="1" applyAlignment="1">
      <alignment horizontal="center" vertical="center" wrapText="1"/>
    </xf>
    <xf numFmtId="0" fontId="33" fillId="28" borderId="1" xfId="0" applyFont="1" applyFill="1" applyBorder="1" applyAlignment="1">
      <alignment horizontal="center" vertical="center" wrapText="1"/>
    </xf>
    <xf numFmtId="0" fontId="33" fillId="0" borderId="1" xfId="0" applyFont="1" applyBorder="1" applyAlignment="1">
      <alignment wrapText="1"/>
    </xf>
    <xf numFmtId="0" fontId="33" fillId="0" borderId="1" xfId="0" applyFont="1" applyBorder="1" applyAlignment="1">
      <alignment vertical="center" wrapText="1"/>
    </xf>
    <xf numFmtId="2" fontId="33" fillId="0" borderId="1" xfId="0" applyNumberFormat="1" applyFont="1" applyBorder="1" applyAlignment="1">
      <alignment horizontal="center" vertical="center"/>
    </xf>
    <xf numFmtId="0" fontId="37" fillId="0" borderId="1" xfId="0" applyFont="1" applyBorder="1" applyAlignment="1">
      <alignment wrapText="1"/>
    </xf>
    <xf numFmtId="0" fontId="37" fillId="0" borderId="1" xfId="0" applyFont="1" applyBorder="1" applyAlignment="1">
      <alignment horizontal="center" wrapText="1"/>
    </xf>
    <xf numFmtId="2" fontId="37" fillId="0" borderId="1" xfId="0" applyNumberFormat="1" applyFont="1" applyBorder="1" applyAlignment="1">
      <alignment horizontal="center" vertical="center"/>
    </xf>
    <xf numFmtId="2" fontId="62" fillId="0" borderId="0" xfId="0" applyNumberFormat="1" applyFont="1"/>
    <xf numFmtId="0" fontId="40" fillId="0" borderId="1" xfId="0" applyFont="1" applyBorder="1" applyAlignment="1">
      <alignment horizontal="center" vertical="center" wrapText="1"/>
    </xf>
    <xf numFmtId="184" fontId="33" fillId="0" borderId="1" xfId="0" applyNumberFormat="1" applyFont="1" applyBorder="1" applyAlignment="1">
      <alignment horizontal="center" vertical="center"/>
    </xf>
    <xf numFmtId="0" fontId="33" fillId="28" borderId="1" xfId="0" applyFont="1" applyFill="1" applyBorder="1" applyAlignment="1">
      <alignment vertical="center" wrapText="1"/>
    </xf>
    <xf numFmtId="0" fontId="37" fillId="0" borderId="1" xfId="0" applyFont="1" applyBorder="1" applyAlignment="1">
      <alignment vertical="center" wrapText="1"/>
    </xf>
    <xf numFmtId="0" fontId="37" fillId="28" borderId="1" xfId="0" applyFont="1" applyFill="1" applyBorder="1" applyAlignment="1">
      <alignment horizontal="center" vertical="center" wrapText="1"/>
    </xf>
    <xf numFmtId="184" fontId="37" fillId="0" borderId="1" xfId="0" applyNumberFormat="1" applyFont="1" applyBorder="1" applyAlignment="1">
      <alignment horizontal="center" vertical="center"/>
    </xf>
    <xf numFmtId="0" fontId="64" fillId="0" borderId="0" xfId="0" applyFont="1"/>
    <xf numFmtId="2" fontId="37" fillId="0" borderId="1" xfId="0" applyNumberFormat="1" applyFont="1" applyBorder="1" applyAlignment="1">
      <alignment horizontal="center" vertical="center" wrapText="1"/>
    </xf>
    <xf numFmtId="0" fontId="62" fillId="0" borderId="0" xfId="0" applyFont="1" applyAlignment="1">
      <alignment vertical="center"/>
    </xf>
    <xf numFmtId="0" fontId="62" fillId="28" borderId="0" xfId="0" applyFont="1" applyFill="1" applyAlignment="1">
      <alignment horizontal="center" vertical="center"/>
    </xf>
    <xf numFmtId="192" fontId="8" fillId="0" borderId="0" xfId="81" applyNumberFormat="1" applyFont="1"/>
    <xf numFmtId="4" fontId="65" fillId="0" borderId="0" xfId="0" applyNumberFormat="1" applyFont="1"/>
    <xf numFmtId="4" fontId="35" fillId="0" borderId="0" xfId="80" applyNumberFormat="1" applyFont="1" applyFill="1"/>
    <xf numFmtId="186" fontId="33" fillId="0" borderId="0" xfId="50" applyNumberFormat="1" applyFont="1"/>
    <xf numFmtId="0" fontId="9" fillId="0" borderId="0" xfId="81" applyFont="1" applyAlignment="1">
      <alignment horizontal="center" vertical="center" wrapText="1"/>
    </xf>
    <xf numFmtId="0" fontId="9" fillId="0" borderId="0" xfId="82" applyFont="1" applyFill="1" applyAlignment="1">
      <alignment horizontal="right"/>
    </xf>
    <xf numFmtId="0" fontId="8" fillId="0" borderId="0" xfId="82" applyFont="1" applyFill="1" applyAlignment="1">
      <alignment horizontal="right"/>
    </xf>
    <xf numFmtId="0" fontId="34" fillId="0" borderId="0" xfId="80" applyFont="1" applyFill="1" applyAlignment="1">
      <alignment horizontal="center"/>
    </xf>
    <xf numFmtId="0" fontId="33" fillId="0" borderId="0" xfId="90" applyNumberFormat="1" applyFont="1" applyFill="1" applyAlignment="1" applyProtection="1">
      <alignment horizontal="right"/>
      <protection hidden="1"/>
    </xf>
    <xf numFmtId="0" fontId="33" fillId="0" borderId="0" xfId="90" applyNumberFormat="1" applyFont="1" applyFill="1" applyAlignment="1" applyProtection="1">
      <alignment horizontal="right" vertical="top" wrapText="1"/>
      <protection hidden="1"/>
    </xf>
    <xf numFmtId="0" fontId="37" fillId="0" borderId="0" xfId="90" applyNumberFormat="1" applyFont="1" applyFill="1" applyAlignment="1" applyProtection="1">
      <alignment horizontal="center" vertical="top"/>
      <protection hidden="1"/>
    </xf>
    <xf numFmtId="0" fontId="37" fillId="0" borderId="0" xfId="90" applyNumberFormat="1" applyFont="1" applyFill="1" applyAlignment="1" applyProtection="1">
      <alignment horizontal="center" vertical="top" wrapText="1"/>
      <protection hidden="1"/>
    </xf>
    <xf numFmtId="173" fontId="33" fillId="0" borderId="1" xfId="50" applyNumberFormat="1" applyFont="1" applyFill="1" applyBorder="1" applyAlignment="1" applyProtection="1">
      <alignment wrapText="1"/>
      <protection hidden="1"/>
    </xf>
    <xf numFmtId="176" fontId="33" fillId="0" borderId="1" xfId="50" applyNumberFormat="1" applyFont="1" applyFill="1" applyBorder="1" applyAlignment="1" applyProtection="1">
      <protection hidden="1"/>
    </xf>
    <xf numFmtId="176" fontId="57" fillId="0" borderId="1" xfId="50" applyNumberFormat="1" applyFont="1" applyFill="1" applyBorder="1" applyAlignment="1" applyProtection="1">
      <protection hidden="1"/>
    </xf>
    <xf numFmtId="173" fontId="37" fillId="0" borderId="1" xfId="50" applyNumberFormat="1" applyFont="1" applyFill="1" applyBorder="1" applyAlignment="1" applyProtection="1">
      <alignment wrapText="1"/>
      <protection hidden="1"/>
    </xf>
    <xf numFmtId="176" fontId="37" fillId="0" borderId="1" xfId="50" applyNumberFormat="1" applyFont="1" applyFill="1" applyBorder="1" applyAlignment="1" applyProtection="1">
      <protection hidden="1"/>
    </xf>
    <xf numFmtId="173" fontId="33" fillId="0" borderId="40" xfId="50" applyNumberFormat="1" applyFont="1" applyFill="1" applyBorder="1" applyAlignment="1" applyProtection="1">
      <alignment wrapText="1"/>
      <protection hidden="1"/>
    </xf>
    <xf numFmtId="173" fontId="33" fillId="0" borderId="41" xfId="50" applyNumberFormat="1" applyFont="1" applyFill="1" applyBorder="1" applyAlignment="1" applyProtection="1">
      <alignment wrapText="1"/>
      <protection hidden="1"/>
    </xf>
    <xf numFmtId="176" fontId="33" fillId="0" borderId="22" xfId="50" applyNumberFormat="1" applyFont="1" applyFill="1" applyBorder="1" applyAlignment="1" applyProtection="1">
      <protection hidden="1"/>
    </xf>
    <xf numFmtId="173" fontId="37" fillId="0" borderId="1" xfId="50" applyNumberFormat="1" applyFont="1" applyFill="1" applyBorder="1" applyAlignment="1" applyProtection="1">
      <alignment vertical="center" wrapText="1"/>
      <protection hidden="1"/>
    </xf>
    <xf numFmtId="176" fontId="37" fillId="0" borderId="1" xfId="50" applyNumberFormat="1" applyFont="1" applyFill="1" applyBorder="1" applyAlignment="1" applyProtection="1">
      <alignment vertical="center"/>
      <protection hidden="1"/>
    </xf>
    <xf numFmtId="173" fontId="57" fillId="0" borderId="1" xfId="50" applyNumberFormat="1" applyFont="1" applyFill="1" applyBorder="1" applyAlignment="1" applyProtection="1">
      <alignment wrapText="1"/>
      <protection hidden="1"/>
    </xf>
    <xf numFmtId="173" fontId="57" fillId="0" borderId="40" xfId="50" applyNumberFormat="1" applyFont="1" applyFill="1" applyBorder="1" applyAlignment="1" applyProtection="1">
      <alignment wrapText="1"/>
      <protection hidden="1"/>
    </xf>
    <xf numFmtId="173" fontId="57" fillId="0" borderId="41" xfId="50" applyNumberFormat="1" applyFont="1" applyFill="1" applyBorder="1" applyAlignment="1" applyProtection="1">
      <alignment wrapText="1"/>
      <protection hidden="1"/>
    </xf>
    <xf numFmtId="176" fontId="57" fillId="0" borderId="22" xfId="50" applyNumberFormat="1" applyFont="1" applyFill="1" applyBorder="1" applyAlignment="1" applyProtection="1">
      <protection hidden="1"/>
    </xf>
    <xf numFmtId="173" fontId="57" fillId="0" borderId="1" xfId="50" applyNumberFormat="1" applyFont="1" applyFill="1" applyBorder="1" applyAlignment="1" applyProtection="1">
      <alignment horizontal="left" vertical="center" wrapText="1"/>
      <protection hidden="1"/>
    </xf>
    <xf numFmtId="176" fontId="57" fillId="0" borderId="1" xfId="50" applyNumberFormat="1" applyFont="1" applyFill="1" applyBorder="1" applyAlignment="1" applyProtection="1">
      <alignment horizontal="center" vertical="center"/>
      <protection hidden="1"/>
    </xf>
    <xf numFmtId="176" fontId="33" fillId="0" borderId="15" xfId="50" applyNumberFormat="1" applyFont="1" applyFill="1" applyBorder="1" applyAlignment="1" applyProtection="1">
      <protection hidden="1"/>
    </xf>
    <xf numFmtId="176" fontId="33" fillId="0" borderId="18" xfId="50" applyNumberFormat="1" applyFont="1" applyFill="1" applyBorder="1" applyAlignment="1" applyProtection="1">
      <protection hidden="1"/>
    </xf>
    <xf numFmtId="173" fontId="33" fillId="0" borderId="37" xfId="50" applyNumberFormat="1" applyFont="1" applyFill="1" applyBorder="1" applyAlignment="1" applyProtection="1">
      <alignment wrapText="1"/>
      <protection hidden="1"/>
    </xf>
    <xf numFmtId="173" fontId="33" fillId="0" borderId="42" xfId="50" applyNumberFormat="1" applyFont="1" applyFill="1" applyBorder="1" applyAlignment="1" applyProtection="1">
      <alignment wrapText="1"/>
      <protection hidden="1"/>
    </xf>
    <xf numFmtId="176" fontId="33" fillId="0" borderId="39" xfId="50" applyNumberFormat="1" applyFont="1" applyFill="1" applyBorder="1" applyAlignment="1" applyProtection="1">
      <protection hidden="1"/>
    </xf>
    <xf numFmtId="176" fontId="33" fillId="0" borderId="43" xfId="50" applyNumberFormat="1" applyFont="1" applyFill="1" applyBorder="1" applyAlignment="1" applyProtection="1">
      <protection hidden="1"/>
    </xf>
    <xf numFmtId="173" fontId="37" fillId="0" borderId="40" xfId="50" applyNumberFormat="1" applyFont="1" applyFill="1" applyBorder="1" applyAlignment="1" applyProtection="1">
      <alignment wrapText="1"/>
      <protection hidden="1"/>
    </xf>
    <xf numFmtId="173" fontId="37" fillId="0" borderId="41" xfId="50" applyNumberFormat="1" applyFont="1" applyFill="1" applyBorder="1" applyAlignment="1" applyProtection="1">
      <alignment wrapText="1"/>
      <protection hidden="1"/>
    </xf>
    <xf numFmtId="176" fontId="37" fillId="0" borderId="22" xfId="50" applyNumberFormat="1" applyFont="1" applyFill="1" applyBorder="1" applyAlignment="1" applyProtection="1">
      <protection hidden="1"/>
    </xf>
    <xf numFmtId="173" fontId="33" fillId="0" borderId="46" xfId="50" applyNumberFormat="1" applyFont="1" applyFill="1" applyBorder="1" applyAlignment="1" applyProtection="1">
      <alignment wrapText="1"/>
      <protection hidden="1"/>
    </xf>
    <xf numFmtId="173" fontId="33" fillId="0" borderId="31" xfId="50" applyNumberFormat="1" applyFont="1" applyFill="1" applyBorder="1" applyAlignment="1" applyProtection="1">
      <alignment wrapText="1"/>
      <protection hidden="1"/>
    </xf>
    <xf numFmtId="175" fontId="33" fillId="0" borderId="40" xfId="99" applyNumberFormat="1" applyFont="1" applyFill="1" applyBorder="1" applyAlignment="1" applyProtection="1">
      <alignment wrapText="1"/>
      <protection hidden="1"/>
    </xf>
    <xf numFmtId="175" fontId="33" fillId="0" borderId="41" xfId="99" applyNumberFormat="1" applyFont="1" applyFill="1" applyBorder="1" applyAlignment="1" applyProtection="1">
      <alignment wrapText="1"/>
      <protection hidden="1"/>
    </xf>
    <xf numFmtId="176" fontId="33" fillId="0" borderId="1" xfId="99" applyNumberFormat="1" applyFont="1" applyFill="1" applyBorder="1" applyAlignment="1" applyProtection="1">
      <protection hidden="1"/>
    </xf>
    <xf numFmtId="176" fontId="33" fillId="0" borderId="22" xfId="99" applyNumberFormat="1" applyFont="1" applyFill="1" applyBorder="1" applyAlignment="1" applyProtection="1">
      <protection hidden="1"/>
    </xf>
    <xf numFmtId="0" fontId="33" fillId="0" borderId="0" xfId="82" applyFont="1" applyFill="1" applyAlignment="1">
      <alignment horizontal="right"/>
    </xf>
    <xf numFmtId="0" fontId="37" fillId="0" borderId="0" xfId="50" applyNumberFormat="1" applyFont="1" applyFill="1" applyAlignment="1" applyProtection="1">
      <alignment horizontal="center" vertical="top"/>
      <protection hidden="1"/>
    </xf>
    <xf numFmtId="175" fontId="33" fillId="29" borderId="40" xfId="99" applyNumberFormat="1" applyFont="1" applyFill="1" applyBorder="1" applyAlignment="1" applyProtection="1">
      <alignment wrapText="1"/>
      <protection hidden="1"/>
    </xf>
    <xf numFmtId="175" fontId="33" fillId="29" borderId="41" xfId="99" applyNumberFormat="1" applyFont="1" applyFill="1" applyBorder="1" applyAlignment="1" applyProtection="1">
      <alignment wrapText="1"/>
      <protection hidden="1"/>
    </xf>
    <xf numFmtId="176" fontId="33" fillId="29" borderId="1" xfId="99" applyNumberFormat="1" applyFont="1" applyFill="1" applyBorder="1" applyAlignment="1" applyProtection="1">
      <protection hidden="1"/>
    </xf>
    <xf numFmtId="176" fontId="33" fillId="29" borderId="22" xfId="99" applyNumberFormat="1" applyFont="1" applyFill="1" applyBorder="1" applyAlignment="1" applyProtection="1">
      <protection hidden="1"/>
    </xf>
    <xf numFmtId="175" fontId="33" fillId="0" borderId="37" xfId="99" applyNumberFormat="1" applyFont="1" applyFill="1" applyBorder="1" applyAlignment="1" applyProtection="1">
      <alignment wrapText="1"/>
      <protection hidden="1"/>
    </xf>
    <xf numFmtId="175" fontId="33" fillId="0" borderId="42" xfId="99" applyNumberFormat="1" applyFont="1" applyFill="1" applyBorder="1" applyAlignment="1" applyProtection="1">
      <alignment wrapText="1"/>
      <protection hidden="1"/>
    </xf>
    <xf numFmtId="176" fontId="33" fillId="0" borderId="39" xfId="99" applyNumberFormat="1" applyFont="1" applyFill="1" applyBorder="1" applyAlignment="1" applyProtection="1">
      <protection hidden="1"/>
    </xf>
    <xf numFmtId="176" fontId="33" fillId="0" borderId="43" xfId="99" applyNumberFormat="1" applyFont="1" applyFill="1" applyBorder="1" applyAlignment="1" applyProtection="1">
      <protection hidden="1"/>
    </xf>
    <xf numFmtId="175" fontId="33" fillId="0" borderId="49" xfId="50" applyNumberFormat="1" applyFont="1" applyFill="1" applyBorder="1" applyAlignment="1" applyProtection="1">
      <alignment wrapText="1"/>
      <protection hidden="1"/>
    </xf>
    <xf numFmtId="175" fontId="33" fillId="0" borderId="50" xfId="50" applyNumberFormat="1" applyFont="1" applyFill="1" applyBorder="1" applyAlignment="1" applyProtection="1">
      <alignment wrapText="1"/>
      <protection hidden="1"/>
    </xf>
    <xf numFmtId="176" fontId="33" fillId="0" borderId="51" xfId="50" applyNumberFormat="1" applyFont="1" applyFill="1" applyBorder="1" applyAlignment="1" applyProtection="1">
      <protection hidden="1"/>
    </xf>
    <xf numFmtId="176" fontId="33" fillId="0" borderId="30" xfId="50" applyNumberFormat="1" applyFont="1" applyFill="1" applyBorder="1" applyAlignment="1" applyProtection="1">
      <protection hidden="1"/>
    </xf>
    <xf numFmtId="175" fontId="33" fillId="0" borderId="40" xfId="50" applyNumberFormat="1" applyFont="1" applyFill="1" applyBorder="1" applyAlignment="1" applyProtection="1">
      <alignment wrapText="1"/>
      <protection hidden="1"/>
    </xf>
    <xf numFmtId="175" fontId="33" fillId="0" borderId="41" xfId="50" applyNumberFormat="1" applyFont="1" applyFill="1" applyBorder="1" applyAlignment="1" applyProtection="1">
      <alignment wrapText="1"/>
      <protection hidden="1"/>
    </xf>
    <xf numFmtId="174" fontId="33" fillId="0" borderId="40" xfId="50" applyNumberFormat="1" applyFont="1" applyFill="1" applyBorder="1" applyAlignment="1" applyProtection="1">
      <alignment wrapText="1"/>
      <protection hidden="1"/>
    </xf>
    <xf numFmtId="174" fontId="33" fillId="0" borderId="41" xfId="50" applyNumberFormat="1" applyFont="1" applyFill="1" applyBorder="1" applyAlignment="1" applyProtection="1">
      <alignment wrapText="1"/>
      <protection hidden="1"/>
    </xf>
    <xf numFmtId="174" fontId="37" fillId="0" borderId="40" xfId="50" applyNumberFormat="1" applyFont="1" applyFill="1" applyBorder="1" applyAlignment="1" applyProtection="1">
      <alignment wrapText="1"/>
      <protection hidden="1"/>
    </xf>
    <xf numFmtId="174" fontId="37" fillId="0" borderId="41" xfId="50" applyNumberFormat="1" applyFont="1" applyFill="1" applyBorder="1" applyAlignment="1" applyProtection="1">
      <alignment wrapText="1"/>
      <protection hidden="1"/>
    </xf>
    <xf numFmtId="0" fontId="33" fillId="0" borderId="0" xfId="90" applyNumberFormat="1" applyFont="1" applyFill="1" applyAlignment="1" applyProtection="1">
      <alignment horizontal="right" vertical="top"/>
      <protection hidden="1"/>
    </xf>
    <xf numFmtId="0" fontId="33" fillId="0" borderId="1" xfId="50" applyNumberFormat="1" applyFont="1" applyFill="1" applyBorder="1" applyAlignment="1" applyProtection="1">
      <alignment horizontal="center" vertical="center"/>
      <protection hidden="1"/>
    </xf>
    <xf numFmtId="0" fontId="8" fillId="0" borderId="0" xfId="84" applyFont="1" applyFill="1" applyAlignment="1">
      <alignment horizontal="right"/>
    </xf>
    <xf numFmtId="0" fontId="9" fillId="0" borderId="0" xfId="81" applyFont="1" applyAlignment="1">
      <alignment horizontal="center"/>
    </xf>
    <xf numFmtId="0" fontId="35" fillId="0" borderId="0" xfId="84" applyFont="1" applyFill="1" applyAlignment="1">
      <alignment horizontal="right"/>
    </xf>
    <xf numFmtId="0" fontId="37" fillId="0" borderId="0" xfId="0" applyFont="1" applyAlignment="1">
      <alignment horizontal="center"/>
    </xf>
  </cellXfs>
  <cellStyles count="102">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Данные (редактируемые)" xfId="28"/>
    <cellStyle name="Данные (только для чтения)" xfId="29"/>
    <cellStyle name="Данные для удаления" xfId="30"/>
    <cellStyle name="Денежный 2" xfId="31"/>
    <cellStyle name="Заголовки полей" xfId="32"/>
    <cellStyle name="Заголовки полей [печать]" xfId="33"/>
    <cellStyle name="Заголовок 1 2" xfId="34"/>
    <cellStyle name="Заголовок 2 2" xfId="35"/>
    <cellStyle name="Заголовок 3 2" xfId="36"/>
    <cellStyle name="Заголовок 4 2" xfId="37"/>
    <cellStyle name="Заголовок меры" xfId="38"/>
    <cellStyle name="Заголовок показателя [печать]" xfId="39"/>
    <cellStyle name="Заголовок показателя константы" xfId="40"/>
    <cellStyle name="Заголовок результата расчета" xfId="41"/>
    <cellStyle name="Заголовок свободного показателя" xfId="42"/>
    <cellStyle name="Значение фильтра" xfId="43"/>
    <cellStyle name="Значение фильтра [печать]" xfId="44"/>
    <cellStyle name="Информация о задаче" xfId="45"/>
    <cellStyle name="Итог 2" xfId="46"/>
    <cellStyle name="Контрольная ячейка 2" xfId="47"/>
    <cellStyle name="Название 2" xfId="48"/>
    <cellStyle name="Нейтральный 2" xfId="49"/>
    <cellStyle name="Обычный" xfId="0" builtinId="0"/>
    <cellStyle name="Обычный 10" xfId="98"/>
    <cellStyle name="Обычный 11" xfId="100"/>
    <cellStyle name="Обычный 12" xfId="101"/>
    <cellStyle name="Обычный 2" xfId="50"/>
    <cellStyle name="Обычный 2 2" xfId="51"/>
    <cellStyle name="Обычный 2 3" xfId="52"/>
    <cellStyle name="Обычный 2 3 2" xfId="53"/>
    <cellStyle name="Обычный 2 4" xfId="90"/>
    <cellStyle name="Обычный 2 4 2" xfId="93"/>
    <cellStyle name="Обычный 2 5" xfId="91"/>
    <cellStyle name="Обычный 2 5 2" xfId="94"/>
    <cellStyle name="Обычный 2 6" xfId="92"/>
    <cellStyle name="Обычный 2 7" xfId="95"/>
    <cellStyle name="Обычный 2 8" xfId="99"/>
    <cellStyle name="Обычный 3" xfId="54"/>
    <cellStyle name="Обычный 3 2" xfId="83"/>
    <cellStyle name="Обычный 4" xfId="55"/>
    <cellStyle name="Обычный 5" xfId="82"/>
    <cellStyle name="Обычный 5 2" xfId="84"/>
    <cellStyle name="Обычный 6" xfId="85"/>
    <cellStyle name="Обычный 7" xfId="86"/>
    <cellStyle name="Обычный 8" xfId="96"/>
    <cellStyle name="Обычный 9" xfId="97"/>
    <cellStyle name="Обычный_Взаимные Москв 9мес2006" xfId="87"/>
    <cellStyle name="Обычный_прил.финпом" xfId="81"/>
    <cellStyle name="Обычный_республиканский  2005 г" xfId="80"/>
    <cellStyle name="Отдельная ячейка" xfId="56"/>
    <cellStyle name="Отдельная ячейка - константа" xfId="57"/>
    <cellStyle name="Отдельная ячейка - константа [печать]" xfId="58"/>
    <cellStyle name="Отдельная ячейка [печать]" xfId="59"/>
    <cellStyle name="Отдельная ячейка-результат" xfId="60"/>
    <cellStyle name="Отдельная ячейка-результат [печать]" xfId="61"/>
    <cellStyle name="Плохой 2" xfId="62"/>
    <cellStyle name="Пояснение 2" xfId="63"/>
    <cellStyle name="Примечание 2" xfId="64"/>
    <cellStyle name="Примечание 3" xfId="65"/>
    <cellStyle name="Процентный 2" xfId="66"/>
    <cellStyle name="Свойства элементов измерения" xfId="67"/>
    <cellStyle name="Свойства элементов измерения [печать]" xfId="68"/>
    <cellStyle name="Связанная ячейка 2" xfId="69"/>
    <cellStyle name="Текст предупреждения 2" xfId="70"/>
    <cellStyle name="Финансовый 2" xfId="71"/>
    <cellStyle name="Финансовый 3" xfId="72"/>
    <cellStyle name="Финансовый 3 2" xfId="73"/>
    <cellStyle name="Финансовый 4" xfId="74"/>
    <cellStyle name="Финансовый 4 2" xfId="88"/>
    <cellStyle name="Финансовый 5" xfId="75"/>
    <cellStyle name="Финансовый 5 2" xfId="89"/>
    <cellStyle name="Финансовый 6" xfId="76"/>
    <cellStyle name="Хороший 2" xfId="77"/>
    <cellStyle name="Элементы осей" xfId="78"/>
    <cellStyle name="Элементы осей [печать]" xfId="79"/>
  </cellStyles>
  <dxfs count="0"/>
  <tableStyles count="0" defaultTableStyle="TableStyleMedium9" defaultPivotStyle="PivotStyleLight16"/>
  <colors>
    <mruColors>
      <color rgb="FFFFCC66"/>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1087;&#1086;&#1083;&#1091;&#1075;&#1086;&#1076;&#1080;&#10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60;&#1080;&#1085;&#1091;&#1087;&#1088;&#1072;&#1074;&#1083;&#1077;&#1085;&#1080;&#1077;%20&#1054;&#1074;&#1102;&#1088;/Documents/&#1054;&#1042;&#1070;&#1056;/2021/&#1054;&#1090;&#1095;&#1077;&#1090;%20&#1086;&#1073;%20&#1080;&#1089;&#1087;&#1086;&#1083;&#1085;&#1077;&#1085;&#1080;&#1080;/1%20&#1087;&#1086;&#1083;&#1091;&#1075;&#1086;&#1076;&#1080;&#1077;/1%20&#1087;&#1086;&#1083;&#1091;&#1075;&#1086;&#1076;&#1080;&#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5"/>
      <sheetName val="9+"/>
      <sheetName val="11+"/>
      <sheetName val="13+"/>
      <sheetName val="15"/>
      <sheetName val="16"/>
      <sheetName val="17"/>
      <sheetName val="18+"/>
      <sheetName val="19+"/>
      <sheetName val="20"/>
      <sheetName val="20 (2)"/>
      <sheetName val="20 (3)"/>
      <sheetName val="5 (2)"/>
      <sheetName val="резервный"/>
    </sheetNames>
    <sheetDataSet>
      <sheetData sheetId="0"/>
      <sheetData sheetId="1"/>
      <sheetData sheetId="2"/>
      <sheetData sheetId="3"/>
      <sheetData sheetId="4"/>
      <sheetData sheetId="5">
        <row r="17">
          <cell r="E17">
            <v>54.975392633478414</v>
          </cell>
        </row>
      </sheetData>
      <sheetData sheetId="6">
        <row r="17">
          <cell r="E17">
            <v>50</v>
          </cell>
        </row>
      </sheetData>
      <sheetData sheetId="7">
        <row r="17">
          <cell r="E17">
            <v>0</v>
          </cell>
        </row>
      </sheetData>
      <sheetData sheetId="8">
        <row r="17">
          <cell r="E17">
            <v>49.999733581990142</v>
          </cell>
        </row>
      </sheetData>
      <sheetData sheetId="9">
        <row r="17">
          <cell r="E17">
            <v>48.334054731679771</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5"/>
      <sheetName val="9+"/>
      <sheetName val="11+"/>
      <sheetName val="13+"/>
      <sheetName val="15"/>
      <sheetName val="16"/>
      <sheetName val="17"/>
      <sheetName val="18+"/>
      <sheetName val="19+"/>
      <sheetName val="20"/>
      <sheetName val="20 (2)"/>
      <sheetName val="20 (3)"/>
      <sheetName val="5 (2)"/>
      <sheetName val="резервный"/>
    </sheetNames>
    <sheetDataSet>
      <sheetData sheetId="0"/>
      <sheetData sheetId="1"/>
      <sheetData sheetId="2"/>
      <sheetData sheetId="3">
        <row r="743">
          <cell r="V743">
            <v>534.47500000000002</v>
          </cell>
        </row>
      </sheetData>
      <sheetData sheetId="4"/>
      <sheetData sheetId="5">
        <row r="17">
          <cell r="C17">
            <v>18842</v>
          </cell>
          <cell r="E17">
            <v>54.975392633478414</v>
          </cell>
        </row>
      </sheetData>
      <sheetData sheetId="6">
        <row r="17">
          <cell r="C17">
            <v>520.70399999999995</v>
          </cell>
          <cell r="E17">
            <v>50</v>
          </cell>
        </row>
      </sheetData>
      <sheetData sheetId="7">
        <row r="17">
          <cell r="C17">
            <v>5</v>
          </cell>
          <cell r="E17">
            <v>0</v>
          </cell>
        </row>
      </sheetData>
      <sheetData sheetId="8">
        <row r="17">
          <cell r="C17">
            <v>750.7</v>
          </cell>
          <cell r="E17">
            <v>49.999733581990142</v>
          </cell>
        </row>
      </sheetData>
      <sheetData sheetId="9">
        <row r="17">
          <cell r="C17">
            <v>725.90499999999997</v>
          </cell>
          <cell r="E17">
            <v>48.334054731679771</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113"/>
  <sheetViews>
    <sheetView view="pageBreakPreview" topLeftCell="A13" workbookViewId="0">
      <selection activeCell="B13" sqref="B13"/>
    </sheetView>
  </sheetViews>
  <sheetFormatPr defaultRowHeight="12.75" x14ac:dyDescent="0.2"/>
  <cols>
    <col min="1" max="1" width="24.42578125" style="1" customWidth="1"/>
    <col min="2" max="2" width="65.7109375" style="1" customWidth="1"/>
    <col min="3" max="3" width="13.42578125" style="1" customWidth="1"/>
    <col min="4" max="4" width="12.85546875" style="1" bestFit="1" customWidth="1"/>
    <col min="5" max="5" width="13.42578125" style="1" bestFit="1" customWidth="1"/>
    <col min="6" max="6" width="12.28515625" style="1" bestFit="1" customWidth="1"/>
    <col min="7" max="7" width="9.7109375" style="1" bestFit="1" customWidth="1"/>
    <col min="8" max="256" width="9.140625" style="1"/>
    <col min="257" max="257" width="24.42578125" style="1" customWidth="1"/>
    <col min="258" max="258" width="65.7109375" style="1" customWidth="1"/>
    <col min="259" max="259" width="13.42578125" style="1" customWidth="1"/>
    <col min="260" max="260" width="12.85546875" style="1" bestFit="1" customWidth="1"/>
    <col min="261" max="261" width="13.42578125" style="1" bestFit="1" customWidth="1"/>
    <col min="262" max="262" width="12.28515625" style="1" bestFit="1" customWidth="1"/>
    <col min="263" max="263" width="9.7109375" style="1" bestFit="1" customWidth="1"/>
    <col min="264" max="512" width="9.140625" style="1"/>
    <col min="513" max="513" width="24.42578125" style="1" customWidth="1"/>
    <col min="514" max="514" width="65.7109375" style="1" customWidth="1"/>
    <col min="515" max="515" width="13.42578125" style="1" customWidth="1"/>
    <col min="516" max="516" width="12.85546875" style="1" bestFit="1" customWidth="1"/>
    <col min="517" max="517" width="13.42578125" style="1" bestFit="1" customWidth="1"/>
    <col min="518" max="518" width="12.28515625" style="1" bestFit="1" customWidth="1"/>
    <col min="519" max="519" width="9.7109375" style="1" bestFit="1" customWidth="1"/>
    <col min="520" max="768" width="9.140625" style="1"/>
    <col min="769" max="769" width="24.42578125" style="1" customWidth="1"/>
    <col min="770" max="770" width="65.7109375" style="1" customWidth="1"/>
    <col min="771" max="771" width="13.42578125" style="1" customWidth="1"/>
    <col min="772" max="772" width="12.85546875" style="1" bestFit="1" customWidth="1"/>
    <col min="773" max="773" width="13.42578125" style="1" bestFit="1" customWidth="1"/>
    <col min="774" max="774" width="12.28515625" style="1" bestFit="1" customWidth="1"/>
    <col min="775" max="775" width="9.7109375" style="1" bestFit="1" customWidth="1"/>
    <col min="776" max="1024" width="9.140625" style="1"/>
    <col min="1025" max="1025" width="24.42578125" style="1" customWidth="1"/>
    <col min="1026" max="1026" width="65.7109375" style="1" customWidth="1"/>
    <col min="1027" max="1027" width="13.42578125" style="1" customWidth="1"/>
    <col min="1028" max="1028" width="12.85546875" style="1" bestFit="1" customWidth="1"/>
    <col min="1029" max="1029" width="13.42578125" style="1" bestFit="1" customWidth="1"/>
    <col min="1030" max="1030" width="12.28515625" style="1" bestFit="1" customWidth="1"/>
    <col min="1031" max="1031" width="9.7109375" style="1" bestFit="1" customWidth="1"/>
    <col min="1032" max="1280" width="9.140625" style="1"/>
    <col min="1281" max="1281" width="24.42578125" style="1" customWidth="1"/>
    <col min="1282" max="1282" width="65.7109375" style="1" customWidth="1"/>
    <col min="1283" max="1283" width="13.42578125" style="1" customWidth="1"/>
    <col min="1284" max="1284" width="12.85546875" style="1" bestFit="1" customWidth="1"/>
    <col min="1285" max="1285" width="13.42578125" style="1" bestFit="1" customWidth="1"/>
    <col min="1286" max="1286" width="12.28515625" style="1" bestFit="1" customWidth="1"/>
    <col min="1287" max="1287" width="9.7109375" style="1" bestFit="1" customWidth="1"/>
    <col min="1288" max="1536" width="9.140625" style="1"/>
    <col min="1537" max="1537" width="24.42578125" style="1" customWidth="1"/>
    <col min="1538" max="1538" width="65.7109375" style="1" customWidth="1"/>
    <col min="1539" max="1539" width="13.42578125" style="1" customWidth="1"/>
    <col min="1540" max="1540" width="12.85546875" style="1" bestFit="1" customWidth="1"/>
    <col min="1541" max="1541" width="13.42578125" style="1" bestFit="1" customWidth="1"/>
    <col min="1542" max="1542" width="12.28515625" style="1" bestFit="1" customWidth="1"/>
    <col min="1543" max="1543" width="9.7109375" style="1" bestFit="1" customWidth="1"/>
    <col min="1544" max="1792" width="9.140625" style="1"/>
    <col min="1793" max="1793" width="24.42578125" style="1" customWidth="1"/>
    <col min="1794" max="1794" width="65.7109375" style="1" customWidth="1"/>
    <col min="1795" max="1795" width="13.42578125" style="1" customWidth="1"/>
    <col min="1796" max="1796" width="12.85546875" style="1" bestFit="1" customWidth="1"/>
    <col min="1797" max="1797" width="13.42578125" style="1" bestFit="1" customWidth="1"/>
    <col min="1798" max="1798" width="12.28515625" style="1" bestFit="1" customWidth="1"/>
    <col min="1799" max="1799" width="9.7109375" style="1" bestFit="1" customWidth="1"/>
    <col min="1800" max="2048" width="9.140625" style="1"/>
    <col min="2049" max="2049" width="24.42578125" style="1" customWidth="1"/>
    <col min="2050" max="2050" width="65.7109375" style="1" customWidth="1"/>
    <col min="2051" max="2051" width="13.42578125" style="1" customWidth="1"/>
    <col min="2052" max="2052" width="12.85546875" style="1" bestFit="1" customWidth="1"/>
    <col min="2053" max="2053" width="13.42578125" style="1" bestFit="1" customWidth="1"/>
    <col min="2054" max="2054" width="12.28515625" style="1" bestFit="1" customWidth="1"/>
    <col min="2055" max="2055" width="9.7109375" style="1" bestFit="1" customWidth="1"/>
    <col min="2056" max="2304" width="9.140625" style="1"/>
    <col min="2305" max="2305" width="24.42578125" style="1" customWidth="1"/>
    <col min="2306" max="2306" width="65.7109375" style="1" customWidth="1"/>
    <col min="2307" max="2307" width="13.42578125" style="1" customWidth="1"/>
    <col min="2308" max="2308" width="12.85546875" style="1" bestFit="1" customWidth="1"/>
    <col min="2309" max="2309" width="13.42578125" style="1" bestFit="1" customWidth="1"/>
    <col min="2310" max="2310" width="12.28515625" style="1" bestFit="1" customWidth="1"/>
    <col min="2311" max="2311" width="9.7109375" style="1" bestFit="1" customWidth="1"/>
    <col min="2312" max="2560" width="9.140625" style="1"/>
    <col min="2561" max="2561" width="24.42578125" style="1" customWidth="1"/>
    <col min="2562" max="2562" width="65.7109375" style="1" customWidth="1"/>
    <col min="2563" max="2563" width="13.42578125" style="1" customWidth="1"/>
    <col min="2564" max="2564" width="12.85546875" style="1" bestFit="1" customWidth="1"/>
    <col min="2565" max="2565" width="13.42578125" style="1" bestFit="1" customWidth="1"/>
    <col min="2566" max="2566" width="12.28515625" style="1" bestFit="1" customWidth="1"/>
    <col min="2567" max="2567" width="9.7109375" style="1" bestFit="1" customWidth="1"/>
    <col min="2568" max="2816" width="9.140625" style="1"/>
    <col min="2817" max="2817" width="24.42578125" style="1" customWidth="1"/>
    <col min="2818" max="2818" width="65.7109375" style="1" customWidth="1"/>
    <col min="2819" max="2819" width="13.42578125" style="1" customWidth="1"/>
    <col min="2820" max="2820" width="12.85546875" style="1" bestFit="1" customWidth="1"/>
    <col min="2821" max="2821" width="13.42578125" style="1" bestFit="1" customWidth="1"/>
    <col min="2822" max="2822" width="12.28515625" style="1" bestFit="1" customWidth="1"/>
    <col min="2823" max="2823" width="9.7109375" style="1" bestFit="1" customWidth="1"/>
    <col min="2824" max="3072" width="9.140625" style="1"/>
    <col min="3073" max="3073" width="24.42578125" style="1" customWidth="1"/>
    <col min="3074" max="3074" width="65.7109375" style="1" customWidth="1"/>
    <col min="3075" max="3075" width="13.42578125" style="1" customWidth="1"/>
    <col min="3076" max="3076" width="12.85546875" style="1" bestFit="1" customWidth="1"/>
    <col min="3077" max="3077" width="13.42578125" style="1" bestFit="1" customWidth="1"/>
    <col min="3078" max="3078" width="12.28515625" style="1" bestFit="1" customWidth="1"/>
    <col min="3079" max="3079" width="9.7109375" style="1" bestFit="1" customWidth="1"/>
    <col min="3080" max="3328" width="9.140625" style="1"/>
    <col min="3329" max="3329" width="24.42578125" style="1" customWidth="1"/>
    <col min="3330" max="3330" width="65.7109375" style="1" customWidth="1"/>
    <col min="3331" max="3331" width="13.42578125" style="1" customWidth="1"/>
    <col min="3332" max="3332" width="12.85546875" style="1" bestFit="1" customWidth="1"/>
    <col min="3333" max="3333" width="13.42578125" style="1" bestFit="1" customWidth="1"/>
    <col min="3334" max="3334" width="12.28515625" style="1" bestFit="1" customWidth="1"/>
    <col min="3335" max="3335" width="9.7109375" style="1" bestFit="1" customWidth="1"/>
    <col min="3336" max="3584" width="9.140625" style="1"/>
    <col min="3585" max="3585" width="24.42578125" style="1" customWidth="1"/>
    <col min="3586" max="3586" width="65.7109375" style="1" customWidth="1"/>
    <col min="3587" max="3587" width="13.42578125" style="1" customWidth="1"/>
    <col min="3588" max="3588" width="12.85546875" style="1" bestFit="1" customWidth="1"/>
    <col min="3589" max="3589" width="13.42578125" style="1" bestFit="1" customWidth="1"/>
    <col min="3590" max="3590" width="12.28515625" style="1" bestFit="1" customWidth="1"/>
    <col min="3591" max="3591" width="9.7109375" style="1" bestFit="1" customWidth="1"/>
    <col min="3592" max="3840" width="9.140625" style="1"/>
    <col min="3841" max="3841" width="24.42578125" style="1" customWidth="1"/>
    <col min="3842" max="3842" width="65.7109375" style="1" customWidth="1"/>
    <col min="3843" max="3843" width="13.42578125" style="1" customWidth="1"/>
    <col min="3844" max="3844" width="12.85546875" style="1" bestFit="1" customWidth="1"/>
    <col min="3845" max="3845" width="13.42578125" style="1" bestFit="1" customWidth="1"/>
    <col min="3846" max="3846" width="12.28515625" style="1" bestFit="1" customWidth="1"/>
    <col min="3847" max="3847" width="9.7109375" style="1" bestFit="1" customWidth="1"/>
    <col min="3848" max="4096" width="9.140625" style="1"/>
    <col min="4097" max="4097" width="24.42578125" style="1" customWidth="1"/>
    <col min="4098" max="4098" width="65.7109375" style="1" customWidth="1"/>
    <col min="4099" max="4099" width="13.42578125" style="1" customWidth="1"/>
    <col min="4100" max="4100" width="12.85546875" style="1" bestFit="1" customWidth="1"/>
    <col min="4101" max="4101" width="13.42578125" style="1" bestFit="1" customWidth="1"/>
    <col min="4102" max="4102" width="12.28515625" style="1" bestFit="1" customWidth="1"/>
    <col min="4103" max="4103" width="9.7109375" style="1" bestFit="1" customWidth="1"/>
    <col min="4104" max="4352" width="9.140625" style="1"/>
    <col min="4353" max="4353" width="24.42578125" style="1" customWidth="1"/>
    <col min="4354" max="4354" width="65.7109375" style="1" customWidth="1"/>
    <col min="4355" max="4355" width="13.42578125" style="1" customWidth="1"/>
    <col min="4356" max="4356" width="12.85546875" style="1" bestFit="1" customWidth="1"/>
    <col min="4357" max="4357" width="13.42578125" style="1" bestFit="1" customWidth="1"/>
    <col min="4358" max="4358" width="12.28515625" style="1" bestFit="1" customWidth="1"/>
    <col min="4359" max="4359" width="9.7109375" style="1" bestFit="1" customWidth="1"/>
    <col min="4360" max="4608" width="9.140625" style="1"/>
    <col min="4609" max="4609" width="24.42578125" style="1" customWidth="1"/>
    <col min="4610" max="4610" width="65.7109375" style="1" customWidth="1"/>
    <col min="4611" max="4611" width="13.42578125" style="1" customWidth="1"/>
    <col min="4612" max="4612" width="12.85546875" style="1" bestFit="1" customWidth="1"/>
    <col min="4613" max="4613" width="13.42578125" style="1" bestFit="1" customWidth="1"/>
    <col min="4614" max="4614" width="12.28515625" style="1" bestFit="1" customWidth="1"/>
    <col min="4615" max="4615" width="9.7109375" style="1" bestFit="1" customWidth="1"/>
    <col min="4616" max="4864" width="9.140625" style="1"/>
    <col min="4865" max="4865" width="24.42578125" style="1" customWidth="1"/>
    <col min="4866" max="4866" width="65.7109375" style="1" customWidth="1"/>
    <col min="4867" max="4867" width="13.42578125" style="1" customWidth="1"/>
    <col min="4868" max="4868" width="12.85546875" style="1" bestFit="1" customWidth="1"/>
    <col min="4869" max="4869" width="13.42578125" style="1" bestFit="1" customWidth="1"/>
    <col min="4870" max="4870" width="12.28515625" style="1" bestFit="1" customWidth="1"/>
    <col min="4871" max="4871" width="9.7109375" style="1" bestFit="1" customWidth="1"/>
    <col min="4872" max="5120" width="9.140625" style="1"/>
    <col min="5121" max="5121" width="24.42578125" style="1" customWidth="1"/>
    <col min="5122" max="5122" width="65.7109375" style="1" customWidth="1"/>
    <col min="5123" max="5123" width="13.42578125" style="1" customWidth="1"/>
    <col min="5124" max="5124" width="12.85546875" style="1" bestFit="1" customWidth="1"/>
    <col min="5125" max="5125" width="13.42578125" style="1" bestFit="1" customWidth="1"/>
    <col min="5126" max="5126" width="12.28515625" style="1" bestFit="1" customWidth="1"/>
    <col min="5127" max="5127" width="9.7109375" style="1" bestFit="1" customWidth="1"/>
    <col min="5128" max="5376" width="9.140625" style="1"/>
    <col min="5377" max="5377" width="24.42578125" style="1" customWidth="1"/>
    <col min="5378" max="5378" width="65.7109375" style="1" customWidth="1"/>
    <col min="5379" max="5379" width="13.42578125" style="1" customWidth="1"/>
    <col min="5380" max="5380" width="12.85546875" style="1" bestFit="1" customWidth="1"/>
    <col min="5381" max="5381" width="13.42578125" style="1" bestFit="1" customWidth="1"/>
    <col min="5382" max="5382" width="12.28515625" style="1" bestFit="1" customWidth="1"/>
    <col min="5383" max="5383" width="9.7109375" style="1" bestFit="1" customWidth="1"/>
    <col min="5384" max="5632" width="9.140625" style="1"/>
    <col min="5633" max="5633" width="24.42578125" style="1" customWidth="1"/>
    <col min="5634" max="5634" width="65.7109375" style="1" customWidth="1"/>
    <col min="5635" max="5635" width="13.42578125" style="1" customWidth="1"/>
    <col min="5636" max="5636" width="12.85546875" style="1" bestFit="1" customWidth="1"/>
    <col min="5637" max="5637" width="13.42578125" style="1" bestFit="1" customWidth="1"/>
    <col min="5638" max="5638" width="12.28515625" style="1" bestFit="1" customWidth="1"/>
    <col min="5639" max="5639" width="9.7109375" style="1" bestFit="1" customWidth="1"/>
    <col min="5640" max="5888" width="9.140625" style="1"/>
    <col min="5889" max="5889" width="24.42578125" style="1" customWidth="1"/>
    <col min="5890" max="5890" width="65.7109375" style="1" customWidth="1"/>
    <col min="5891" max="5891" width="13.42578125" style="1" customWidth="1"/>
    <col min="5892" max="5892" width="12.85546875" style="1" bestFit="1" customWidth="1"/>
    <col min="5893" max="5893" width="13.42578125" style="1" bestFit="1" customWidth="1"/>
    <col min="5894" max="5894" width="12.28515625" style="1" bestFit="1" customWidth="1"/>
    <col min="5895" max="5895" width="9.7109375" style="1" bestFit="1" customWidth="1"/>
    <col min="5896" max="6144" width="9.140625" style="1"/>
    <col min="6145" max="6145" width="24.42578125" style="1" customWidth="1"/>
    <col min="6146" max="6146" width="65.7109375" style="1" customWidth="1"/>
    <col min="6147" max="6147" width="13.42578125" style="1" customWidth="1"/>
    <col min="6148" max="6148" width="12.85546875" style="1" bestFit="1" customWidth="1"/>
    <col min="6149" max="6149" width="13.42578125" style="1" bestFit="1" customWidth="1"/>
    <col min="6150" max="6150" width="12.28515625" style="1" bestFit="1" customWidth="1"/>
    <col min="6151" max="6151" width="9.7109375" style="1" bestFit="1" customWidth="1"/>
    <col min="6152" max="6400" width="9.140625" style="1"/>
    <col min="6401" max="6401" width="24.42578125" style="1" customWidth="1"/>
    <col min="6402" max="6402" width="65.7109375" style="1" customWidth="1"/>
    <col min="6403" max="6403" width="13.42578125" style="1" customWidth="1"/>
    <col min="6404" max="6404" width="12.85546875" style="1" bestFit="1" customWidth="1"/>
    <col min="6405" max="6405" width="13.42578125" style="1" bestFit="1" customWidth="1"/>
    <col min="6406" max="6406" width="12.28515625" style="1" bestFit="1" customWidth="1"/>
    <col min="6407" max="6407" width="9.7109375" style="1" bestFit="1" customWidth="1"/>
    <col min="6408" max="6656" width="9.140625" style="1"/>
    <col min="6657" max="6657" width="24.42578125" style="1" customWidth="1"/>
    <col min="6658" max="6658" width="65.7109375" style="1" customWidth="1"/>
    <col min="6659" max="6659" width="13.42578125" style="1" customWidth="1"/>
    <col min="6660" max="6660" width="12.85546875" style="1" bestFit="1" customWidth="1"/>
    <col min="6661" max="6661" width="13.42578125" style="1" bestFit="1" customWidth="1"/>
    <col min="6662" max="6662" width="12.28515625" style="1" bestFit="1" customWidth="1"/>
    <col min="6663" max="6663" width="9.7109375" style="1" bestFit="1" customWidth="1"/>
    <col min="6664" max="6912" width="9.140625" style="1"/>
    <col min="6913" max="6913" width="24.42578125" style="1" customWidth="1"/>
    <col min="6914" max="6914" width="65.7109375" style="1" customWidth="1"/>
    <col min="6915" max="6915" width="13.42578125" style="1" customWidth="1"/>
    <col min="6916" max="6916" width="12.85546875" style="1" bestFit="1" customWidth="1"/>
    <col min="6917" max="6917" width="13.42578125" style="1" bestFit="1" customWidth="1"/>
    <col min="6918" max="6918" width="12.28515625" style="1" bestFit="1" customWidth="1"/>
    <col min="6919" max="6919" width="9.7109375" style="1" bestFit="1" customWidth="1"/>
    <col min="6920" max="7168" width="9.140625" style="1"/>
    <col min="7169" max="7169" width="24.42578125" style="1" customWidth="1"/>
    <col min="7170" max="7170" width="65.7109375" style="1" customWidth="1"/>
    <col min="7171" max="7171" width="13.42578125" style="1" customWidth="1"/>
    <col min="7172" max="7172" width="12.85546875" style="1" bestFit="1" customWidth="1"/>
    <col min="7173" max="7173" width="13.42578125" style="1" bestFit="1" customWidth="1"/>
    <col min="7174" max="7174" width="12.28515625" style="1" bestFit="1" customWidth="1"/>
    <col min="7175" max="7175" width="9.7109375" style="1" bestFit="1" customWidth="1"/>
    <col min="7176" max="7424" width="9.140625" style="1"/>
    <col min="7425" max="7425" width="24.42578125" style="1" customWidth="1"/>
    <col min="7426" max="7426" width="65.7109375" style="1" customWidth="1"/>
    <col min="7427" max="7427" width="13.42578125" style="1" customWidth="1"/>
    <col min="7428" max="7428" width="12.85546875" style="1" bestFit="1" customWidth="1"/>
    <col min="7429" max="7429" width="13.42578125" style="1" bestFit="1" customWidth="1"/>
    <col min="7430" max="7430" width="12.28515625" style="1" bestFit="1" customWidth="1"/>
    <col min="7431" max="7431" width="9.7109375" style="1" bestFit="1" customWidth="1"/>
    <col min="7432" max="7680" width="9.140625" style="1"/>
    <col min="7681" max="7681" width="24.42578125" style="1" customWidth="1"/>
    <col min="7682" max="7682" width="65.7109375" style="1" customWidth="1"/>
    <col min="7683" max="7683" width="13.42578125" style="1" customWidth="1"/>
    <col min="7684" max="7684" width="12.85546875" style="1" bestFit="1" customWidth="1"/>
    <col min="7685" max="7685" width="13.42578125" style="1" bestFit="1" customWidth="1"/>
    <col min="7686" max="7686" width="12.28515625" style="1" bestFit="1" customWidth="1"/>
    <col min="7687" max="7687" width="9.7109375" style="1" bestFit="1" customWidth="1"/>
    <col min="7688" max="7936" width="9.140625" style="1"/>
    <col min="7937" max="7937" width="24.42578125" style="1" customWidth="1"/>
    <col min="7938" max="7938" width="65.7109375" style="1" customWidth="1"/>
    <col min="7939" max="7939" width="13.42578125" style="1" customWidth="1"/>
    <col min="7940" max="7940" width="12.85546875" style="1" bestFit="1" customWidth="1"/>
    <col min="7941" max="7941" width="13.42578125" style="1" bestFit="1" customWidth="1"/>
    <col min="7942" max="7942" width="12.28515625" style="1" bestFit="1" customWidth="1"/>
    <col min="7943" max="7943" width="9.7109375" style="1" bestFit="1" customWidth="1"/>
    <col min="7944" max="8192" width="9.140625" style="1"/>
    <col min="8193" max="8193" width="24.42578125" style="1" customWidth="1"/>
    <col min="8194" max="8194" width="65.7109375" style="1" customWidth="1"/>
    <col min="8195" max="8195" width="13.42578125" style="1" customWidth="1"/>
    <col min="8196" max="8196" width="12.85546875" style="1" bestFit="1" customWidth="1"/>
    <col min="8197" max="8197" width="13.42578125" style="1" bestFit="1" customWidth="1"/>
    <col min="8198" max="8198" width="12.28515625" style="1" bestFit="1" customWidth="1"/>
    <col min="8199" max="8199" width="9.7109375" style="1" bestFit="1" customWidth="1"/>
    <col min="8200" max="8448" width="9.140625" style="1"/>
    <col min="8449" max="8449" width="24.42578125" style="1" customWidth="1"/>
    <col min="8450" max="8450" width="65.7109375" style="1" customWidth="1"/>
    <col min="8451" max="8451" width="13.42578125" style="1" customWidth="1"/>
    <col min="8452" max="8452" width="12.85546875" style="1" bestFit="1" customWidth="1"/>
    <col min="8453" max="8453" width="13.42578125" style="1" bestFit="1" customWidth="1"/>
    <col min="8454" max="8454" width="12.28515625" style="1" bestFit="1" customWidth="1"/>
    <col min="8455" max="8455" width="9.7109375" style="1" bestFit="1" customWidth="1"/>
    <col min="8456" max="8704" width="9.140625" style="1"/>
    <col min="8705" max="8705" width="24.42578125" style="1" customWidth="1"/>
    <col min="8706" max="8706" width="65.7109375" style="1" customWidth="1"/>
    <col min="8707" max="8707" width="13.42578125" style="1" customWidth="1"/>
    <col min="8708" max="8708" width="12.85546875" style="1" bestFit="1" customWidth="1"/>
    <col min="8709" max="8709" width="13.42578125" style="1" bestFit="1" customWidth="1"/>
    <col min="8710" max="8710" width="12.28515625" style="1" bestFit="1" customWidth="1"/>
    <col min="8711" max="8711" width="9.7109375" style="1" bestFit="1" customWidth="1"/>
    <col min="8712" max="8960" width="9.140625" style="1"/>
    <col min="8961" max="8961" width="24.42578125" style="1" customWidth="1"/>
    <col min="8962" max="8962" width="65.7109375" style="1" customWidth="1"/>
    <col min="8963" max="8963" width="13.42578125" style="1" customWidth="1"/>
    <col min="8964" max="8964" width="12.85546875" style="1" bestFit="1" customWidth="1"/>
    <col min="8965" max="8965" width="13.42578125" style="1" bestFit="1" customWidth="1"/>
    <col min="8966" max="8966" width="12.28515625" style="1" bestFit="1" customWidth="1"/>
    <col min="8967" max="8967" width="9.7109375" style="1" bestFit="1" customWidth="1"/>
    <col min="8968" max="9216" width="9.140625" style="1"/>
    <col min="9217" max="9217" width="24.42578125" style="1" customWidth="1"/>
    <col min="9218" max="9218" width="65.7109375" style="1" customWidth="1"/>
    <col min="9219" max="9219" width="13.42578125" style="1" customWidth="1"/>
    <col min="9220" max="9220" width="12.85546875" style="1" bestFit="1" customWidth="1"/>
    <col min="9221" max="9221" width="13.42578125" style="1" bestFit="1" customWidth="1"/>
    <col min="9222" max="9222" width="12.28515625" style="1" bestFit="1" customWidth="1"/>
    <col min="9223" max="9223" width="9.7109375" style="1" bestFit="1" customWidth="1"/>
    <col min="9224" max="9472" width="9.140625" style="1"/>
    <col min="9473" max="9473" width="24.42578125" style="1" customWidth="1"/>
    <col min="9474" max="9474" width="65.7109375" style="1" customWidth="1"/>
    <col min="9475" max="9475" width="13.42578125" style="1" customWidth="1"/>
    <col min="9476" max="9476" width="12.85546875" style="1" bestFit="1" customWidth="1"/>
    <col min="9477" max="9477" width="13.42578125" style="1" bestFit="1" customWidth="1"/>
    <col min="9478" max="9478" width="12.28515625" style="1" bestFit="1" customWidth="1"/>
    <col min="9479" max="9479" width="9.7109375" style="1" bestFit="1" customWidth="1"/>
    <col min="9480" max="9728" width="9.140625" style="1"/>
    <col min="9729" max="9729" width="24.42578125" style="1" customWidth="1"/>
    <col min="9730" max="9730" width="65.7109375" style="1" customWidth="1"/>
    <col min="9731" max="9731" width="13.42578125" style="1" customWidth="1"/>
    <col min="9732" max="9732" width="12.85546875" style="1" bestFit="1" customWidth="1"/>
    <col min="9733" max="9733" width="13.42578125" style="1" bestFit="1" customWidth="1"/>
    <col min="9734" max="9734" width="12.28515625" style="1" bestFit="1" customWidth="1"/>
    <col min="9735" max="9735" width="9.7109375" style="1" bestFit="1" customWidth="1"/>
    <col min="9736" max="9984" width="9.140625" style="1"/>
    <col min="9985" max="9985" width="24.42578125" style="1" customWidth="1"/>
    <col min="9986" max="9986" width="65.7109375" style="1" customWidth="1"/>
    <col min="9987" max="9987" width="13.42578125" style="1" customWidth="1"/>
    <col min="9988" max="9988" width="12.85546875" style="1" bestFit="1" customWidth="1"/>
    <col min="9989" max="9989" width="13.42578125" style="1" bestFit="1" customWidth="1"/>
    <col min="9990" max="9990" width="12.28515625" style="1" bestFit="1" customWidth="1"/>
    <col min="9991" max="9991" width="9.7109375" style="1" bestFit="1" customWidth="1"/>
    <col min="9992" max="10240" width="9.140625" style="1"/>
    <col min="10241" max="10241" width="24.42578125" style="1" customWidth="1"/>
    <col min="10242" max="10242" width="65.7109375" style="1" customWidth="1"/>
    <col min="10243" max="10243" width="13.42578125" style="1" customWidth="1"/>
    <col min="10244" max="10244" width="12.85546875" style="1" bestFit="1" customWidth="1"/>
    <col min="10245" max="10245" width="13.42578125" style="1" bestFit="1" customWidth="1"/>
    <col min="10246" max="10246" width="12.28515625" style="1" bestFit="1" customWidth="1"/>
    <col min="10247" max="10247" width="9.7109375" style="1" bestFit="1" customWidth="1"/>
    <col min="10248" max="10496" width="9.140625" style="1"/>
    <col min="10497" max="10497" width="24.42578125" style="1" customWidth="1"/>
    <col min="10498" max="10498" width="65.7109375" style="1" customWidth="1"/>
    <col min="10499" max="10499" width="13.42578125" style="1" customWidth="1"/>
    <col min="10500" max="10500" width="12.85546875" style="1" bestFit="1" customWidth="1"/>
    <col min="10501" max="10501" width="13.42578125" style="1" bestFit="1" customWidth="1"/>
    <col min="10502" max="10502" width="12.28515625" style="1" bestFit="1" customWidth="1"/>
    <col min="10503" max="10503" width="9.7109375" style="1" bestFit="1" customWidth="1"/>
    <col min="10504" max="10752" width="9.140625" style="1"/>
    <col min="10753" max="10753" width="24.42578125" style="1" customWidth="1"/>
    <col min="10754" max="10754" width="65.7109375" style="1" customWidth="1"/>
    <col min="10755" max="10755" width="13.42578125" style="1" customWidth="1"/>
    <col min="10756" max="10756" width="12.85546875" style="1" bestFit="1" customWidth="1"/>
    <col min="10757" max="10757" width="13.42578125" style="1" bestFit="1" customWidth="1"/>
    <col min="10758" max="10758" width="12.28515625" style="1" bestFit="1" customWidth="1"/>
    <col min="10759" max="10759" width="9.7109375" style="1" bestFit="1" customWidth="1"/>
    <col min="10760" max="11008" width="9.140625" style="1"/>
    <col min="11009" max="11009" width="24.42578125" style="1" customWidth="1"/>
    <col min="11010" max="11010" width="65.7109375" style="1" customWidth="1"/>
    <col min="11011" max="11011" width="13.42578125" style="1" customWidth="1"/>
    <col min="11012" max="11012" width="12.85546875" style="1" bestFit="1" customWidth="1"/>
    <col min="11013" max="11013" width="13.42578125" style="1" bestFit="1" customWidth="1"/>
    <col min="11014" max="11014" width="12.28515625" style="1" bestFit="1" customWidth="1"/>
    <col min="11015" max="11015" width="9.7109375" style="1" bestFit="1" customWidth="1"/>
    <col min="11016" max="11264" width="9.140625" style="1"/>
    <col min="11265" max="11265" width="24.42578125" style="1" customWidth="1"/>
    <col min="11266" max="11266" width="65.7109375" style="1" customWidth="1"/>
    <col min="11267" max="11267" width="13.42578125" style="1" customWidth="1"/>
    <col min="11268" max="11268" width="12.85546875" style="1" bestFit="1" customWidth="1"/>
    <col min="11269" max="11269" width="13.42578125" style="1" bestFit="1" customWidth="1"/>
    <col min="11270" max="11270" width="12.28515625" style="1" bestFit="1" customWidth="1"/>
    <col min="11271" max="11271" width="9.7109375" style="1" bestFit="1" customWidth="1"/>
    <col min="11272" max="11520" width="9.140625" style="1"/>
    <col min="11521" max="11521" width="24.42578125" style="1" customWidth="1"/>
    <col min="11522" max="11522" width="65.7109375" style="1" customWidth="1"/>
    <col min="11523" max="11523" width="13.42578125" style="1" customWidth="1"/>
    <col min="11524" max="11524" width="12.85546875" style="1" bestFit="1" customWidth="1"/>
    <col min="11525" max="11525" width="13.42578125" style="1" bestFit="1" customWidth="1"/>
    <col min="11526" max="11526" width="12.28515625" style="1" bestFit="1" customWidth="1"/>
    <col min="11527" max="11527" width="9.7109375" style="1" bestFit="1" customWidth="1"/>
    <col min="11528" max="11776" width="9.140625" style="1"/>
    <col min="11777" max="11777" width="24.42578125" style="1" customWidth="1"/>
    <col min="11778" max="11778" width="65.7109375" style="1" customWidth="1"/>
    <col min="11779" max="11779" width="13.42578125" style="1" customWidth="1"/>
    <col min="11780" max="11780" width="12.85546875" style="1" bestFit="1" customWidth="1"/>
    <col min="11781" max="11781" width="13.42578125" style="1" bestFit="1" customWidth="1"/>
    <col min="11782" max="11782" width="12.28515625" style="1" bestFit="1" customWidth="1"/>
    <col min="11783" max="11783" width="9.7109375" style="1" bestFit="1" customWidth="1"/>
    <col min="11784" max="12032" width="9.140625" style="1"/>
    <col min="12033" max="12033" width="24.42578125" style="1" customWidth="1"/>
    <col min="12034" max="12034" width="65.7109375" style="1" customWidth="1"/>
    <col min="12035" max="12035" width="13.42578125" style="1" customWidth="1"/>
    <col min="12036" max="12036" width="12.85546875" style="1" bestFit="1" customWidth="1"/>
    <col min="12037" max="12037" width="13.42578125" style="1" bestFit="1" customWidth="1"/>
    <col min="12038" max="12038" width="12.28515625" style="1" bestFit="1" customWidth="1"/>
    <col min="12039" max="12039" width="9.7109375" style="1" bestFit="1" customWidth="1"/>
    <col min="12040" max="12288" width="9.140625" style="1"/>
    <col min="12289" max="12289" width="24.42578125" style="1" customWidth="1"/>
    <col min="12290" max="12290" width="65.7109375" style="1" customWidth="1"/>
    <col min="12291" max="12291" width="13.42578125" style="1" customWidth="1"/>
    <col min="12292" max="12292" width="12.85546875" style="1" bestFit="1" customWidth="1"/>
    <col min="12293" max="12293" width="13.42578125" style="1" bestFit="1" customWidth="1"/>
    <col min="12294" max="12294" width="12.28515625" style="1" bestFit="1" customWidth="1"/>
    <col min="12295" max="12295" width="9.7109375" style="1" bestFit="1" customWidth="1"/>
    <col min="12296" max="12544" width="9.140625" style="1"/>
    <col min="12545" max="12545" width="24.42578125" style="1" customWidth="1"/>
    <col min="12546" max="12546" width="65.7109375" style="1" customWidth="1"/>
    <col min="12547" max="12547" width="13.42578125" style="1" customWidth="1"/>
    <col min="12548" max="12548" width="12.85546875" style="1" bestFit="1" customWidth="1"/>
    <col min="12549" max="12549" width="13.42578125" style="1" bestFit="1" customWidth="1"/>
    <col min="12550" max="12550" width="12.28515625" style="1" bestFit="1" customWidth="1"/>
    <col min="12551" max="12551" width="9.7109375" style="1" bestFit="1" customWidth="1"/>
    <col min="12552" max="12800" width="9.140625" style="1"/>
    <col min="12801" max="12801" width="24.42578125" style="1" customWidth="1"/>
    <col min="12802" max="12802" width="65.7109375" style="1" customWidth="1"/>
    <col min="12803" max="12803" width="13.42578125" style="1" customWidth="1"/>
    <col min="12804" max="12804" width="12.85546875" style="1" bestFit="1" customWidth="1"/>
    <col min="12805" max="12805" width="13.42578125" style="1" bestFit="1" customWidth="1"/>
    <col min="12806" max="12806" width="12.28515625" style="1" bestFit="1" customWidth="1"/>
    <col min="12807" max="12807" width="9.7109375" style="1" bestFit="1" customWidth="1"/>
    <col min="12808" max="13056" width="9.140625" style="1"/>
    <col min="13057" max="13057" width="24.42578125" style="1" customWidth="1"/>
    <col min="13058" max="13058" width="65.7109375" style="1" customWidth="1"/>
    <col min="13059" max="13059" width="13.42578125" style="1" customWidth="1"/>
    <col min="13060" max="13060" width="12.85546875" style="1" bestFit="1" customWidth="1"/>
    <col min="13061" max="13061" width="13.42578125" style="1" bestFit="1" customWidth="1"/>
    <col min="13062" max="13062" width="12.28515625" style="1" bestFit="1" customWidth="1"/>
    <col min="13063" max="13063" width="9.7109375" style="1" bestFit="1" customWidth="1"/>
    <col min="13064" max="13312" width="9.140625" style="1"/>
    <col min="13313" max="13313" width="24.42578125" style="1" customWidth="1"/>
    <col min="13314" max="13314" width="65.7109375" style="1" customWidth="1"/>
    <col min="13315" max="13315" width="13.42578125" style="1" customWidth="1"/>
    <col min="13316" max="13316" width="12.85546875" style="1" bestFit="1" customWidth="1"/>
    <col min="13317" max="13317" width="13.42578125" style="1" bestFit="1" customWidth="1"/>
    <col min="13318" max="13318" width="12.28515625" style="1" bestFit="1" customWidth="1"/>
    <col min="13319" max="13319" width="9.7109375" style="1" bestFit="1" customWidth="1"/>
    <col min="13320" max="13568" width="9.140625" style="1"/>
    <col min="13569" max="13569" width="24.42578125" style="1" customWidth="1"/>
    <col min="13570" max="13570" width="65.7109375" style="1" customWidth="1"/>
    <col min="13571" max="13571" width="13.42578125" style="1" customWidth="1"/>
    <col min="13572" max="13572" width="12.85546875" style="1" bestFit="1" customWidth="1"/>
    <col min="13573" max="13573" width="13.42578125" style="1" bestFit="1" customWidth="1"/>
    <col min="13574" max="13574" width="12.28515625" style="1" bestFit="1" customWidth="1"/>
    <col min="13575" max="13575" width="9.7109375" style="1" bestFit="1" customWidth="1"/>
    <col min="13576" max="13824" width="9.140625" style="1"/>
    <col min="13825" max="13825" width="24.42578125" style="1" customWidth="1"/>
    <col min="13826" max="13826" width="65.7109375" style="1" customWidth="1"/>
    <col min="13827" max="13827" width="13.42578125" style="1" customWidth="1"/>
    <col min="13828" max="13828" width="12.85546875" style="1" bestFit="1" customWidth="1"/>
    <col min="13829" max="13829" width="13.42578125" style="1" bestFit="1" customWidth="1"/>
    <col min="13830" max="13830" width="12.28515625" style="1" bestFit="1" customWidth="1"/>
    <col min="13831" max="13831" width="9.7109375" style="1" bestFit="1" customWidth="1"/>
    <col min="13832" max="14080" width="9.140625" style="1"/>
    <col min="14081" max="14081" width="24.42578125" style="1" customWidth="1"/>
    <col min="14082" max="14082" width="65.7109375" style="1" customWidth="1"/>
    <col min="14083" max="14083" width="13.42578125" style="1" customWidth="1"/>
    <col min="14084" max="14084" width="12.85546875" style="1" bestFit="1" customWidth="1"/>
    <col min="14085" max="14085" width="13.42578125" style="1" bestFit="1" customWidth="1"/>
    <col min="14086" max="14086" width="12.28515625" style="1" bestFit="1" customWidth="1"/>
    <col min="14087" max="14087" width="9.7109375" style="1" bestFit="1" customWidth="1"/>
    <col min="14088" max="14336" width="9.140625" style="1"/>
    <col min="14337" max="14337" width="24.42578125" style="1" customWidth="1"/>
    <col min="14338" max="14338" width="65.7109375" style="1" customWidth="1"/>
    <col min="14339" max="14339" width="13.42578125" style="1" customWidth="1"/>
    <col min="14340" max="14340" width="12.85546875" style="1" bestFit="1" customWidth="1"/>
    <col min="14341" max="14341" width="13.42578125" style="1" bestFit="1" customWidth="1"/>
    <col min="14342" max="14342" width="12.28515625" style="1" bestFit="1" customWidth="1"/>
    <col min="14343" max="14343" width="9.7109375" style="1" bestFit="1" customWidth="1"/>
    <col min="14344" max="14592" width="9.140625" style="1"/>
    <col min="14593" max="14593" width="24.42578125" style="1" customWidth="1"/>
    <col min="14594" max="14594" width="65.7109375" style="1" customWidth="1"/>
    <col min="14595" max="14595" width="13.42578125" style="1" customWidth="1"/>
    <col min="14596" max="14596" width="12.85546875" style="1" bestFit="1" customWidth="1"/>
    <col min="14597" max="14597" width="13.42578125" style="1" bestFit="1" customWidth="1"/>
    <col min="14598" max="14598" width="12.28515625" style="1" bestFit="1" customWidth="1"/>
    <col min="14599" max="14599" width="9.7109375" style="1" bestFit="1" customWidth="1"/>
    <col min="14600" max="14848" width="9.140625" style="1"/>
    <col min="14849" max="14849" width="24.42578125" style="1" customWidth="1"/>
    <col min="14850" max="14850" width="65.7109375" style="1" customWidth="1"/>
    <col min="14851" max="14851" width="13.42578125" style="1" customWidth="1"/>
    <col min="14852" max="14852" width="12.85546875" style="1" bestFit="1" customWidth="1"/>
    <col min="14853" max="14853" width="13.42578125" style="1" bestFit="1" customWidth="1"/>
    <col min="14854" max="14854" width="12.28515625" style="1" bestFit="1" customWidth="1"/>
    <col min="14855" max="14855" width="9.7109375" style="1" bestFit="1" customWidth="1"/>
    <col min="14856" max="15104" width="9.140625" style="1"/>
    <col min="15105" max="15105" width="24.42578125" style="1" customWidth="1"/>
    <col min="15106" max="15106" width="65.7109375" style="1" customWidth="1"/>
    <col min="15107" max="15107" width="13.42578125" style="1" customWidth="1"/>
    <col min="15108" max="15108" width="12.85546875" style="1" bestFit="1" customWidth="1"/>
    <col min="15109" max="15109" width="13.42578125" style="1" bestFit="1" customWidth="1"/>
    <col min="15110" max="15110" width="12.28515625" style="1" bestFit="1" customWidth="1"/>
    <col min="15111" max="15111" width="9.7109375" style="1" bestFit="1" customWidth="1"/>
    <col min="15112" max="15360" width="9.140625" style="1"/>
    <col min="15361" max="15361" width="24.42578125" style="1" customWidth="1"/>
    <col min="15362" max="15362" width="65.7109375" style="1" customWidth="1"/>
    <col min="15363" max="15363" width="13.42578125" style="1" customWidth="1"/>
    <col min="15364" max="15364" width="12.85546875" style="1" bestFit="1" customWidth="1"/>
    <col min="15365" max="15365" width="13.42578125" style="1" bestFit="1" customWidth="1"/>
    <col min="15366" max="15366" width="12.28515625" style="1" bestFit="1" customWidth="1"/>
    <col min="15367" max="15367" width="9.7109375" style="1" bestFit="1" customWidth="1"/>
    <col min="15368" max="15616" width="9.140625" style="1"/>
    <col min="15617" max="15617" width="24.42578125" style="1" customWidth="1"/>
    <col min="15618" max="15618" width="65.7109375" style="1" customWidth="1"/>
    <col min="15619" max="15619" width="13.42578125" style="1" customWidth="1"/>
    <col min="15620" max="15620" width="12.85546875" style="1" bestFit="1" customWidth="1"/>
    <col min="15621" max="15621" width="13.42578125" style="1" bestFit="1" customWidth="1"/>
    <col min="15622" max="15622" width="12.28515625" style="1" bestFit="1" customWidth="1"/>
    <col min="15623" max="15623" width="9.7109375" style="1" bestFit="1" customWidth="1"/>
    <col min="15624" max="15872" width="9.140625" style="1"/>
    <col min="15873" max="15873" width="24.42578125" style="1" customWidth="1"/>
    <col min="15874" max="15874" width="65.7109375" style="1" customWidth="1"/>
    <col min="15875" max="15875" width="13.42578125" style="1" customWidth="1"/>
    <col min="15876" max="15876" width="12.85546875" style="1" bestFit="1" customWidth="1"/>
    <col min="15877" max="15877" width="13.42578125" style="1" bestFit="1" customWidth="1"/>
    <col min="15878" max="15878" width="12.28515625" style="1" bestFit="1" customWidth="1"/>
    <col min="15879" max="15879" width="9.7109375" style="1" bestFit="1" customWidth="1"/>
    <col min="15880" max="16128" width="9.140625" style="1"/>
    <col min="16129" max="16129" width="24.42578125" style="1" customWidth="1"/>
    <col min="16130" max="16130" width="65.7109375" style="1" customWidth="1"/>
    <col min="16131" max="16131" width="13.42578125" style="1" customWidth="1"/>
    <col min="16132" max="16132" width="12.85546875" style="1" bestFit="1" customWidth="1"/>
    <col min="16133" max="16133" width="13.42578125" style="1" bestFit="1" customWidth="1"/>
    <col min="16134" max="16134" width="12.28515625" style="1" bestFit="1" customWidth="1"/>
    <col min="16135" max="16135" width="9.7109375" style="1" bestFit="1" customWidth="1"/>
    <col min="16136" max="16384" width="9.140625" style="1"/>
  </cols>
  <sheetData>
    <row r="1" spans="1:14" ht="15.75" x14ac:dyDescent="0.25">
      <c r="B1" s="167"/>
      <c r="C1" s="424" t="s">
        <v>162</v>
      </c>
      <c r="D1" s="424"/>
      <c r="E1" s="424"/>
    </row>
    <row r="2" spans="1:14" ht="12.75" customHeight="1" x14ac:dyDescent="0.25">
      <c r="B2" s="425" t="s">
        <v>127</v>
      </c>
      <c r="C2" s="425"/>
      <c r="D2" s="425"/>
      <c r="E2" s="425"/>
    </row>
    <row r="3" spans="1:14" ht="12.75" customHeight="1" x14ac:dyDescent="0.25">
      <c r="B3" s="425" t="s">
        <v>165</v>
      </c>
      <c r="C3" s="425"/>
      <c r="D3" s="425"/>
      <c r="E3" s="425"/>
    </row>
    <row r="4" spans="1:14" ht="12.75" customHeight="1" x14ac:dyDescent="0.25">
      <c r="B4" s="425" t="s">
        <v>166</v>
      </c>
      <c r="C4" s="425"/>
      <c r="D4" s="425"/>
      <c r="E4" s="425"/>
    </row>
    <row r="5" spans="1:14" ht="12.75" customHeight="1" x14ac:dyDescent="0.25">
      <c r="B5" s="425" t="s">
        <v>524</v>
      </c>
      <c r="C5" s="425"/>
      <c r="D5" s="425"/>
      <c r="E5" s="425"/>
    </row>
    <row r="7" spans="1:14" ht="33" customHeight="1" x14ac:dyDescent="0.2">
      <c r="A7" s="423" t="s">
        <v>679</v>
      </c>
      <c r="B7" s="423"/>
      <c r="C7" s="423"/>
      <c r="D7" s="423"/>
      <c r="E7" s="423"/>
    </row>
    <row r="8" spans="1:14" ht="15.75" x14ac:dyDescent="0.25">
      <c r="A8" s="2"/>
      <c r="B8" s="2"/>
      <c r="C8" s="2"/>
    </row>
    <row r="9" spans="1:14" ht="15" x14ac:dyDescent="0.25">
      <c r="C9" s="3" t="s">
        <v>114</v>
      </c>
    </row>
    <row r="10" spans="1:14" ht="15.75" x14ac:dyDescent="0.25">
      <c r="A10" s="4" t="s">
        <v>115</v>
      </c>
      <c r="B10" s="4" t="s">
        <v>0</v>
      </c>
      <c r="C10" s="4" t="s">
        <v>163</v>
      </c>
      <c r="D10" s="273" t="s">
        <v>662</v>
      </c>
      <c r="E10" s="273" t="s">
        <v>663</v>
      </c>
    </row>
    <row r="11" spans="1:14" ht="31.5" x14ac:dyDescent="0.2">
      <c r="A11" s="5" t="s">
        <v>116</v>
      </c>
      <c r="B11" s="6" t="s">
        <v>117</v>
      </c>
      <c r="C11" s="7">
        <f>C12+C13</f>
        <v>0</v>
      </c>
      <c r="D11" s="7">
        <f t="shared" ref="D11:E11" si="0">D12+D13</f>
        <v>0</v>
      </c>
      <c r="E11" s="7">
        <f t="shared" si="0"/>
        <v>0</v>
      </c>
      <c r="F11" s="8"/>
      <c r="G11" s="8"/>
      <c r="H11" s="8"/>
      <c r="I11" s="8"/>
      <c r="J11" s="8"/>
      <c r="K11" s="8"/>
      <c r="L11" s="8"/>
      <c r="M11" s="8"/>
      <c r="N11" s="8"/>
    </row>
    <row r="12" spans="1:14" ht="31.5" x14ac:dyDescent="0.2">
      <c r="A12" s="9" t="s">
        <v>118</v>
      </c>
      <c r="B12" s="10" t="s">
        <v>119</v>
      </c>
      <c r="C12" s="11"/>
      <c r="D12" s="11"/>
      <c r="E12" s="11"/>
      <c r="G12" s="8"/>
      <c r="H12" s="8"/>
      <c r="I12" s="8"/>
      <c r="J12" s="8"/>
      <c r="K12" s="8"/>
      <c r="L12" s="8"/>
      <c r="M12" s="8"/>
      <c r="N12" s="8"/>
    </row>
    <row r="13" spans="1:14" ht="31.5" x14ac:dyDescent="0.2">
      <c r="A13" s="9" t="s">
        <v>167</v>
      </c>
      <c r="B13" s="10" t="s">
        <v>168</v>
      </c>
      <c r="C13" s="11"/>
      <c r="D13" s="11"/>
      <c r="E13" s="11"/>
      <c r="F13" s="8"/>
      <c r="G13" s="8"/>
      <c r="H13" s="8"/>
      <c r="I13" s="8"/>
      <c r="J13" s="8"/>
      <c r="K13" s="8"/>
      <c r="L13" s="8"/>
      <c r="M13" s="8"/>
      <c r="N13" s="8"/>
    </row>
    <row r="14" spans="1:14" ht="31.5" x14ac:dyDescent="0.2">
      <c r="A14" s="5" t="s">
        <v>120</v>
      </c>
      <c r="B14" s="6" t="s">
        <v>121</v>
      </c>
      <c r="C14" s="12">
        <f>C16+C17+C18+C15</f>
        <v>0</v>
      </c>
      <c r="D14" s="12">
        <f t="shared" ref="D14:E14" si="1">D16+D17+D18+D15</f>
        <v>0</v>
      </c>
      <c r="E14" s="12">
        <f t="shared" si="1"/>
        <v>0</v>
      </c>
      <c r="F14" s="8"/>
      <c r="G14" s="8"/>
      <c r="H14" s="8"/>
      <c r="I14" s="8"/>
      <c r="J14" s="8"/>
      <c r="K14" s="8"/>
      <c r="L14" s="8"/>
      <c r="M14" s="8"/>
      <c r="N14" s="8"/>
    </row>
    <row r="15" spans="1:14" ht="47.25" x14ac:dyDescent="0.2">
      <c r="A15" s="9" t="s">
        <v>169</v>
      </c>
      <c r="B15" s="10" t="s">
        <v>170</v>
      </c>
      <c r="C15" s="11"/>
      <c r="D15" s="11"/>
      <c r="E15" s="11"/>
      <c r="F15" s="8"/>
      <c r="G15" s="8"/>
      <c r="H15" s="8"/>
      <c r="I15" s="8"/>
      <c r="J15" s="8"/>
      <c r="K15" s="8"/>
      <c r="L15" s="8"/>
      <c r="M15" s="8"/>
      <c r="N15" s="8"/>
    </row>
    <row r="16" spans="1:14" ht="63" x14ac:dyDescent="0.2">
      <c r="A16" s="13" t="s">
        <v>169</v>
      </c>
      <c r="B16" s="10" t="s">
        <v>171</v>
      </c>
      <c r="C16" s="11"/>
      <c r="D16" s="11"/>
      <c r="E16" s="11"/>
      <c r="F16" s="8"/>
      <c r="G16" s="8"/>
      <c r="H16" s="8"/>
      <c r="I16" s="8"/>
      <c r="J16" s="8"/>
      <c r="K16" s="8"/>
      <c r="L16" s="8"/>
      <c r="M16" s="8"/>
      <c r="N16" s="8"/>
    </row>
    <row r="17" spans="1:14" ht="47.25" x14ac:dyDescent="0.2">
      <c r="A17" s="9" t="s">
        <v>172</v>
      </c>
      <c r="B17" s="10" t="s">
        <v>122</v>
      </c>
      <c r="C17" s="11"/>
      <c r="D17" s="11"/>
      <c r="E17" s="11"/>
      <c r="F17" s="8"/>
      <c r="G17" s="8"/>
      <c r="H17" s="8"/>
      <c r="I17" s="8"/>
      <c r="J17" s="8"/>
      <c r="K17" s="8"/>
      <c r="L17" s="8"/>
      <c r="M17" s="8"/>
      <c r="N17" s="8"/>
    </row>
    <row r="18" spans="1:14" ht="63" x14ac:dyDescent="0.2">
      <c r="A18" s="13" t="s">
        <v>172</v>
      </c>
      <c r="B18" s="10" t="s">
        <v>173</v>
      </c>
      <c r="C18" s="11"/>
      <c r="D18" s="11"/>
      <c r="E18" s="11"/>
      <c r="F18" s="8"/>
      <c r="G18" s="8"/>
      <c r="H18" s="8"/>
      <c r="I18" s="8"/>
      <c r="J18" s="8"/>
      <c r="K18" s="8"/>
      <c r="L18" s="8"/>
      <c r="M18" s="8"/>
      <c r="N18" s="8"/>
    </row>
    <row r="19" spans="1:14" s="18" customFormat="1" ht="31.5" x14ac:dyDescent="0.2">
      <c r="A19" s="16" t="s">
        <v>123</v>
      </c>
      <c r="B19" s="17" t="s">
        <v>124</v>
      </c>
      <c r="C19" s="12">
        <f>C20+C21</f>
        <v>834.76922999999999</v>
      </c>
      <c r="D19" s="12">
        <f>D20+D21</f>
        <v>15101.761569999973</v>
      </c>
      <c r="E19" s="12">
        <f>D19/C19*100</f>
        <v>1809.0941816338836</v>
      </c>
      <c r="F19" s="8"/>
      <c r="G19" s="8"/>
      <c r="H19" s="8"/>
      <c r="I19" s="8"/>
      <c r="J19" s="8"/>
      <c r="K19" s="8"/>
      <c r="L19" s="8"/>
      <c r="M19" s="8"/>
      <c r="N19" s="8"/>
    </row>
    <row r="20" spans="1:14" s="172" customFormat="1" ht="40.5" customHeight="1" x14ac:dyDescent="0.25">
      <c r="A20" s="110" t="s">
        <v>159</v>
      </c>
      <c r="B20" s="170" t="s">
        <v>592</v>
      </c>
      <c r="C20" s="171">
        <v>834.76922999999999</v>
      </c>
      <c r="D20" s="171">
        <f>'5'!D107-'11+'!X859</f>
        <v>15101.761569999973</v>
      </c>
      <c r="E20" s="12">
        <f>D20/C20*100</f>
        <v>1809.0941816338836</v>
      </c>
    </row>
    <row r="21" spans="1:14" ht="31.5" x14ac:dyDescent="0.2">
      <c r="A21" s="13" t="s">
        <v>174</v>
      </c>
      <c r="B21" s="19" t="s">
        <v>175</v>
      </c>
      <c r="C21" s="20"/>
      <c r="D21" s="20"/>
      <c r="E21" s="12" t="e">
        <f t="shared" ref="E21:E26" si="2">D21/C21*100</f>
        <v>#DIV/0!</v>
      </c>
      <c r="F21" s="8"/>
      <c r="G21" s="8"/>
      <c r="H21" s="8"/>
      <c r="I21" s="8"/>
      <c r="J21" s="8"/>
      <c r="K21" s="8"/>
      <c r="L21" s="8"/>
      <c r="M21" s="8"/>
      <c r="N21" s="8"/>
    </row>
    <row r="22" spans="1:14" ht="31.5" x14ac:dyDescent="0.2">
      <c r="A22" s="16" t="s">
        <v>125</v>
      </c>
      <c r="B22" s="21" t="s">
        <v>164</v>
      </c>
      <c r="C22" s="12">
        <f>C23+C24</f>
        <v>0</v>
      </c>
      <c r="D22" s="12">
        <f t="shared" ref="D22" si="3">D23+D24</f>
        <v>0</v>
      </c>
      <c r="E22" s="12" t="e">
        <f t="shared" si="2"/>
        <v>#DIV/0!</v>
      </c>
      <c r="F22" s="8"/>
      <c r="G22" s="8"/>
      <c r="H22" s="8"/>
      <c r="I22" s="8"/>
      <c r="J22" s="8"/>
      <c r="K22" s="8"/>
      <c r="L22" s="8"/>
      <c r="M22" s="8"/>
      <c r="N22" s="8"/>
    </row>
    <row r="23" spans="1:14" s="18" customFormat="1" ht="63" x14ac:dyDescent="0.2">
      <c r="A23" s="9" t="s">
        <v>176</v>
      </c>
      <c r="B23" s="22" t="s">
        <v>177</v>
      </c>
      <c r="C23" s="20"/>
      <c r="D23" s="169"/>
      <c r="E23" s="12" t="e">
        <f t="shared" si="2"/>
        <v>#DIV/0!</v>
      </c>
      <c r="F23" s="14"/>
      <c r="H23" s="8"/>
      <c r="I23" s="8"/>
      <c r="J23" s="8"/>
      <c r="K23" s="8"/>
      <c r="L23" s="8"/>
      <c r="M23" s="8"/>
      <c r="N23" s="8"/>
    </row>
    <row r="24" spans="1:14" ht="47.25" x14ac:dyDescent="0.2">
      <c r="A24" s="9" t="s">
        <v>178</v>
      </c>
      <c r="B24" s="22" t="s">
        <v>179</v>
      </c>
      <c r="C24" s="11"/>
      <c r="D24" s="168"/>
      <c r="E24" s="12" t="e">
        <f t="shared" si="2"/>
        <v>#DIV/0!</v>
      </c>
      <c r="F24" s="8"/>
      <c r="G24" s="8"/>
      <c r="H24" s="8"/>
      <c r="I24" s="8"/>
      <c r="J24" s="8"/>
      <c r="K24" s="8"/>
      <c r="L24" s="8"/>
      <c r="M24" s="8"/>
      <c r="N24" s="8"/>
    </row>
    <row r="25" spans="1:14" ht="15.75" x14ac:dyDescent="0.25">
      <c r="A25" s="23"/>
      <c r="B25" s="24"/>
      <c r="C25" s="25"/>
      <c r="D25" s="168"/>
      <c r="E25" s="12" t="e">
        <f t="shared" si="2"/>
        <v>#DIV/0!</v>
      </c>
      <c r="F25" s="8"/>
      <c r="G25" s="8"/>
      <c r="H25" s="8"/>
      <c r="I25" s="8"/>
      <c r="J25" s="8"/>
      <c r="K25" s="8"/>
      <c r="L25" s="8"/>
      <c r="M25" s="8"/>
      <c r="N25" s="8"/>
    </row>
    <row r="26" spans="1:14" ht="15.75" x14ac:dyDescent="0.2">
      <c r="A26" s="26"/>
      <c r="B26" s="27" t="s">
        <v>126</v>
      </c>
      <c r="C26" s="28">
        <f>C14+C22+C11+C19</f>
        <v>834.76922999999999</v>
      </c>
      <c r="D26" s="28">
        <f t="shared" ref="D26" si="4">D14+D22+D11+D19</f>
        <v>15101.761569999973</v>
      </c>
      <c r="E26" s="12">
        <f t="shared" si="2"/>
        <v>1809.0941816338836</v>
      </c>
      <c r="F26" s="8"/>
      <c r="G26" s="8"/>
      <c r="H26" s="8"/>
      <c r="I26" s="8"/>
      <c r="J26" s="8"/>
      <c r="K26" s="8"/>
      <c r="L26" s="8"/>
      <c r="M26" s="8"/>
      <c r="N26" s="8"/>
    </row>
    <row r="27" spans="1:14" x14ac:dyDescent="0.2">
      <c r="A27" s="29"/>
      <c r="B27" s="30"/>
      <c r="C27" s="8"/>
      <c r="D27" s="15"/>
      <c r="E27" s="8"/>
      <c r="F27" s="8"/>
      <c r="G27" s="8"/>
      <c r="H27" s="8"/>
      <c r="I27" s="8"/>
      <c r="J27" s="8"/>
      <c r="K27" s="8"/>
      <c r="L27" s="8"/>
      <c r="M27" s="8"/>
      <c r="N27" s="8"/>
    </row>
    <row r="28" spans="1:14" ht="15.75" x14ac:dyDescent="0.25">
      <c r="A28" s="35" t="s">
        <v>180</v>
      </c>
      <c r="B28" s="35"/>
      <c r="C28" s="8"/>
      <c r="D28" s="8"/>
      <c r="E28" s="8"/>
      <c r="F28" s="8"/>
      <c r="G28" s="8"/>
      <c r="H28" s="8"/>
      <c r="I28" s="8"/>
      <c r="J28" s="8"/>
      <c r="K28" s="8"/>
      <c r="L28" s="8"/>
      <c r="M28" s="8"/>
      <c r="N28" s="8"/>
    </row>
    <row r="29" spans="1:14" ht="15.75" x14ac:dyDescent="0.25">
      <c r="A29" s="35" t="s">
        <v>181</v>
      </c>
      <c r="B29" s="36"/>
      <c r="C29" s="8"/>
      <c r="D29" s="8"/>
      <c r="E29" s="8"/>
      <c r="F29" s="8"/>
      <c r="G29" s="8"/>
      <c r="H29" s="8"/>
      <c r="I29" s="8"/>
      <c r="J29" s="8"/>
      <c r="K29" s="8"/>
      <c r="L29" s="8"/>
      <c r="M29" s="8"/>
      <c r="N29" s="8"/>
    </row>
    <row r="30" spans="1:14" x14ac:dyDescent="0.2">
      <c r="A30" s="31"/>
      <c r="B30" s="33"/>
      <c r="C30" s="8"/>
      <c r="D30" s="8"/>
      <c r="E30" s="8"/>
      <c r="F30" s="8"/>
      <c r="G30" s="8"/>
      <c r="H30" s="8"/>
      <c r="I30" s="8"/>
      <c r="J30" s="8"/>
      <c r="K30" s="8"/>
      <c r="L30" s="8"/>
      <c r="M30" s="8"/>
      <c r="N30" s="8"/>
    </row>
    <row r="31" spans="1:14" x14ac:dyDescent="0.2">
      <c r="A31" s="31"/>
      <c r="B31" s="32"/>
      <c r="C31" s="8"/>
      <c r="D31" s="8"/>
      <c r="E31" s="8"/>
      <c r="F31" s="8"/>
      <c r="G31" s="8"/>
      <c r="H31" s="8"/>
      <c r="I31" s="8"/>
      <c r="J31" s="8"/>
      <c r="K31" s="8"/>
      <c r="L31" s="8"/>
      <c r="M31" s="8"/>
      <c r="N31" s="8"/>
    </row>
    <row r="32" spans="1:14" x14ac:dyDescent="0.2">
      <c r="A32" s="31"/>
      <c r="B32" s="33"/>
      <c r="C32" s="8"/>
      <c r="D32" s="8"/>
      <c r="E32" s="8"/>
      <c r="F32" s="8"/>
      <c r="G32" s="8"/>
      <c r="H32" s="8"/>
      <c r="I32" s="8"/>
      <c r="J32" s="8"/>
      <c r="K32" s="8"/>
      <c r="L32" s="8"/>
      <c r="M32" s="8"/>
      <c r="N32" s="8"/>
    </row>
    <row r="33" spans="1:13" x14ac:dyDescent="0.2">
      <c r="A33" s="31"/>
      <c r="B33" s="33"/>
      <c r="C33" s="8"/>
      <c r="D33" s="8"/>
      <c r="E33" s="8"/>
      <c r="F33" s="8"/>
      <c r="G33" s="8"/>
      <c r="H33" s="8"/>
      <c r="I33" s="8"/>
      <c r="J33" s="8"/>
      <c r="K33" s="8"/>
      <c r="L33" s="8"/>
      <c r="M33" s="8"/>
    </row>
    <row r="34" spans="1:13" x14ac:dyDescent="0.2">
      <c r="A34" s="31"/>
      <c r="B34" s="33"/>
      <c r="C34" s="34"/>
      <c r="D34" s="8"/>
      <c r="E34" s="8"/>
      <c r="F34" s="8"/>
      <c r="G34" s="8"/>
      <c r="H34" s="8"/>
      <c r="I34" s="8"/>
      <c r="J34" s="8"/>
      <c r="K34" s="8"/>
      <c r="L34" s="8"/>
      <c r="M34" s="8"/>
    </row>
    <row r="35" spans="1:13" x14ac:dyDescent="0.2">
      <c r="C35" s="8"/>
      <c r="D35" s="8"/>
      <c r="E35" s="8"/>
      <c r="F35" s="8"/>
      <c r="G35" s="8"/>
      <c r="H35" s="8"/>
      <c r="I35" s="8"/>
      <c r="J35" s="8"/>
      <c r="K35" s="8"/>
      <c r="L35" s="8"/>
      <c r="M35" s="8"/>
    </row>
    <row r="36" spans="1:13" x14ac:dyDescent="0.2">
      <c r="C36" s="8"/>
      <c r="D36" s="8"/>
      <c r="E36" s="8"/>
      <c r="F36" s="8"/>
      <c r="G36" s="8"/>
      <c r="H36" s="8"/>
      <c r="I36" s="8"/>
      <c r="J36" s="8"/>
      <c r="K36" s="8"/>
      <c r="L36" s="8"/>
      <c r="M36" s="8"/>
    </row>
    <row r="37" spans="1:13" x14ac:dyDescent="0.2">
      <c r="C37" s="8"/>
      <c r="D37" s="8"/>
      <c r="E37" s="8"/>
      <c r="F37" s="8"/>
      <c r="G37" s="8"/>
      <c r="H37" s="8"/>
      <c r="I37" s="8"/>
      <c r="J37" s="8"/>
      <c r="K37" s="8"/>
      <c r="L37" s="8"/>
      <c r="M37" s="8"/>
    </row>
    <row r="38" spans="1:13" x14ac:dyDescent="0.2">
      <c r="C38" s="8"/>
      <c r="D38" s="8"/>
      <c r="E38" s="8"/>
      <c r="F38" s="8"/>
      <c r="G38" s="8"/>
      <c r="H38" s="8"/>
      <c r="I38" s="8"/>
      <c r="J38" s="8"/>
      <c r="K38" s="8"/>
      <c r="L38" s="8"/>
      <c r="M38" s="8"/>
    </row>
    <row r="39" spans="1:13" x14ac:dyDescent="0.2">
      <c r="C39" s="8"/>
      <c r="D39" s="8"/>
      <c r="E39" s="8"/>
      <c r="F39" s="8"/>
      <c r="G39" s="8"/>
      <c r="H39" s="8"/>
      <c r="I39" s="8"/>
      <c r="J39" s="8"/>
      <c r="K39" s="8"/>
      <c r="L39" s="8"/>
      <c r="M39" s="8"/>
    </row>
    <row r="40" spans="1:13" x14ac:dyDescent="0.2">
      <c r="C40" s="8"/>
      <c r="D40" s="8"/>
      <c r="E40" s="8"/>
      <c r="F40" s="8"/>
      <c r="G40" s="8"/>
      <c r="H40" s="8"/>
      <c r="I40" s="8"/>
      <c r="J40" s="8"/>
      <c r="K40" s="8"/>
      <c r="L40" s="8"/>
      <c r="M40" s="8"/>
    </row>
    <row r="41" spans="1:13" x14ac:dyDescent="0.2">
      <c r="C41" s="8"/>
      <c r="D41" s="8"/>
      <c r="E41" s="8"/>
      <c r="F41" s="8"/>
      <c r="G41" s="8"/>
      <c r="H41" s="8"/>
      <c r="I41" s="8"/>
      <c r="J41" s="8"/>
      <c r="K41" s="8"/>
      <c r="L41" s="8"/>
      <c r="M41" s="8"/>
    </row>
    <row r="42" spans="1:13" x14ac:dyDescent="0.2">
      <c r="C42" s="8"/>
      <c r="D42" s="8"/>
      <c r="E42" s="8"/>
      <c r="F42" s="8"/>
      <c r="G42" s="8"/>
      <c r="H42" s="8"/>
      <c r="I42" s="8"/>
      <c r="J42" s="8"/>
      <c r="K42" s="8"/>
      <c r="L42" s="8"/>
      <c r="M42" s="8"/>
    </row>
    <row r="43" spans="1:13" x14ac:dyDescent="0.2">
      <c r="C43" s="8"/>
      <c r="D43" s="8"/>
      <c r="E43" s="8"/>
      <c r="F43" s="8"/>
      <c r="G43" s="8"/>
      <c r="H43" s="8"/>
      <c r="I43" s="8"/>
      <c r="J43" s="8"/>
      <c r="K43" s="8"/>
      <c r="L43" s="8"/>
      <c r="M43" s="8"/>
    </row>
    <row r="44" spans="1:13" x14ac:dyDescent="0.2">
      <c r="C44" s="8"/>
      <c r="D44" s="8"/>
      <c r="E44" s="8"/>
      <c r="F44" s="8"/>
      <c r="G44" s="8"/>
      <c r="H44" s="8"/>
      <c r="I44" s="8"/>
      <c r="J44" s="8"/>
      <c r="K44" s="8"/>
      <c r="L44" s="8"/>
      <c r="M44" s="8"/>
    </row>
    <row r="45" spans="1:13" x14ac:dyDescent="0.2">
      <c r="C45" s="8"/>
      <c r="D45" s="8"/>
      <c r="E45" s="8"/>
      <c r="F45" s="8"/>
      <c r="G45" s="8"/>
      <c r="H45" s="8"/>
      <c r="I45" s="8"/>
      <c r="J45" s="8"/>
      <c r="K45" s="8"/>
      <c r="L45" s="8"/>
      <c r="M45" s="8"/>
    </row>
    <row r="46" spans="1:13" x14ac:dyDescent="0.2">
      <c r="C46" s="8"/>
      <c r="D46" s="8"/>
      <c r="E46" s="8"/>
      <c r="F46" s="8"/>
      <c r="G46" s="8"/>
      <c r="H46" s="8"/>
      <c r="I46" s="8"/>
      <c r="J46" s="8"/>
      <c r="K46" s="8"/>
      <c r="L46" s="8"/>
      <c r="M46" s="8"/>
    </row>
    <row r="47" spans="1:13" x14ac:dyDescent="0.2">
      <c r="C47" s="8"/>
      <c r="D47" s="8"/>
      <c r="E47" s="8"/>
      <c r="F47" s="8"/>
      <c r="G47" s="8"/>
      <c r="H47" s="8"/>
      <c r="I47" s="8"/>
      <c r="J47" s="8"/>
      <c r="K47" s="8"/>
      <c r="L47" s="8"/>
      <c r="M47" s="8"/>
    </row>
    <row r="48" spans="1:13" x14ac:dyDescent="0.2">
      <c r="C48" s="8"/>
      <c r="D48" s="8"/>
      <c r="E48" s="8"/>
      <c r="F48" s="8"/>
      <c r="G48" s="8"/>
      <c r="H48" s="8"/>
      <c r="I48" s="8"/>
      <c r="J48" s="8"/>
      <c r="K48" s="8"/>
      <c r="L48" s="8"/>
      <c r="M48" s="8"/>
    </row>
    <row r="49" spans="3:13" x14ac:dyDescent="0.2">
      <c r="C49" s="8"/>
      <c r="D49" s="8"/>
      <c r="E49" s="8"/>
      <c r="F49" s="8"/>
      <c r="G49" s="8"/>
      <c r="H49" s="8"/>
      <c r="I49" s="8"/>
      <c r="J49" s="8"/>
      <c r="K49" s="8"/>
      <c r="L49" s="8"/>
      <c r="M49" s="8"/>
    </row>
    <row r="50" spans="3:13" x14ac:dyDescent="0.2">
      <c r="C50" s="8"/>
      <c r="D50" s="8"/>
      <c r="E50" s="8"/>
      <c r="F50" s="8"/>
      <c r="G50" s="8"/>
      <c r="H50" s="8"/>
      <c r="I50" s="8"/>
      <c r="J50" s="8"/>
      <c r="K50" s="8"/>
      <c r="L50" s="8"/>
      <c r="M50" s="8"/>
    </row>
    <row r="51" spans="3:13" x14ac:dyDescent="0.2">
      <c r="C51" s="8"/>
      <c r="D51" s="8"/>
      <c r="E51" s="8"/>
      <c r="F51" s="8"/>
      <c r="G51" s="8"/>
      <c r="H51" s="8"/>
      <c r="I51" s="8"/>
      <c r="J51" s="8"/>
      <c r="K51" s="8"/>
      <c r="L51" s="8"/>
      <c r="M51" s="8"/>
    </row>
    <row r="52" spans="3:13" x14ac:dyDescent="0.2">
      <c r="C52" s="8"/>
      <c r="D52" s="8"/>
      <c r="E52" s="8"/>
      <c r="F52" s="8"/>
      <c r="G52" s="8"/>
      <c r="H52" s="8"/>
      <c r="I52" s="8"/>
      <c r="J52" s="8"/>
      <c r="K52" s="8"/>
      <c r="L52" s="8"/>
      <c r="M52" s="8"/>
    </row>
    <row r="53" spans="3:13" x14ac:dyDescent="0.2">
      <c r="C53" s="8"/>
      <c r="D53" s="8"/>
      <c r="E53" s="8"/>
      <c r="F53" s="8"/>
      <c r="G53" s="8"/>
      <c r="H53" s="8"/>
      <c r="I53" s="8"/>
      <c r="J53" s="8"/>
      <c r="K53" s="8"/>
      <c r="L53" s="8"/>
      <c r="M53" s="8"/>
    </row>
    <row r="54" spans="3:13" x14ac:dyDescent="0.2">
      <c r="C54" s="8"/>
      <c r="D54" s="8"/>
      <c r="E54" s="8"/>
      <c r="F54" s="8"/>
      <c r="G54" s="8"/>
      <c r="H54" s="8"/>
      <c r="I54" s="8"/>
      <c r="J54" s="8"/>
      <c r="K54" s="8"/>
      <c r="L54" s="8"/>
      <c r="M54" s="8"/>
    </row>
    <row r="55" spans="3:13" x14ac:dyDescent="0.2">
      <c r="C55" s="8"/>
      <c r="D55" s="8"/>
      <c r="E55" s="8"/>
      <c r="F55" s="8"/>
      <c r="G55" s="8"/>
      <c r="H55" s="8"/>
      <c r="I55" s="8"/>
      <c r="J55" s="8"/>
      <c r="K55" s="8"/>
      <c r="L55" s="8"/>
      <c r="M55" s="8"/>
    </row>
    <row r="56" spans="3:13" x14ac:dyDescent="0.2">
      <c r="C56" s="8"/>
      <c r="D56" s="8"/>
      <c r="E56" s="8"/>
      <c r="F56" s="8"/>
      <c r="G56" s="8"/>
      <c r="H56" s="8"/>
      <c r="I56" s="8"/>
      <c r="J56" s="8"/>
      <c r="K56" s="8"/>
      <c r="L56" s="8"/>
      <c r="M56" s="8"/>
    </row>
    <row r="57" spans="3:13" x14ac:dyDescent="0.2">
      <c r="C57" s="8"/>
      <c r="D57" s="8"/>
      <c r="E57" s="8"/>
      <c r="F57" s="8"/>
      <c r="G57" s="8"/>
      <c r="H57" s="8"/>
      <c r="I57" s="8"/>
      <c r="J57" s="8"/>
      <c r="K57" s="8"/>
      <c r="L57" s="8"/>
      <c r="M57" s="8"/>
    </row>
    <row r="58" spans="3:13" x14ac:dyDescent="0.2">
      <c r="C58" s="8"/>
      <c r="D58" s="8"/>
      <c r="E58" s="8"/>
      <c r="F58" s="8"/>
      <c r="G58" s="8"/>
      <c r="H58" s="8"/>
      <c r="I58" s="8"/>
      <c r="J58" s="8"/>
      <c r="K58" s="8"/>
      <c r="L58" s="8"/>
      <c r="M58" s="8"/>
    </row>
    <row r="59" spans="3:13" x14ac:dyDescent="0.2">
      <c r="C59" s="8"/>
      <c r="D59" s="8"/>
      <c r="E59" s="8"/>
      <c r="F59" s="8"/>
      <c r="G59" s="8"/>
      <c r="H59" s="8"/>
      <c r="I59" s="8"/>
      <c r="J59" s="8"/>
      <c r="K59" s="8"/>
      <c r="L59" s="8"/>
      <c r="M59" s="8"/>
    </row>
    <row r="60" spans="3:13" x14ac:dyDescent="0.2">
      <c r="C60" s="8"/>
      <c r="D60" s="8"/>
      <c r="E60" s="8"/>
      <c r="F60" s="8"/>
      <c r="G60" s="8"/>
      <c r="H60" s="8"/>
      <c r="I60" s="8"/>
      <c r="J60" s="8"/>
      <c r="K60" s="8"/>
      <c r="L60" s="8"/>
      <c r="M60" s="8"/>
    </row>
    <row r="61" spans="3:13" x14ac:dyDescent="0.2">
      <c r="C61" s="8"/>
      <c r="D61" s="8"/>
      <c r="E61" s="8"/>
      <c r="F61" s="8"/>
      <c r="G61" s="8"/>
      <c r="H61" s="8"/>
      <c r="I61" s="8"/>
      <c r="J61" s="8"/>
      <c r="K61" s="8"/>
      <c r="L61" s="8"/>
      <c r="M61" s="8"/>
    </row>
    <row r="62" spans="3:13" x14ac:dyDescent="0.2">
      <c r="C62" s="8"/>
      <c r="D62" s="8"/>
      <c r="E62" s="8"/>
      <c r="F62" s="8"/>
      <c r="G62" s="8"/>
      <c r="H62" s="8"/>
      <c r="I62" s="8"/>
      <c r="J62" s="8"/>
      <c r="K62" s="8"/>
      <c r="L62" s="8"/>
      <c r="M62" s="8"/>
    </row>
    <row r="63" spans="3:13" x14ac:dyDescent="0.2">
      <c r="C63" s="8"/>
      <c r="D63" s="8"/>
      <c r="E63" s="8"/>
      <c r="F63" s="8"/>
      <c r="G63" s="8"/>
      <c r="H63" s="8"/>
      <c r="I63" s="8"/>
      <c r="J63" s="8"/>
      <c r="K63" s="8"/>
      <c r="L63" s="8"/>
      <c r="M63" s="8"/>
    </row>
    <row r="64" spans="3:13" x14ac:dyDescent="0.2">
      <c r="C64" s="8"/>
      <c r="D64" s="8"/>
      <c r="E64" s="8"/>
      <c r="F64" s="8"/>
      <c r="G64" s="8"/>
      <c r="H64" s="8"/>
      <c r="I64" s="8"/>
      <c r="J64" s="8"/>
      <c r="K64" s="8"/>
      <c r="L64" s="8"/>
      <c r="M64" s="8"/>
    </row>
    <row r="65" spans="3:13" x14ac:dyDescent="0.2">
      <c r="C65" s="8"/>
      <c r="D65" s="8"/>
      <c r="E65" s="8"/>
      <c r="F65" s="8"/>
      <c r="G65" s="8"/>
      <c r="H65" s="8"/>
      <c r="I65" s="8"/>
      <c r="J65" s="8"/>
      <c r="K65" s="8"/>
      <c r="L65" s="8"/>
      <c r="M65" s="8"/>
    </row>
    <row r="66" spans="3:13" x14ac:dyDescent="0.2">
      <c r="C66" s="8"/>
      <c r="D66" s="8"/>
      <c r="E66" s="8"/>
      <c r="F66" s="8"/>
      <c r="G66" s="8"/>
      <c r="H66" s="8"/>
      <c r="I66" s="8"/>
      <c r="J66" s="8"/>
      <c r="K66" s="8"/>
      <c r="L66" s="8"/>
      <c r="M66" s="8"/>
    </row>
    <row r="67" spans="3:13" x14ac:dyDescent="0.2">
      <c r="C67" s="8"/>
      <c r="D67" s="8"/>
      <c r="E67" s="8"/>
      <c r="F67" s="8"/>
      <c r="G67" s="8"/>
      <c r="H67" s="8"/>
      <c r="I67" s="8"/>
      <c r="J67" s="8"/>
      <c r="K67" s="8"/>
      <c r="L67" s="8"/>
      <c r="M67" s="8"/>
    </row>
    <row r="68" spans="3:13" x14ac:dyDescent="0.2">
      <c r="C68" s="8"/>
      <c r="D68" s="8"/>
      <c r="E68" s="8"/>
      <c r="F68" s="8"/>
      <c r="G68" s="8"/>
      <c r="H68" s="8"/>
      <c r="I68" s="8"/>
      <c r="J68" s="8"/>
      <c r="K68" s="8"/>
      <c r="L68" s="8"/>
      <c r="M68" s="8"/>
    </row>
    <row r="69" spans="3:13" x14ac:dyDescent="0.2">
      <c r="C69" s="8"/>
      <c r="D69" s="8"/>
      <c r="E69" s="8"/>
      <c r="F69" s="8"/>
      <c r="G69" s="8"/>
      <c r="H69" s="8"/>
      <c r="I69" s="8"/>
      <c r="J69" s="8"/>
      <c r="K69" s="8"/>
      <c r="L69" s="8"/>
      <c r="M69" s="8"/>
    </row>
    <row r="70" spans="3:13" x14ac:dyDescent="0.2">
      <c r="C70" s="8"/>
      <c r="D70" s="8"/>
      <c r="E70" s="8"/>
      <c r="F70" s="8"/>
      <c r="G70" s="8"/>
      <c r="H70" s="8"/>
      <c r="I70" s="8"/>
      <c r="J70" s="8"/>
      <c r="K70" s="8"/>
      <c r="L70" s="8"/>
      <c r="M70" s="8"/>
    </row>
    <row r="71" spans="3:13" x14ac:dyDescent="0.2">
      <c r="C71" s="8"/>
      <c r="D71" s="8"/>
      <c r="E71" s="8"/>
      <c r="F71" s="8"/>
      <c r="G71" s="8"/>
      <c r="H71" s="8"/>
      <c r="I71" s="8"/>
      <c r="J71" s="8"/>
      <c r="K71" s="8"/>
      <c r="L71" s="8"/>
      <c r="M71" s="8"/>
    </row>
    <row r="72" spans="3:13" x14ac:dyDescent="0.2">
      <c r="C72" s="8"/>
      <c r="D72" s="8"/>
      <c r="E72" s="8"/>
      <c r="F72" s="8"/>
      <c r="G72" s="8"/>
      <c r="H72" s="8"/>
      <c r="I72" s="8"/>
      <c r="J72" s="8"/>
      <c r="K72" s="8"/>
      <c r="L72" s="8"/>
      <c r="M72" s="8"/>
    </row>
    <row r="73" spans="3:13" x14ac:dyDescent="0.2">
      <c r="C73" s="8"/>
      <c r="D73" s="8"/>
      <c r="E73" s="8"/>
      <c r="F73" s="8"/>
      <c r="G73" s="8"/>
      <c r="H73" s="8"/>
      <c r="I73" s="8"/>
      <c r="J73" s="8"/>
      <c r="K73" s="8"/>
      <c r="L73" s="8"/>
      <c r="M73" s="8"/>
    </row>
    <row r="74" spans="3:13" x14ac:dyDescent="0.2">
      <c r="C74" s="8"/>
      <c r="D74" s="8"/>
      <c r="E74" s="8"/>
      <c r="F74" s="8"/>
      <c r="G74" s="8"/>
      <c r="H74" s="8"/>
      <c r="I74" s="8"/>
      <c r="J74" s="8"/>
      <c r="K74" s="8"/>
      <c r="L74" s="8"/>
      <c r="M74" s="8"/>
    </row>
    <row r="75" spans="3:13" x14ac:dyDescent="0.2">
      <c r="C75" s="8"/>
      <c r="D75" s="8"/>
      <c r="E75" s="8"/>
      <c r="F75" s="8"/>
      <c r="G75" s="8"/>
      <c r="H75" s="8"/>
      <c r="I75" s="8"/>
      <c r="J75" s="8"/>
      <c r="K75" s="8"/>
      <c r="L75" s="8"/>
      <c r="M75" s="8"/>
    </row>
    <row r="76" spans="3:13" x14ac:dyDescent="0.2">
      <c r="C76" s="8"/>
      <c r="D76" s="8"/>
      <c r="E76" s="8"/>
      <c r="F76" s="8"/>
      <c r="G76" s="8"/>
      <c r="H76" s="8"/>
      <c r="I76" s="8"/>
      <c r="J76" s="8"/>
      <c r="K76" s="8"/>
      <c r="L76" s="8"/>
      <c r="M76" s="8"/>
    </row>
    <row r="77" spans="3:13" x14ac:dyDescent="0.2">
      <c r="C77" s="8"/>
      <c r="D77" s="8"/>
      <c r="E77" s="8"/>
      <c r="F77" s="8"/>
      <c r="G77" s="8"/>
      <c r="H77" s="8"/>
      <c r="I77" s="8"/>
      <c r="J77" s="8"/>
      <c r="K77" s="8"/>
      <c r="L77" s="8"/>
      <c r="M77" s="8"/>
    </row>
    <row r="78" spans="3:13" x14ac:dyDescent="0.2">
      <c r="C78" s="8"/>
      <c r="D78" s="8"/>
      <c r="E78" s="8"/>
      <c r="F78" s="8"/>
      <c r="G78" s="8"/>
      <c r="H78" s="8"/>
      <c r="I78" s="8"/>
      <c r="J78" s="8"/>
      <c r="K78" s="8"/>
      <c r="L78" s="8"/>
      <c r="M78" s="8"/>
    </row>
    <row r="79" spans="3:13" x14ac:dyDescent="0.2">
      <c r="C79" s="8"/>
      <c r="D79" s="8"/>
      <c r="E79" s="8"/>
      <c r="F79" s="8"/>
      <c r="G79" s="8"/>
      <c r="H79" s="8"/>
      <c r="I79" s="8"/>
      <c r="J79" s="8"/>
      <c r="K79" s="8"/>
      <c r="L79" s="8"/>
      <c r="M79" s="8"/>
    </row>
    <row r="80" spans="3:13" x14ac:dyDescent="0.2">
      <c r="C80" s="8"/>
      <c r="D80" s="8"/>
      <c r="E80" s="8"/>
      <c r="F80" s="8"/>
      <c r="G80" s="8"/>
      <c r="H80" s="8"/>
      <c r="I80" s="8"/>
      <c r="J80" s="8"/>
      <c r="K80" s="8"/>
      <c r="L80" s="8"/>
      <c r="M80" s="8"/>
    </row>
    <row r="81" spans="3:13" x14ac:dyDescent="0.2">
      <c r="C81" s="8"/>
      <c r="D81" s="8"/>
      <c r="E81" s="8"/>
      <c r="F81" s="8"/>
      <c r="G81" s="8"/>
      <c r="H81" s="8"/>
      <c r="I81" s="8"/>
      <c r="J81" s="8"/>
      <c r="K81" s="8"/>
      <c r="L81" s="8"/>
      <c r="M81" s="8"/>
    </row>
    <row r="82" spans="3:13" x14ac:dyDescent="0.2">
      <c r="C82" s="8"/>
      <c r="D82" s="8"/>
      <c r="E82" s="8"/>
      <c r="F82" s="8"/>
      <c r="G82" s="8"/>
      <c r="H82" s="8"/>
      <c r="I82" s="8"/>
      <c r="J82" s="8"/>
      <c r="K82" s="8"/>
      <c r="L82" s="8"/>
      <c r="M82" s="8"/>
    </row>
    <row r="83" spans="3:13" x14ac:dyDescent="0.2">
      <c r="C83" s="8"/>
      <c r="D83" s="8"/>
      <c r="E83" s="8"/>
      <c r="F83" s="8"/>
      <c r="G83" s="8"/>
      <c r="H83" s="8"/>
      <c r="I83" s="8"/>
      <c r="J83" s="8"/>
      <c r="K83" s="8"/>
      <c r="L83" s="8"/>
      <c r="M83" s="8"/>
    </row>
    <row r="84" spans="3:13" x14ac:dyDescent="0.2">
      <c r="C84" s="8"/>
      <c r="D84" s="8"/>
      <c r="E84" s="8"/>
      <c r="F84" s="8"/>
      <c r="G84" s="8"/>
      <c r="H84" s="8"/>
      <c r="I84" s="8"/>
      <c r="J84" s="8"/>
      <c r="K84" s="8"/>
      <c r="L84" s="8"/>
      <c r="M84" s="8"/>
    </row>
    <row r="85" spans="3:13" x14ac:dyDescent="0.2">
      <c r="C85" s="8"/>
      <c r="D85" s="8"/>
      <c r="E85" s="8"/>
      <c r="F85" s="8"/>
      <c r="G85" s="8"/>
      <c r="H85" s="8"/>
      <c r="I85" s="8"/>
      <c r="J85" s="8"/>
      <c r="K85" s="8"/>
      <c r="L85" s="8"/>
      <c r="M85" s="8"/>
    </row>
    <row r="86" spans="3:13" x14ac:dyDescent="0.2">
      <c r="C86" s="8"/>
      <c r="D86" s="8"/>
      <c r="E86" s="8"/>
      <c r="F86" s="8"/>
      <c r="G86" s="8"/>
      <c r="H86" s="8"/>
      <c r="I86" s="8"/>
      <c r="J86" s="8"/>
      <c r="K86" s="8"/>
      <c r="L86" s="8"/>
      <c r="M86" s="8"/>
    </row>
    <row r="87" spans="3:13" x14ac:dyDescent="0.2">
      <c r="C87" s="8"/>
      <c r="D87" s="8"/>
      <c r="E87" s="8"/>
      <c r="F87" s="8"/>
      <c r="G87" s="8"/>
      <c r="H87" s="8"/>
      <c r="I87" s="8"/>
      <c r="J87" s="8"/>
      <c r="K87" s="8"/>
      <c r="L87" s="8"/>
      <c r="M87" s="8"/>
    </row>
    <row r="88" spans="3:13" x14ac:dyDescent="0.2">
      <c r="C88" s="8"/>
      <c r="D88" s="8"/>
      <c r="E88" s="8"/>
      <c r="F88" s="8"/>
      <c r="G88" s="8"/>
      <c r="H88" s="8"/>
      <c r="I88" s="8"/>
      <c r="J88" s="8"/>
      <c r="K88" s="8"/>
      <c r="L88" s="8"/>
      <c r="M88" s="8"/>
    </row>
    <row r="89" spans="3:13" x14ac:dyDescent="0.2">
      <c r="C89" s="8"/>
      <c r="D89" s="8"/>
      <c r="E89" s="8"/>
      <c r="F89" s="8"/>
      <c r="G89" s="8"/>
      <c r="H89" s="8"/>
      <c r="I89" s="8"/>
      <c r="J89" s="8"/>
      <c r="K89" s="8"/>
      <c r="L89" s="8"/>
      <c r="M89" s="8"/>
    </row>
    <row r="90" spans="3:13" x14ac:dyDescent="0.2">
      <c r="C90" s="8"/>
      <c r="D90" s="8"/>
      <c r="E90" s="8"/>
      <c r="F90" s="8"/>
      <c r="G90" s="8"/>
      <c r="H90" s="8"/>
      <c r="I90" s="8"/>
      <c r="J90" s="8"/>
      <c r="K90" s="8"/>
      <c r="L90" s="8"/>
      <c r="M90" s="8"/>
    </row>
    <row r="91" spans="3:13" x14ac:dyDescent="0.2">
      <c r="C91" s="8"/>
      <c r="D91" s="8"/>
      <c r="E91" s="8"/>
      <c r="F91" s="8"/>
      <c r="G91" s="8"/>
      <c r="H91" s="8"/>
      <c r="I91" s="8"/>
      <c r="J91" s="8"/>
      <c r="K91" s="8"/>
      <c r="L91" s="8"/>
      <c r="M91" s="8"/>
    </row>
    <row r="92" spans="3:13" x14ac:dyDescent="0.2">
      <c r="C92" s="8"/>
      <c r="D92" s="8"/>
      <c r="E92" s="8"/>
      <c r="F92" s="8"/>
      <c r="G92" s="8"/>
      <c r="H92" s="8"/>
      <c r="I92" s="8"/>
      <c r="J92" s="8"/>
      <c r="K92" s="8"/>
      <c r="L92" s="8"/>
      <c r="M92" s="8"/>
    </row>
    <row r="93" spans="3:13" x14ac:dyDescent="0.2">
      <c r="C93" s="8"/>
      <c r="D93" s="8"/>
      <c r="E93" s="8"/>
      <c r="F93" s="8"/>
      <c r="G93" s="8"/>
      <c r="H93" s="8"/>
      <c r="I93" s="8"/>
      <c r="J93" s="8"/>
      <c r="K93" s="8"/>
      <c r="L93" s="8"/>
      <c r="M93" s="8"/>
    </row>
    <row r="94" spans="3:13" x14ac:dyDescent="0.2">
      <c r="C94" s="8"/>
      <c r="D94" s="8"/>
      <c r="E94" s="8"/>
      <c r="F94" s="8"/>
      <c r="G94" s="8"/>
      <c r="H94" s="8"/>
      <c r="I94" s="8"/>
      <c r="J94" s="8"/>
      <c r="K94" s="8"/>
      <c r="L94" s="8"/>
      <c r="M94" s="8"/>
    </row>
    <row r="95" spans="3:13" x14ac:dyDescent="0.2">
      <c r="C95" s="8"/>
      <c r="D95" s="8"/>
      <c r="E95" s="8"/>
      <c r="F95" s="8"/>
      <c r="G95" s="8"/>
      <c r="H95" s="8"/>
      <c r="I95" s="8"/>
      <c r="J95" s="8"/>
      <c r="K95" s="8"/>
      <c r="L95" s="8"/>
      <c r="M95" s="8"/>
    </row>
    <row r="96" spans="3:13" x14ac:dyDescent="0.2">
      <c r="C96" s="8"/>
      <c r="D96" s="8"/>
      <c r="E96" s="8"/>
      <c r="F96" s="8"/>
      <c r="G96" s="8"/>
      <c r="H96" s="8"/>
      <c r="I96" s="8"/>
      <c r="J96" s="8"/>
      <c r="K96" s="8"/>
      <c r="L96" s="8"/>
      <c r="M96" s="8"/>
    </row>
    <row r="97" spans="3:13" x14ac:dyDescent="0.2">
      <c r="C97" s="8"/>
      <c r="D97" s="8"/>
      <c r="E97" s="8"/>
      <c r="F97" s="8"/>
      <c r="G97" s="8"/>
      <c r="H97" s="8"/>
      <c r="I97" s="8"/>
      <c r="J97" s="8"/>
      <c r="K97" s="8"/>
      <c r="L97" s="8"/>
      <c r="M97" s="8"/>
    </row>
    <row r="98" spans="3:13" x14ac:dyDescent="0.2">
      <c r="C98" s="8"/>
      <c r="D98" s="8"/>
      <c r="E98" s="8"/>
      <c r="F98" s="8"/>
      <c r="G98" s="8"/>
      <c r="H98" s="8"/>
      <c r="I98" s="8"/>
      <c r="J98" s="8"/>
      <c r="K98" s="8"/>
      <c r="L98" s="8"/>
      <c r="M98" s="8"/>
    </row>
    <row r="99" spans="3:13" x14ac:dyDescent="0.2">
      <c r="C99" s="8"/>
      <c r="D99" s="8"/>
      <c r="E99" s="8"/>
      <c r="F99" s="8"/>
      <c r="G99" s="8"/>
      <c r="H99" s="8"/>
      <c r="I99" s="8"/>
      <c r="J99" s="8"/>
      <c r="K99" s="8"/>
      <c r="L99" s="8"/>
      <c r="M99" s="8"/>
    </row>
    <row r="100" spans="3:13" x14ac:dyDescent="0.2">
      <c r="C100" s="8"/>
      <c r="D100" s="8"/>
      <c r="E100" s="8"/>
      <c r="F100" s="8"/>
      <c r="G100" s="8"/>
      <c r="H100" s="8"/>
      <c r="I100" s="8"/>
      <c r="J100" s="8"/>
      <c r="K100" s="8"/>
      <c r="L100" s="8"/>
      <c r="M100" s="8"/>
    </row>
    <row r="101" spans="3:13" x14ac:dyDescent="0.2">
      <c r="C101" s="8"/>
      <c r="D101" s="8"/>
      <c r="E101" s="8"/>
      <c r="F101" s="8"/>
      <c r="G101" s="8"/>
      <c r="H101" s="8"/>
      <c r="I101" s="8"/>
      <c r="J101" s="8"/>
      <c r="K101" s="8"/>
      <c r="L101" s="8"/>
      <c r="M101" s="8"/>
    </row>
    <row r="102" spans="3:13" x14ac:dyDescent="0.2">
      <c r="C102" s="8"/>
      <c r="D102" s="8"/>
      <c r="E102" s="8"/>
      <c r="F102" s="8"/>
      <c r="G102" s="8"/>
      <c r="H102" s="8"/>
      <c r="I102" s="8"/>
      <c r="J102" s="8"/>
      <c r="K102" s="8"/>
      <c r="L102" s="8"/>
      <c r="M102" s="8"/>
    </row>
    <row r="103" spans="3:13" x14ac:dyDescent="0.2">
      <c r="C103" s="8"/>
      <c r="D103" s="8"/>
      <c r="E103" s="8"/>
      <c r="F103" s="8"/>
      <c r="G103" s="8"/>
      <c r="H103" s="8"/>
      <c r="I103" s="8"/>
      <c r="J103" s="8"/>
      <c r="K103" s="8"/>
      <c r="L103" s="8"/>
      <c r="M103" s="8"/>
    </row>
    <row r="104" spans="3:13" x14ac:dyDescent="0.2">
      <c r="C104" s="8"/>
      <c r="D104" s="8"/>
      <c r="E104" s="8"/>
      <c r="F104" s="8"/>
      <c r="G104" s="8"/>
      <c r="H104" s="8"/>
      <c r="I104" s="8"/>
      <c r="J104" s="8"/>
      <c r="K104" s="8"/>
      <c r="L104" s="8"/>
      <c r="M104" s="8"/>
    </row>
    <row r="105" spans="3:13" x14ac:dyDescent="0.2">
      <c r="C105" s="8"/>
      <c r="D105" s="8"/>
      <c r="E105" s="8"/>
      <c r="F105" s="8"/>
      <c r="G105" s="8"/>
      <c r="H105" s="8"/>
      <c r="I105" s="8"/>
      <c r="J105" s="8"/>
      <c r="K105" s="8"/>
      <c r="L105" s="8"/>
      <c r="M105" s="8"/>
    </row>
    <row r="106" spans="3:13" x14ac:dyDescent="0.2">
      <c r="C106" s="8"/>
      <c r="D106" s="8"/>
      <c r="E106" s="8"/>
      <c r="F106" s="8"/>
      <c r="G106" s="8"/>
      <c r="H106" s="8"/>
      <c r="I106" s="8"/>
      <c r="J106" s="8"/>
      <c r="K106" s="8"/>
      <c r="L106" s="8"/>
      <c r="M106" s="8"/>
    </row>
    <row r="107" spans="3:13" x14ac:dyDescent="0.2">
      <c r="C107" s="8"/>
      <c r="D107" s="8"/>
      <c r="E107" s="8"/>
      <c r="F107" s="8"/>
      <c r="G107" s="8"/>
      <c r="H107" s="8"/>
      <c r="I107" s="8"/>
      <c r="J107" s="8"/>
      <c r="K107" s="8"/>
      <c r="L107" s="8"/>
      <c r="M107" s="8"/>
    </row>
    <row r="108" spans="3:13" x14ac:dyDescent="0.2">
      <c r="C108" s="8"/>
      <c r="D108" s="8"/>
      <c r="E108" s="8"/>
      <c r="F108" s="8"/>
      <c r="G108" s="8"/>
      <c r="H108" s="8"/>
      <c r="I108" s="8"/>
      <c r="J108" s="8"/>
      <c r="K108" s="8"/>
      <c r="L108" s="8"/>
      <c r="M108" s="8"/>
    </row>
    <row r="109" spans="3:13" x14ac:dyDescent="0.2">
      <c r="C109" s="8"/>
      <c r="D109" s="8"/>
      <c r="E109" s="8"/>
      <c r="F109" s="8"/>
      <c r="G109" s="8"/>
      <c r="H109" s="8"/>
      <c r="I109" s="8"/>
      <c r="J109" s="8"/>
      <c r="K109" s="8"/>
      <c r="L109" s="8"/>
      <c r="M109" s="8"/>
    </row>
    <row r="110" spans="3:13" x14ac:dyDescent="0.2">
      <c r="C110" s="8"/>
      <c r="D110" s="8"/>
      <c r="E110" s="8"/>
      <c r="F110" s="8"/>
      <c r="G110" s="8"/>
      <c r="H110" s="8"/>
      <c r="I110" s="8"/>
      <c r="J110" s="8"/>
      <c r="K110" s="8"/>
      <c r="L110" s="8"/>
      <c r="M110" s="8"/>
    </row>
    <row r="111" spans="3:13" x14ac:dyDescent="0.2">
      <c r="C111" s="8"/>
      <c r="D111" s="8"/>
      <c r="E111" s="8"/>
      <c r="F111" s="8"/>
      <c r="G111" s="8"/>
      <c r="H111" s="8"/>
      <c r="I111" s="8"/>
      <c r="J111" s="8"/>
      <c r="K111" s="8"/>
      <c r="L111" s="8"/>
      <c r="M111" s="8"/>
    </row>
    <row r="112" spans="3:13" x14ac:dyDescent="0.2">
      <c r="C112" s="8"/>
      <c r="D112" s="8"/>
      <c r="E112" s="8"/>
      <c r="F112" s="8"/>
      <c r="G112" s="8"/>
      <c r="H112" s="8"/>
      <c r="I112" s="8"/>
      <c r="J112" s="8"/>
      <c r="K112" s="8"/>
      <c r="L112" s="8"/>
      <c r="M112" s="8"/>
    </row>
    <row r="113" spans="3:13" x14ac:dyDescent="0.2">
      <c r="C113" s="8"/>
      <c r="D113" s="8"/>
      <c r="E113" s="8"/>
      <c r="F113" s="8"/>
      <c r="G113" s="8"/>
      <c r="H113" s="8"/>
      <c r="I113" s="8"/>
      <c r="J113" s="8"/>
      <c r="K113" s="8"/>
      <c r="L113" s="8"/>
      <c r="M113" s="8"/>
    </row>
  </sheetData>
  <mergeCells count="6">
    <mergeCell ref="A7:E7"/>
    <mergeCell ref="C1:E1"/>
    <mergeCell ref="B2:E2"/>
    <mergeCell ref="B3:E3"/>
    <mergeCell ref="B4:E4"/>
    <mergeCell ref="B5:E5"/>
  </mergeCells>
  <printOptions horizontalCentered="1"/>
  <pageMargins left="0.55118110236220474" right="0.19685039370078741" top="0.51181102362204722" bottom="0.27559055118110237" header="0.15748031496062992" footer="0.1968503937007874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264"/>
  <sheetViews>
    <sheetView tabSelected="1" view="pageBreakPreview" zoomScaleSheetLayoutView="100" workbookViewId="0">
      <selection activeCell="D13" sqref="D13"/>
    </sheetView>
  </sheetViews>
  <sheetFormatPr defaultRowHeight="15" x14ac:dyDescent="0.25"/>
  <cols>
    <col min="1" max="1" width="21.5703125" style="37" customWidth="1"/>
    <col min="2" max="2" width="67.28515625" style="37" customWidth="1"/>
    <col min="3" max="3" width="18" style="133" customWidth="1"/>
    <col min="4" max="4" width="14.7109375" style="37" customWidth="1"/>
    <col min="5" max="5" width="17.7109375" style="37" customWidth="1"/>
    <col min="6" max="6" width="16.5703125" style="37" customWidth="1"/>
    <col min="7" max="7" width="11.28515625" style="37" customWidth="1"/>
    <col min="8" max="8" width="11.140625" style="37" customWidth="1"/>
    <col min="9" max="9" width="10.42578125" style="37" customWidth="1"/>
    <col min="10" max="10" width="9.140625" style="37"/>
    <col min="11" max="11" width="15.5703125" style="37" customWidth="1"/>
    <col min="12" max="256" width="9.140625" style="37"/>
    <col min="257" max="257" width="21.5703125" style="37" customWidth="1"/>
    <col min="258" max="258" width="67.28515625" style="37" customWidth="1"/>
    <col min="259" max="259" width="18" style="37" customWidth="1"/>
    <col min="260" max="512" width="9.140625" style="37"/>
    <col min="513" max="513" width="21.5703125" style="37" customWidth="1"/>
    <col min="514" max="514" width="67.28515625" style="37" customWidth="1"/>
    <col min="515" max="515" width="18" style="37" customWidth="1"/>
    <col min="516" max="768" width="9.140625" style="37"/>
    <col min="769" max="769" width="21.5703125" style="37" customWidth="1"/>
    <col min="770" max="770" width="67.28515625" style="37" customWidth="1"/>
    <col min="771" max="771" width="18" style="37" customWidth="1"/>
    <col min="772" max="1024" width="9.140625" style="37"/>
    <col min="1025" max="1025" width="21.5703125" style="37" customWidth="1"/>
    <col min="1026" max="1026" width="67.28515625" style="37" customWidth="1"/>
    <col min="1027" max="1027" width="18" style="37" customWidth="1"/>
    <col min="1028" max="1280" width="9.140625" style="37"/>
    <col min="1281" max="1281" width="21.5703125" style="37" customWidth="1"/>
    <col min="1282" max="1282" width="67.28515625" style="37" customWidth="1"/>
    <col min="1283" max="1283" width="18" style="37" customWidth="1"/>
    <col min="1284" max="1536" width="9.140625" style="37"/>
    <col min="1537" max="1537" width="21.5703125" style="37" customWidth="1"/>
    <col min="1538" max="1538" width="67.28515625" style="37" customWidth="1"/>
    <col min="1539" max="1539" width="18" style="37" customWidth="1"/>
    <col min="1540" max="1792" width="9.140625" style="37"/>
    <col min="1793" max="1793" width="21.5703125" style="37" customWidth="1"/>
    <col min="1794" max="1794" width="67.28515625" style="37" customWidth="1"/>
    <col min="1795" max="1795" width="18" style="37" customWidth="1"/>
    <col min="1796" max="2048" width="9.140625" style="37"/>
    <col min="2049" max="2049" width="21.5703125" style="37" customWidth="1"/>
    <col min="2050" max="2050" width="67.28515625" style="37" customWidth="1"/>
    <col min="2051" max="2051" width="18" style="37" customWidth="1"/>
    <col min="2052" max="2304" width="9.140625" style="37"/>
    <col min="2305" max="2305" width="21.5703125" style="37" customWidth="1"/>
    <col min="2306" max="2306" width="67.28515625" style="37" customWidth="1"/>
    <col min="2307" max="2307" width="18" style="37" customWidth="1"/>
    <col min="2308" max="2560" width="9.140625" style="37"/>
    <col min="2561" max="2561" width="21.5703125" style="37" customWidth="1"/>
    <col min="2562" max="2562" width="67.28515625" style="37" customWidth="1"/>
    <col min="2563" max="2563" width="18" style="37" customWidth="1"/>
    <col min="2564" max="2816" width="9.140625" style="37"/>
    <col min="2817" max="2817" width="21.5703125" style="37" customWidth="1"/>
    <col min="2818" max="2818" width="67.28515625" style="37" customWidth="1"/>
    <col min="2819" max="2819" width="18" style="37" customWidth="1"/>
    <col min="2820" max="3072" width="9.140625" style="37"/>
    <col min="3073" max="3073" width="21.5703125" style="37" customWidth="1"/>
    <col min="3074" max="3074" width="67.28515625" style="37" customWidth="1"/>
    <col min="3075" max="3075" width="18" style="37" customWidth="1"/>
    <col min="3076" max="3328" width="9.140625" style="37"/>
    <col min="3329" max="3329" width="21.5703125" style="37" customWidth="1"/>
    <col min="3330" max="3330" width="67.28515625" style="37" customWidth="1"/>
    <col min="3331" max="3331" width="18" style="37" customWidth="1"/>
    <col min="3332" max="3584" width="9.140625" style="37"/>
    <col min="3585" max="3585" width="21.5703125" style="37" customWidth="1"/>
    <col min="3586" max="3586" width="67.28515625" style="37" customWidth="1"/>
    <col min="3587" max="3587" width="18" style="37" customWidth="1"/>
    <col min="3588" max="3840" width="9.140625" style="37"/>
    <col min="3841" max="3841" width="21.5703125" style="37" customWidth="1"/>
    <col min="3842" max="3842" width="67.28515625" style="37" customWidth="1"/>
    <col min="3843" max="3843" width="18" style="37" customWidth="1"/>
    <col min="3844" max="4096" width="9.140625" style="37"/>
    <col min="4097" max="4097" width="21.5703125" style="37" customWidth="1"/>
    <col min="4098" max="4098" width="67.28515625" style="37" customWidth="1"/>
    <col min="4099" max="4099" width="18" style="37" customWidth="1"/>
    <col min="4100" max="4352" width="9.140625" style="37"/>
    <col min="4353" max="4353" width="21.5703125" style="37" customWidth="1"/>
    <col min="4354" max="4354" width="67.28515625" style="37" customWidth="1"/>
    <col min="4355" max="4355" width="18" style="37" customWidth="1"/>
    <col min="4356" max="4608" width="9.140625" style="37"/>
    <col min="4609" max="4609" width="21.5703125" style="37" customWidth="1"/>
    <col min="4610" max="4610" width="67.28515625" style="37" customWidth="1"/>
    <col min="4611" max="4611" width="18" style="37" customWidth="1"/>
    <col min="4612" max="4864" width="9.140625" style="37"/>
    <col min="4865" max="4865" width="21.5703125" style="37" customWidth="1"/>
    <col min="4866" max="4866" width="67.28515625" style="37" customWidth="1"/>
    <col min="4867" max="4867" width="18" style="37" customWidth="1"/>
    <col min="4868" max="5120" width="9.140625" style="37"/>
    <col min="5121" max="5121" width="21.5703125" style="37" customWidth="1"/>
    <col min="5122" max="5122" width="67.28515625" style="37" customWidth="1"/>
    <col min="5123" max="5123" width="18" style="37" customWidth="1"/>
    <col min="5124" max="5376" width="9.140625" style="37"/>
    <col min="5377" max="5377" width="21.5703125" style="37" customWidth="1"/>
    <col min="5378" max="5378" width="67.28515625" style="37" customWidth="1"/>
    <col min="5379" max="5379" width="18" style="37" customWidth="1"/>
    <col min="5380" max="5632" width="9.140625" style="37"/>
    <col min="5633" max="5633" width="21.5703125" style="37" customWidth="1"/>
    <col min="5634" max="5634" width="67.28515625" style="37" customWidth="1"/>
    <col min="5635" max="5635" width="18" style="37" customWidth="1"/>
    <col min="5636" max="5888" width="9.140625" style="37"/>
    <col min="5889" max="5889" width="21.5703125" style="37" customWidth="1"/>
    <col min="5890" max="5890" width="67.28515625" style="37" customWidth="1"/>
    <col min="5891" max="5891" width="18" style="37" customWidth="1"/>
    <col min="5892" max="6144" width="9.140625" style="37"/>
    <col min="6145" max="6145" width="21.5703125" style="37" customWidth="1"/>
    <col min="6146" max="6146" width="67.28515625" style="37" customWidth="1"/>
    <col min="6147" max="6147" width="18" style="37" customWidth="1"/>
    <col min="6148" max="6400" width="9.140625" style="37"/>
    <col min="6401" max="6401" width="21.5703125" style="37" customWidth="1"/>
    <col min="6402" max="6402" width="67.28515625" style="37" customWidth="1"/>
    <col min="6403" max="6403" width="18" style="37" customWidth="1"/>
    <col min="6404" max="6656" width="9.140625" style="37"/>
    <col min="6657" max="6657" width="21.5703125" style="37" customWidth="1"/>
    <col min="6658" max="6658" width="67.28515625" style="37" customWidth="1"/>
    <col min="6659" max="6659" width="18" style="37" customWidth="1"/>
    <col min="6660" max="6912" width="9.140625" style="37"/>
    <col min="6913" max="6913" width="21.5703125" style="37" customWidth="1"/>
    <col min="6914" max="6914" width="67.28515625" style="37" customWidth="1"/>
    <col min="6915" max="6915" width="18" style="37" customWidth="1"/>
    <col min="6916" max="7168" width="9.140625" style="37"/>
    <col min="7169" max="7169" width="21.5703125" style="37" customWidth="1"/>
    <col min="7170" max="7170" width="67.28515625" style="37" customWidth="1"/>
    <col min="7171" max="7171" width="18" style="37" customWidth="1"/>
    <col min="7172" max="7424" width="9.140625" style="37"/>
    <col min="7425" max="7425" width="21.5703125" style="37" customWidth="1"/>
    <col min="7426" max="7426" width="67.28515625" style="37" customWidth="1"/>
    <col min="7427" max="7427" width="18" style="37" customWidth="1"/>
    <col min="7428" max="7680" width="9.140625" style="37"/>
    <col min="7681" max="7681" width="21.5703125" style="37" customWidth="1"/>
    <col min="7682" max="7682" width="67.28515625" style="37" customWidth="1"/>
    <col min="7683" max="7683" width="18" style="37" customWidth="1"/>
    <col min="7684" max="7936" width="9.140625" style="37"/>
    <col min="7937" max="7937" width="21.5703125" style="37" customWidth="1"/>
    <col min="7938" max="7938" width="67.28515625" style="37" customWidth="1"/>
    <col min="7939" max="7939" width="18" style="37" customWidth="1"/>
    <col min="7940" max="8192" width="9.140625" style="37"/>
    <col min="8193" max="8193" width="21.5703125" style="37" customWidth="1"/>
    <col min="8194" max="8194" width="67.28515625" style="37" customWidth="1"/>
    <col min="8195" max="8195" width="18" style="37" customWidth="1"/>
    <col min="8196" max="8448" width="9.140625" style="37"/>
    <col min="8449" max="8449" width="21.5703125" style="37" customWidth="1"/>
    <col min="8450" max="8450" width="67.28515625" style="37" customWidth="1"/>
    <col min="8451" max="8451" width="18" style="37" customWidth="1"/>
    <col min="8452" max="8704" width="9.140625" style="37"/>
    <col min="8705" max="8705" width="21.5703125" style="37" customWidth="1"/>
    <col min="8706" max="8706" width="67.28515625" style="37" customWidth="1"/>
    <col min="8707" max="8707" width="18" style="37" customWidth="1"/>
    <col min="8708" max="8960" width="9.140625" style="37"/>
    <col min="8961" max="8961" width="21.5703125" style="37" customWidth="1"/>
    <col min="8962" max="8962" width="67.28515625" style="37" customWidth="1"/>
    <col min="8963" max="8963" width="18" style="37" customWidth="1"/>
    <col min="8964" max="9216" width="9.140625" style="37"/>
    <col min="9217" max="9217" width="21.5703125" style="37" customWidth="1"/>
    <col min="9218" max="9218" width="67.28515625" style="37" customWidth="1"/>
    <col min="9219" max="9219" width="18" style="37" customWidth="1"/>
    <col min="9220" max="9472" width="9.140625" style="37"/>
    <col min="9473" max="9473" width="21.5703125" style="37" customWidth="1"/>
    <col min="9474" max="9474" width="67.28515625" style="37" customWidth="1"/>
    <col min="9475" max="9475" width="18" style="37" customWidth="1"/>
    <col min="9476" max="9728" width="9.140625" style="37"/>
    <col min="9729" max="9729" width="21.5703125" style="37" customWidth="1"/>
    <col min="9730" max="9730" width="67.28515625" style="37" customWidth="1"/>
    <col min="9731" max="9731" width="18" style="37" customWidth="1"/>
    <col min="9732" max="9984" width="9.140625" style="37"/>
    <col min="9985" max="9985" width="21.5703125" style="37" customWidth="1"/>
    <col min="9986" max="9986" width="67.28515625" style="37" customWidth="1"/>
    <col min="9987" max="9987" width="18" style="37" customWidth="1"/>
    <col min="9988" max="10240" width="9.140625" style="37"/>
    <col min="10241" max="10241" width="21.5703125" style="37" customWidth="1"/>
    <col min="10242" max="10242" width="67.28515625" style="37" customWidth="1"/>
    <col min="10243" max="10243" width="18" style="37" customWidth="1"/>
    <col min="10244" max="10496" width="9.140625" style="37"/>
    <col min="10497" max="10497" width="21.5703125" style="37" customWidth="1"/>
    <col min="10498" max="10498" width="67.28515625" style="37" customWidth="1"/>
    <col min="10499" max="10499" width="18" style="37" customWidth="1"/>
    <col min="10500" max="10752" width="9.140625" style="37"/>
    <col min="10753" max="10753" width="21.5703125" style="37" customWidth="1"/>
    <col min="10754" max="10754" width="67.28515625" style="37" customWidth="1"/>
    <col min="10755" max="10755" width="18" style="37" customWidth="1"/>
    <col min="10756" max="11008" width="9.140625" style="37"/>
    <col min="11009" max="11009" width="21.5703125" style="37" customWidth="1"/>
    <col min="11010" max="11010" width="67.28515625" style="37" customWidth="1"/>
    <col min="11011" max="11011" width="18" style="37" customWidth="1"/>
    <col min="11012" max="11264" width="9.140625" style="37"/>
    <col min="11265" max="11265" width="21.5703125" style="37" customWidth="1"/>
    <col min="11266" max="11266" width="67.28515625" style="37" customWidth="1"/>
    <col min="11267" max="11267" width="18" style="37" customWidth="1"/>
    <col min="11268" max="11520" width="9.140625" style="37"/>
    <col min="11521" max="11521" width="21.5703125" style="37" customWidth="1"/>
    <col min="11522" max="11522" width="67.28515625" style="37" customWidth="1"/>
    <col min="11523" max="11523" width="18" style="37" customWidth="1"/>
    <col min="11524" max="11776" width="9.140625" style="37"/>
    <col min="11777" max="11777" width="21.5703125" style="37" customWidth="1"/>
    <col min="11778" max="11778" width="67.28515625" style="37" customWidth="1"/>
    <col min="11779" max="11779" width="18" style="37" customWidth="1"/>
    <col min="11780" max="12032" width="9.140625" style="37"/>
    <col min="12033" max="12033" width="21.5703125" style="37" customWidth="1"/>
    <col min="12034" max="12034" width="67.28515625" style="37" customWidth="1"/>
    <col min="12035" max="12035" width="18" style="37" customWidth="1"/>
    <col min="12036" max="12288" width="9.140625" style="37"/>
    <col min="12289" max="12289" width="21.5703125" style="37" customWidth="1"/>
    <col min="12290" max="12290" width="67.28515625" style="37" customWidth="1"/>
    <col min="12291" max="12291" width="18" style="37" customWidth="1"/>
    <col min="12292" max="12544" width="9.140625" style="37"/>
    <col min="12545" max="12545" width="21.5703125" style="37" customWidth="1"/>
    <col min="12546" max="12546" width="67.28515625" style="37" customWidth="1"/>
    <col min="12547" max="12547" width="18" style="37" customWidth="1"/>
    <col min="12548" max="12800" width="9.140625" style="37"/>
    <col min="12801" max="12801" width="21.5703125" style="37" customWidth="1"/>
    <col min="12802" max="12802" width="67.28515625" style="37" customWidth="1"/>
    <col min="12803" max="12803" width="18" style="37" customWidth="1"/>
    <col min="12804" max="13056" width="9.140625" style="37"/>
    <col min="13057" max="13057" width="21.5703125" style="37" customWidth="1"/>
    <col min="13058" max="13058" width="67.28515625" style="37" customWidth="1"/>
    <col min="13059" max="13059" width="18" style="37" customWidth="1"/>
    <col min="13060" max="13312" width="9.140625" style="37"/>
    <col min="13313" max="13313" width="21.5703125" style="37" customWidth="1"/>
    <col min="13314" max="13314" width="67.28515625" style="37" customWidth="1"/>
    <col min="13315" max="13315" width="18" style="37" customWidth="1"/>
    <col min="13316" max="13568" width="9.140625" style="37"/>
    <col min="13569" max="13569" width="21.5703125" style="37" customWidth="1"/>
    <col min="13570" max="13570" width="67.28515625" style="37" customWidth="1"/>
    <col min="13571" max="13571" width="18" style="37" customWidth="1"/>
    <col min="13572" max="13824" width="9.140625" style="37"/>
    <col min="13825" max="13825" width="21.5703125" style="37" customWidth="1"/>
    <col min="13826" max="13826" width="67.28515625" style="37" customWidth="1"/>
    <col min="13827" max="13827" width="18" style="37" customWidth="1"/>
    <col min="13828" max="14080" width="9.140625" style="37"/>
    <col min="14081" max="14081" width="21.5703125" style="37" customWidth="1"/>
    <col min="14082" max="14082" width="67.28515625" style="37" customWidth="1"/>
    <col min="14083" max="14083" width="18" style="37" customWidth="1"/>
    <col min="14084" max="14336" width="9.140625" style="37"/>
    <col min="14337" max="14337" width="21.5703125" style="37" customWidth="1"/>
    <col min="14338" max="14338" width="67.28515625" style="37" customWidth="1"/>
    <col min="14339" max="14339" width="18" style="37" customWidth="1"/>
    <col min="14340" max="14592" width="9.140625" style="37"/>
    <col min="14593" max="14593" width="21.5703125" style="37" customWidth="1"/>
    <col min="14594" max="14594" width="67.28515625" style="37" customWidth="1"/>
    <col min="14595" max="14595" width="18" style="37" customWidth="1"/>
    <col min="14596" max="14848" width="9.140625" style="37"/>
    <col min="14849" max="14849" width="21.5703125" style="37" customWidth="1"/>
    <col min="14850" max="14850" width="67.28515625" style="37" customWidth="1"/>
    <col min="14851" max="14851" width="18" style="37" customWidth="1"/>
    <col min="14852" max="15104" width="9.140625" style="37"/>
    <col min="15105" max="15105" width="21.5703125" style="37" customWidth="1"/>
    <col min="15106" max="15106" width="67.28515625" style="37" customWidth="1"/>
    <col min="15107" max="15107" width="18" style="37" customWidth="1"/>
    <col min="15108" max="15360" width="9.140625" style="37"/>
    <col min="15361" max="15361" width="21.5703125" style="37" customWidth="1"/>
    <col min="15362" max="15362" width="67.28515625" style="37" customWidth="1"/>
    <col min="15363" max="15363" width="18" style="37" customWidth="1"/>
    <col min="15364" max="15616" width="9.140625" style="37"/>
    <col min="15617" max="15617" width="21.5703125" style="37" customWidth="1"/>
    <col min="15618" max="15618" width="67.28515625" style="37" customWidth="1"/>
    <col min="15619" max="15619" width="18" style="37" customWidth="1"/>
    <col min="15620" max="15872" width="9.140625" style="37"/>
    <col min="15873" max="15873" width="21.5703125" style="37" customWidth="1"/>
    <col min="15874" max="15874" width="67.28515625" style="37" customWidth="1"/>
    <col min="15875" max="15875" width="18" style="37" customWidth="1"/>
    <col min="15876" max="16128" width="9.140625" style="37"/>
    <col min="16129" max="16129" width="21.5703125" style="37" customWidth="1"/>
    <col min="16130" max="16130" width="67.28515625" style="37" customWidth="1"/>
    <col min="16131" max="16131" width="18" style="37" customWidth="1"/>
    <col min="16132" max="16384" width="9.140625" style="37"/>
  </cols>
  <sheetData>
    <row r="1" spans="1:24" ht="15.75" x14ac:dyDescent="0.25">
      <c r="A1" s="52"/>
      <c r="B1" s="143"/>
      <c r="C1" s="425" t="s">
        <v>613</v>
      </c>
      <c r="D1" s="425"/>
      <c r="E1" s="425"/>
    </row>
    <row r="2" spans="1:24" ht="15.75" x14ac:dyDescent="0.25">
      <c r="A2" s="52"/>
      <c r="B2" s="143"/>
      <c r="C2" s="425" t="s">
        <v>127</v>
      </c>
      <c r="D2" s="425"/>
      <c r="E2" s="425"/>
    </row>
    <row r="3" spans="1:24" ht="15.75" x14ac:dyDescent="0.25">
      <c r="A3" s="52"/>
      <c r="B3" s="425" t="s">
        <v>165</v>
      </c>
      <c r="C3" s="425"/>
      <c r="D3" s="425"/>
      <c r="E3" s="425"/>
    </row>
    <row r="4" spans="1:24" ht="15" customHeight="1" x14ac:dyDescent="0.25">
      <c r="A4" s="52"/>
      <c r="B4" s="425" t="s">
        <v>166</v>
      </c>
      <c r="C4" s="425"/>
      <c r="D4" s="425"/>
      <c r="E4" s="425"/>
    </row>
    <row r="5" spans="1:24" ht="15" customHeight="1" x14ac:dyDescent="0.25">
      <c r="A5" s="52"/>
      <c r="B5" s="425" t="s">
        <v>524</v>
      </c>
      <c r="C5" s="425"/>
      <c r="D5" s="425"/>
      <c r="E5" s="425"/>
    </row>
    <row r="6" spans="1:24" x14ac:dyDescent="0.25">
      <c r="A6" s="38"/>
    </row>
    <row r="7" spans="1:24" x14ac:dyDescent="0.25">
      <c r="A7" s="426" t="s">
        <v>677</v>
      </c>
      <c r="B7" s="426"/>
      <c r="C7" s="426"/>
      <c r="D7" s="426"/>
      <c r="E7" s="426"/>
    </row>
    <row r="8" spans="1:24" x14ac:dyDescent="0.25">
      <c r="A8" s="426" t="s">
        <v>678</v>
      </c>
      <c r="B8" s="426"/>
      <c r="C8" s="426"/>
      <c r="D8" s="426"/>
      <c r="E8" s="426"/>
    </row>
    <row r="9" spans="1:24" x14ac:dyDescent="0.25">
      <c r="A9" s="39"/>
      <c r="B9" s="39"/>
      <c r="C9" s="133" t="s">
        <v>114</v>
      </c>
    </row>
    <row r="10" spans="1:24" ht="28.5" x14ac:dyDescent="0.25">
      <c r="A10" s="4" t="s">
        <v>182</v>
      </c>
      <c r="B10" s="4" t="s">
        <v>183</v>
      </c>
      <c r="C10" s="4" t="s">
        <v>163</v>
      </c>
      <c r="D10" s="273" t="s">
        <v>662</v>
      </c>
      <c r="E10" s="273" t="s">
        <v>663</v>
      </c>
    </row>
    <row r="11" spans="1:24" x14ac:dyDescent="0.25">
      <c r="A11" s="139">
        <v>1</v>
      </c>
      <c r="B11" s="140">
        <v>2</v>
      </c>
      <c r="C11" s="140">
        <v>3</v>
      </c>
      <c r="D11" s="142">
        <v>4</v>
      </c>
      <c r="E11" s="142">
        <v>5</v>
      </c>
      <c r="F11" s="41"/>
      <c r="G11" s="41"/>
      <c r="H11" s="41"/>
      <c r="I11" s="41"/>
      <c r="J11" s="41"/>
      <c r="K11" s="41"/>
      <c r="L11" s="41"/>
      <c r="M11" s="41"/>
      <c r="N11" s="41"/>
      <c r="O11" s="41"/>
      <c r="P11" s="41"/>
      <c r="Q11" s="41"/>
      <c r="R11" s="41"/>
      <c r="S11" s="41"/>
      <c r="T11" s="41"/>
      <c r="U11" s="41"/>
      <c r="V11" s="41"/>
      <c r="W11" s="41"/>
      <c r="X11" s="41"/>
    </row>
    <row r="12" spans="1:24" s="43" customFormat="1" ht="14.25" x14ac:dyDescent="0.2">
      <c r="A12" s="42"/>
      <c r="B12" s="148"/>
      <c r="C12" s="149"/>
      <c r="D12" s="141"/>
      <c r="E12" s="141"/>
      <c r="F12" s="41"/>
      <c r="G12" s="41"/>
      <c r="H12" s="41"/>
      <c r="I12" s="41"/>
      <c r="J12" s="41"/>
      <c r="K12" s="41"/>
      <c r="L12" s="41"/>
      <c r="M12" s="41"/>
      <c r="N12" s="41"/>
      <c r="O12" s="41"/>
      <c r="P12" s="41"/>
      <c r="Q12" s="41"/>
      <c r="R12" s="41"/>
      <c r="S12" s="41"/>
      <c r="T12" s="41"/>
      <c r="U12" s="41"/>
      <c r="V12" s="41"/>
      <c r="W12" s="41"/>
      <c r="X12" s="41"/>
    </row>
    <row r="13" spans="1:24" s="43" customFormat="1" x14ac:dyDescent="0.25">
      <c r="A13" s="44" t="s">
        <v>128</v>
      </c>
      <c r="B13" s="150" t="s">
        <v>129</v>
      </c>
      <c r="C13" s="151">
        <f>C14+C15+C20+C25+C30+C31+C34+C37+C40+C42+C43</f>
        <v>37223</v>
      </c>
      <c r="D13" s="151">
        <f>D14+D15+D20+D25+D30+D31+D34+D37+D40+D42+D43</f>
        <v>28529.279609999998</v>
      </c>
      <c r="E13" s="142">
        <f>D13/C13*100</f>
        <v>76.644224296805731</v>
      </c>
      <c r="F13" s="304">
        <v>28529.279610000001</v>
      </c>
      <c r="G13" s="41"/>
      <c r="H13" s="41"/>
      <c r="I13" s="41"/>
      <c r="J13" s="41"/>
      <c r="K13" s="41"/>
      <c r="L13" s="41"/>
      <c r="M13" s="41"/>
      <c r="N13" s="41"/>
      <c r="O13" s="41"/>
      <c r="P13" s="41"/>
      <c r="Q13" s="41"/>
      <c r="R13" s="41"/>
      <c r="S13" s="41"/>
      <c r="T13" s="41"/>
      <c r="U13" s="41"/>
      <c r="V13" s="41"/>
      <c r="W13" s="41"/>
      <c r="X13" s="41"/>
    </row>
    <row r="14" spans="1:24" s="43" customFormat="1" ht="14.25" x14ac:dyDescent="0.2">
      <c r="A14" s="44" t="s">
        <v>184</v>
      </c>
      <c r="B14" s="150" t="s">
        <v>185</v>
      </c>
      <c r="C14" s="151">
        <v>28479</v>
      </c>
      <c r="D14" s="151">
        <f>22583.95177+42.1235+192.63416+8.09184+0.12173+2.25024-0.73755+0.50266</f>
        <v>22828.93835</v>
      </c>
      <c r="E14" s="142">
        <f t="shared" ref="E14:E78" si="0">D14/C14*100</f>
        <v>80.160603778222551</v>
      </c>
      <c r="F14" s="41">
        <f>F13-D13</f>
        <v>0</v>
      </c>
      <c r="G14" s="41"/>
      <c r="H14" s="41"/>
      <c r="I14" s="41"/>
      <c r="J14" s="41"/>
      <c r="K14" s="41"/>
      <c r="L14" s="41"/>
      <c r="M14" s="41"/>
      <c r="N14" s="41"/>
      <c r="O14" s="41"/>
      <c r="P14" s="41"/>
      <c r="Q14" s="41"/>
      <c r="R14" s="41"/>
      <c r="S14" s="41"/>
      <c r="T14" s="41"/>
      <c r="U14" s="41"/>
      <c r="V14" s="41"/>
      <c r="W14" s="41"/>
      <c r="X14" s="41"/>
    </row>
    <row r="15" spans="1:24" s="43" customFormat="1" ht="32.25" customHeight="1" x14ac:dyDescent="0.2">
      <c r="A15" s="44" t="s">
        <v>130</v>
      </c>
      <c r="B15" s="150" t="s">
        <v>186</v>
      </c>
      <c r="C15" s="151">
        <f>C17+C16+C18+C19</f>
        <v>1010</v>
      </c>
      <c r="D15" s="151">
        <f>D17+D16+D18+D19</f>
        <v>749.01465999999994</v>
      </c>
      <c r="E15" s="142">
        <f t="shared" si="0"/>
        <v>74.159867326732666</v>
      </c>
      <c r="F15" s="41"/>
      <c r="G15" s="41"/>
      <c r="H15" s="41"/>
      <c r="I15" s="41"/>
      <c r="J15" s="41"/>
      <c r="K15" s="41"/>
      <c r="L15" s="41"/>
      <c r="M15" s="41"/>
      <c r="N15" s="41"/>
      <c r="O15" s="41"/>
      <c r="P15" s="41"/>
      <c r="Q15" s="41"/>
      <c r="R15" s="41"/>
      <c r="S15" s="41"/>
      <c r="T15" s="41"/>
      <c r="U15" s="41"/>
      <c r="V15" s="41"/>
      <c r="W15" s="41"/>
      <c r="X15" s="41"/>
    </row>
    <row r="16" spans="1:24" s="43" customFormat="1" ht="29.25" customHeight="1" x14ac:dyDescent="0.2">
      <c r="A16" s="45" t="s">
        <v>187</v>
      </c>
      <c r="B16" s="152" t="s">
        <v>188</v>
      </c>
      <c r="C16" s="153">
        <v>500</v>
      </c>
      <c r="D16" s="153">
        <v>339.73194000000001</v>
      </c>
      <c r="E16" s="142">
        <f t="shared" si="0"/>
        <v>67.946387999999999</v>
      </c>
      <c r="F16" s="41"/>
      <c r="G16" s="41"/>
      <c r="H16" s="41"/>
      <c r="I16" s="41"/>
      <c r="J16" s="41"/>
      <c r="K16" s="41"/>
      <c r="L16" s="41"/>
      <c r="M16" s="41"/>
      <c r="N16" s="41"/>
      <c r="O16" s="41"/>
      <c r="P16" s="41"/>
      <c r="Q16" s="41"/>
      <c r="R16" s="41"/>
      <c r="S16" s="41"/>
      <c r="T16" s="41"/>
      <c r="U16" s="41"/>
      <c r="V16" s="41"/>
      <c r="W16" s="41"/>
      <c r="X16" s="41"/>
    </row>
    <row r="17" spans="1:24" s="43" customFormat="1" ht="75" x14ac:dyDescent="0.2">
      <c r="A17" s="45" t="s">
        <v>189</v>
      </c>
      <c r="B17" s="152" t="s">
        <v>190</v>
      </c>
      <c r="C17" s="153">
        <v>250</v>
      </c>
      <c r="D17" s="153">
        <v>2.4282400000000002</v>
      </c>
      <c r="E17" s="142">
        <f t="shared" si="0"/>
        <v>0.97129600000000016</v>
      </c>
      <c r="F17" s="41"/>
      <c r="G17" s="41"/>
      <c r="H17" s="41"/>
      <c r="I17" s="41"/>
      <c r="J17" s="41"/>
      <c r="K17" s="41"/>
      <c r="L17" s="41"/>
      <c r="M17" s="41"/>
      <c r="N17" s="41"/>
      <c r="O17" s="41"/>
      <c r="P17" s="41"/>
      <c r="Q17" s="41"/>
      <c r="R17" s="41"/>
      <c r="S17" s="41"/>
      <c r="T17" s="41"/>
      <c r="U17" s="41"/>
      <c r="V17" s="41"/>
      <c r="W17" s="41"/>
      <c r="X17" s="41"/>
    </row>
    <row r="18" spans="1:24" s="43" customFormat="1" ht="60" x14ac:dyDescent="0.2">
      <c r="A18" s="45" t="s">
        <v>191</v>
      </c>
      <c r="B18" s="152" t="s">
        <v>192</v>
      </c>
      <c r="C18" s="153">
        <v>180</v>
      </c>
      <c r="D18" s="153">
        <v>466.82911000000001</v>
      </c>
      <c r="E18" s="142">
        <f t="shared" si="0"/>
        <v>259.34950555555554</v>
      </c>
      <c r="F18" s="41"/>
      <c r="G18" s="41"/>
      <c r="H18" s="41"/>
      <c r="I18" s="41"/>
      <c r="J18" s="41"/>
      <c r="K18" s="41"/>
      <c r="L18" s="41"/>
      <c r="M18" s="41"/>
      <c r="N18" s="41"/>
      <c r="O18" s="41"/>
      <c r="P18" s="41"/>
      <c r="Q18" s="41"/>
      <c r="R18" s="41"/>
      <c r="S18" s="41"/>
      <c r="T18" s="41"/>
      <c r="U18" s="41"/>
      <c r="V18" s="41"/>
      <c r="W18" s="41"/>
      <c r="X18" s="41"/>
    </row>
    <row r="19" spans="1:24" s="43" customFormat="1" ht="60" x14ac:dyDescent="0.2">
      <c r="A19" s="45" t="s">
        <v>193</v>
      </c>
      <c r="B19" s="152" t="s">
        <v>194</v>
      </c>
      <c r="C19" s="153">
        <v>80</v>
      </c>
      <c r="D19" s="153">
        <v>-59.974629999999998</v>
      </c>
      <c r="E19" s="142">
        <f t="shared" si="0"/>
        <v>-74.968287500000002</v>
      </c>
      <c r="F19" s="41"/>
      <c r="G19" s="41"/>
      <c r="H19" s="41"/>
      <c r="I19" s="41"/>
      <c r="J19" s="41"/>
      <c r="K19" s="41"/>
      <c r="L19" s="41"/>
      <c r="M19" s="41"/>
      <c r="N19" s="41"/>
      <c r="O19" s="41"/>
      <c r="P19" s="41"/>
      <c r="Q19" s="41"/>
      <c r="R19" s="41"/>
      <c r="S19" s="41"/>
      <c r="T19" s="41"/>
      <c r="U19" s="41"/>
      <c r="V19" s="41"/>
      <c r="W19" s="41"/>
      <c r="X19" s="41"/>
    </row>
    <row r="20" spans="1:24" s="43" customFormat="1" ht="14.25" x14ac:dyDescent="0.2">
      <c r="A20" s="44" t="s">
        <v>195</v>
      </c>
      <c r="B20" s="150" t="s">
        <v>131</v>
      </c>
      <c r="C20" s="151">
        <f>C21+C22+C23+C24</f>
        <v>2941</v>
      </c>
      <c r="D20" s="151">
        <f>D21+D22+D23+D24</f>
        <v>2028.4004599999996</v>
      </c>
      <c r="E20" s="142">
        <f t="shared" si="0"/>
        <v>68.969753825229503</v>
      </c>
      <c r="F20" s="41"/>
      <c r="G20" s="41"/>
      <c r="H20" s="41"/>
      <c r="I20" s="41"/>
      <c r="J20" s="41"/>
      <c r="K20" s="41"/>
      <c r="L20" s="41"/>
      <c r="M20" s="41"/>
      <c r="N20" s="41"/>
      <c r="O20" s="41"/>
      <c r="P20" s="41"/>
      <c r="Q20" s="41"/>
      <c r="R20" s="41"/>
      <c r="S20" s="41"/>
      <c r="T20" s="41"/>
      <c r="U20" s="41"/>
      <c r="V20" s="41"/>
      <c r="W20" s="41"/>
      <c r="X20" s="41"/>
    </row>
    <row r="21" spans="1:24" s="43" customFormat="1" x14ac:dyDescent="0.2">
      <c r="A21" s="45" t="s">
        <v>535</v>
      </c>
      <c r="B21" s="152" t="s">
        <v>536</v>
      </c>
      <c r="C21" s="151">
        <v>2177</v>
      </c>
      <c r="D21" s="151">
        <f>401.84032+8.61555+43.38381+1135.92268-8.33083+1.183-9.34026-1.82903</f>
        <v>1571.4452399999998</v>
      </c>
      <c r="E21" s="142">
        <f t="shared" si="0"/>
        <v>72.183979788700043</v>
      </c>
      <c r="F21" s="41"/>
      <c r="G21" s="41"/>
      <c r="H21" s="41"/>
      <c r="I21" s="41"/>
      <c r="J21" s="41"/>
      <c r="K21" s="41"/>
      <c r="L21" s="41"/>
      <c r="M21" s="41"/>
      <c r="N21" s="41"/>
      <c r="O21" s="41"/>
      <c r="P21" s="41"/>
      <c r="Q21" s="41"/>
      <c r="R21" s="41"/>
      <c r="S21" s="41"/>
      <c r="T21" s="41"/>
      <c r="U21" s="41"/>
      <c r="V21" s="41"/>
      <c r="W21" s="41"/>
      <c r="X21" s="41"/>
    </row>
    <row r="22" spans="1:24" s="43" customFormat="1" x14ac:dyDescent="0.2">
      <c r="A22" s="111" t="s">
        <v>590</v>
      </c>
      <c r="B22" s="166" t="s">
        <v>591</v>
      </c>
      <c r="C22" s="151">
        <v>160</v>
      </c>
      <c r="D22" s="151">
        <f>266.95887+0.10341+0.555</f>
        <v>267.61727999999999</v>
      </c>
      <c r="E22" s="142">
        <f t="shared" si="0"/>
        <v>167.26079999999999</v>
      </c>
      <c r="F22" s="41"/>
      <c r="G22" s="41"/>
      <c r="H22" s="41"/>
      <c r="I22" s="41"/>
      <c r="J22" s="41"/>
      <c r="K22" s="41"/>
      <c r="L22" s="41"/>
      <c r="M22" s="41"/>
      <c r="N22" s="41"/>
      <c r="O22" s="41"/>
      <c r="P22" s="41"/>
      <c r="Q22" s="41"/>
      <c r="R22" s="41"/>
      <c r="S22" s="41"/>
      <c r="T22" s="41"/>
      <c r="U22" s="41"/>
      <c r="V22" s="41"/>
      <c r="W22" s="41"/>
      <c r="X22" s="41"/>
    </row>
    <row r="23" spans="1:24" s="43" customFormat="1" x14ac:dyDescent="0.2">
      <c r="A23" s="45" t="s">
        <v>196</v>
      </c>
      <c r="B23" s="152" t="s">
        <v>132</v>
      </c>
      <c r="C23" s="153">
        <v>154</v>
      </c>
      <c r="D23" s="153">
        <f>111.20798+1.04427-1.1403</f>
        <v>111.11195000000001</v>
      </c>
      <c r="E23" s="142">
        <f t="shared" si="0"/>
        <v>72.150616883116896</v>
      </c>
      <c r="F23" s="41"/>
      <c r="G23" s="41"/>
      <c r="H23" s="41"/>
      <c r="I23" s="41"/>
      <c r="J23" s="41"/>
      <c r="K23" s="41"/>
      <c r="L23" s="41"/>
      <c r="M23" s="41"/>
      <c r="N23" s="41"/>
      <c r="O23" s="41"/>
      <c r="P23" s="41"/>
      <c r="Q23" s="41"/>
      <c r="R23" s="41"/>
      <c r="S23" s="41"/>
      <c r="T23" s="41"/>
      <c r="U23" s="41"/>
      <c r="V23" s="41"/>
      <c r="W23" s="41"/>
      <c r="X23" s="41"/>
    </row>
    <row r="24" spans="1:24" s="43" customFormat="1" ht="30" x14ac:dyDescent="0.2">
      <c r="A24" s="45" t="s">
        <v>197</v>
      </c>
      <c r="B24" s="152" t="s">
        <v>133</v>
      </c>
      <c r="C24" s="153">
        <v>450</v>
      </c>
      <c r="D24" s="153">
        <f>78.05961+0.16638</f>
        <v>78.22599000000001</v>
      </c>
      <c r="E24" s="142">
        <f t="shared" si="0"/>
        <v>17.383553333333335</v>
      </c>
      <c r="F24" s="41"/>
      <c r="G24" s="41"/>
      <c r="H24" s="41"/>
      <c r="I24" s="41"/>
      <c r="J24" s="41"/>
      <c r="K24" s="41"/>
      <c r="L24" s="41"/>
      <c r="M24" s="41"/>
      <c r="N24" s="41"/>
      <c r="O24" s="41"/>
      <c r="P24" s="41"/>
      <c r="Q24" s="41"/>
      <c r="R24" s="41"/>
      <c r="S24" s="41"/>
      <c r="T24" s="41"/>
      <c r="U24" s="41"/>
      <c r="V24" s="41"/>
      <c r="W24" s="41"/>
      <c r="X24" s="41"/>
    </row>
    <row r="25" spans="1:24" s="43" customFormat="1" ht="14.25" x14ac:dyDescent="0.2">
      <c r="A25" s="44" t="s">
        <v>198</v>
      </c>
      <c r="B25" s="150" t="s">
        <v>134</v>
      </c>
      <c r="C25" s="151">
        <f>C26</f>
        <v>1632</v>
      </c>
      <c r="D25" s="151">
        <f>D26</f>
        <v>1324.32034</v>
      </c>
      <c r="E25" s="142">
        <f t="shared" si="0"/>
        <v>81.147079656862743</v>
      </c>
      <c r="F25" s="41"/>
      <c r="G25" s="41"/>
      <c r="H25" s="41"/>
      <c r="I25" s="41"/>
      <c r="J25" s="41"/>
      <c r="K25" s="41"/>
      <c r="L25" s="41"/>
      <c r="M25" s="41"/>
      <c r="N25" s="41"/>
      <c r="O25" s="41"/>
      <c r="P25" s="41"/>
      <c r="Q25" s="41"/>
      <c r="R25" s="41"/>
      <c r="S25" s="41"/>
      <c r="T25" s="41"/>
      <c r="U25" s="41"/>
      <c r="V25" s="41"/>
      <c r="W25" s="41"/>
      <c r="X25" s="41"/>
    </row>
    <row r="26" spans="1:24" s="43" customFormat="1" x14ac:dyDescent="0.2">
      <c r="A26" s="45" t="s">
        <v>199</v>
      </c>
      <c r="B26" s="152" t="s">
        <v>135</v>
      </c>
      <c r="C26" s="153">
        <v>1632</v>
      </c>
      <c r="D26" s="153">
        <f>1304.0102+20.31014</f>
        <v>1324.32034</v>
      </c>
      <c r="E26" s="142">
        <f t="shared" si="0"/>
        <v>81.147079656862743</v>
      </c>
      <c r="F26" s="41"/>
      <c r="G26" s="41"/>
      <c r="H26" s="41"/>
      <c r="I26" s="41"/>
      <c r="J26" s="41"/>
      <c r="K26" s="41"/>
      <c r="L26" s="41"/>
      <c r="M26" s="41"/>
      <c r="N26" s="41"/>
    </row>
    <row r="27" spans="1:24" s="43" customFormat="1" ht="28.5" hidden="1" x14ac:dyDescent="0.2">
      <c r="A27" s="44" t="s">
        <v>200</v>
      </c>
      <c r="B27" s="150" t="s">
        <v>201</v>
      </c>
      <c r="C27" s="151">
        <f>C28+C29</f>
        <v>0</v>
      </c>
      <c r="D27" s="151">
        <f>D28+D29</f>
        <v>0</v>
      </c>
      <c r="E27" s="142" t="e">
        <f t="shared" si="0"/>
        <v>#DIV/0!</v>
      </c>
      <c r="F27" s="41"/>
      <c r="G27" s="41"/>
      <c r="H27" s="41"/>
      <c r="I27" s="41"/>
      <c r="J27" s="41"/>
      <c r="K27" s="41"/>
      <c r="L27" s="41"/>
      <c r="M27" s="41"/>
      <c r="N27" s="41"/>
    </row>
    <row r="28" spans="1:24" s="43" customFormat="1" hidden="1" x14ac:dyDescent="0.2">
      <c r="A28" s="45" t="s">
        <v>202</v>
      </c>
      <c r="B28" s="152" t="s">
        <v>203</v>
      </c>
      <c r="C28" s="153"/>
      <c r="D28" s="153"/>
      <c r="E28" s="142" t="e">
        <f t="shared" si="0"/>
        <v>#DIV/0!</v>
      </c>
      <c r="F28" s="41"/>
      <c r="G28" s="41"/>
      <c r="H28" s="41"/>
      <c r="I28" s="41"/>
      <c r="J28" s="41"/>
      <c r="K28" s="41"/>
      <c r="L28" s="41"/>
      <c r="M28" s="41"/>
      <c r="N28" s="41"/>
    </row>
    <row r="29" spans="1:24" s="43" customFormat="1" ht="30" hidden="1" x14ac:dyDescent="0.2">
      <c r="A29" s="45" t="s">
        <v>204</v>
      </c>
      <c r="B29" s="154" t="s">
        <v>205</v>
      </c>
      <c r="C29" s="153"/>
      <c r="D29" s="153"/>
      <c r="E29" s="142" t="e">
        <f t="shared" si="0"/>
        <v>#DIV/0!</v>
      </c>
      <c r="F29" s="41"/>
      <c r="G29" s="41"/>
      <c r="H29" s="41"/>
      <c r="I29" s="41"/>
      <c r="J29" s="41"/>
      <c r="K29" s="41"/>
      <c r="L29" s="41"/>
      <c r="M29" s="41"/>
      <c r="N29" s="41"/>
    </row>
    <row r="30" spans="1:24" s="43" customFormat="1" x14ac:dyDescent="0.2">
      <c r="A30" s="44" t="s">
        <v>206</v>
      </c>
      <c r="B30" s="155" t="s">
        <v>136</v>
      </c>
      <c r="C30" s="153">
        <v>916</v>
      </c>
      <c r="D30" s="153">
        <f>544.38997+0.6</f>
        <v>544.98996999999997</v>
      </c>
      <c r="E30" s="142">
        <f t="shared" si="0"/>
        <v>59.496721615720517</v>
      </c>
      <c r="F30" s="41"/>
      <c r="G30" s="41"/>
      <c r="H30" s="41"/>
      <c r="I30" s="41"/>
      <c r="J30" s="41"/>
      <c r="K30" s="41"/>
      <c r="L30" s="41"/>
      <c r="M30" s="41"/>
      <c r="N30" s="41"/>
    </row>
    <row r="31" spans="1:24" s="43" customFormat="1" ht="42.75" x14ac:dyDescent="0.2">
      <c r="A31" s="44" t="s">
        <v>207</v>
      </c>
      <c r="B31" s="155" t="s">
        <v>137</v>
      </c>
      <c r="C31" s="151">
        <f>C32+C33</f>
        <v>1050</v>
      </c>
      <c r="D31" s="151">
        <f>D32+D33</f>
        <v>437.32176000000004</v>
      </c>
      <c r="E31" s="142">
        <f t="shared" si="0"/>
        <v>41.649691428571437</v>
      </c>
      <c r="F31" s="41"/>
      <c r="G31" s="41"/>
      <c r="H31" s="41"/>
      <c r="I31" s="41"/>
      <c r="J31" s="41"/>
      <c r="K31" s="41"/>
      <c r="L31" s="41"/>
      <c r="M31" s="41"/>
      <c r="N31" s="41"/>
    </row>
    <row r="32" spans="1:24" s="43" customFormat="1" ht="75" x14ac:dyDescent="0.2">
      <c r="A32" s="45" t="s">
        <v>275</v>
      </c>
      <c r="B32" s="154" t="s">
        <v>273</v>
      </c>
      <c r="C32" s="156">
        <v>450</v>
      </c>
      <c r="D32" s="156">
        <v>167.40036000000001</v>
      </c>
      <c r="E32" s="142">
        <f t="shared" si="0"/>
        <v>37.20008</v>
      </c>
      <c r="F32" s="41"/>
      <c r="G32" s="41"/>
      <c r="H32" s="41"/>
      <c r="I32" s="41"/>
      <c r="J32" s="41"/>
      <c r="K32" s="41"/>
      <c r="L32" s="41"/>
      <c r="M32" s="41"/>
      <c r="N32" s="41"/>
    </row>
    <row r="33" spans="1:14" s="43" customFormat="1" ht="60" x14ac:dyDescent="0.2">
      <c r="A33" s="46" t="s">
        <v>276</v>
      </c>
      <c r="B33" s="154" t="s">
        <v>274</v>
      </c>
      <c r="C33" s="157">
        <v>600</v>
      </c>
      <c r="D33" s="157">
        <v>269.92140000000001</v>
      </c>
      <c r="E33" s="142">
        <f t="shared" si="0"/>
        <v>44.986899999999999</v>
      </c>
      <c r="F33" s="41"/>
      <c r="G33" s="41"/>
      <c r="H33" s="41"/>
      <c r="I33" s="41"/>
      <c r="J33" s="41"/>
      <c r="K33" s="41"/>
      <c r="L33" s="41"/>
      <c r="M33" s="41"/>
      <c r="N33" s="41"/>
    </row>
    <row r="34" spans="1:14" s="43" customFormat="1" ht="28.5" x14ac:dyDescent="0.2">
      <c r="A34" s="44" t="s">
        <v>208</v>
      </c>
      <c r="B34" s="155" t="s">
        <v>209</v>
      </c>
      <c r="C34" s="157">
        <f>C35+C36</f>
        <v>460</v>
      </c>
      <c r="D34" s="157">
        <f>D35+D36</f>
        <v>334.25979000000001</v>
      </c>
      <c r="E34" s="142">
        <f t="shared" si="0"/>
        <v>72.665171739130443</v>
      </c>
      <c r="F34" s="41"/>
      <c r="G34" s="41"/>
      <c r="H34" s="41"/>
      <c r="I34" s="41"/>
      <c r="J34" s="41"/>
      <c r="K34" s="41"/>
      <c r="L34" s="41"/>
      <c r="M34" s="41"/>
      <c r="N34" s="41"/>
    </row>
    <row r="35" spans="1:14" s="43" customFormat="1" ht="30" x14ac:dyDescent="0.2">
      <c r="A35" s="45" t="s">
        <v>210</v>
      </c>
      <c r="B35" s="154" t="s">
        <v>211</v>
      </c>
      <c r="C35" s="157">
        <v>460</v>
      </c>
      <c r="D35" s="157">
        <f>212.77255+121.48724</f>
        <v>334.25979000000001</v>
      </c>
      <c r="E35" s="142">
        <f t="shared" si="0"/>
        <v>72.665171739130443</v>
      </c>
      <c r="F35" s="41"/>
      <c r="G35" s="41"/>
      <c r="H35" s="41"/>
      <c r="I35" s="41"/>
      <c r="J35" s="41"/>
      <c r="K35" s="41"/>
      <c r="L35" s="41"/>
      <c r="M35" s="41"/>
      <c r="N35" s="41"/>
    </row>
    <row r="36" spans="1:14" s="43" customFormat="1" hidden="1" x14ac:dyDescent="0.2">
      <c r="A36" s="45" t="s">
        <v>212</v>
      </c>
      <c r="B36" s="154" t="s">
        <v>213</v>
      </c>
      <c r="C36" s="157"/>
      <c r="D36" s="157"/>
      <c r="E36" s="142" t="e">
        <f t="shared" si="0"/>
        <v>#DIV/0!</v>
      </c>
      <c r="F36" s="41"/>
      <c r="G36" s="41"/>
      <c r="H36" s="41"/>
      <c r="I36" s="41"/>
      <c r="J36" s="41"/>
      <c r="K36" s="41"/>
      <c r="L36" s="41"/>
      <c r="M36" s="41"/>
      <c r="N36" s="41"/>
    </row>
    <row r="37" spans="1:14" s="43" customFormat="1" ht="28.5" x14ac:dyDescent="0.2">
      <c r="A37" s="44" t="s">
        <v>214</v>
      </c>
      <c r="B37" s="155" t="s">
        <v>215</v>
      </c>
      <c r="C37" s="157">
        <f>C38+C39</f>
        <v>65</v>
      </c>
      <c r="D37" s="157">
        <f>D38+D39</f>
        <v>121.52752000000001</v>
      </c>
      <c r="E37" s="142">
        <f t="shared" si="0"/>
        <v>186.9654153846154</v>
      </c>
      <c r="F37" s="41"/>
      <c r="G37" s="41"/>
      <c r="H37" s="41"/>
      <c r="I37" s="41"/>
      <c r="J37" s="41"/>
      <c r="K37" s="41"/>
      <c r="L37" s="41"/>
      <c r="M37" s="41"/>
      <c r="N37" s="41"/>
    </row>
    <row r="38" spans="1:14" s="43" customFormat="1" ht="30" hidden="1" x14ac:dyDescent="0.2">
      <c r="A38" s="45" t="s">
        <v>216</v>
      </c>
      <c r="B38" s="154" t="s">
        <v>217</v>
      </c>
      <c r="C38" s="156"/>
      <c r="D38" s="156"/>
      <c r="E38" s="142" t="e">
        <f t="shared" si="0"/>
        <v>#DIV/0!</v>
      </c>
      <c r="F38" s="41"/>
      <c r="G38" s="41"/>
      <c r="H38" s="41"/>
      <c r="I38" s="41"/>
      <c r="J38" s="41"/>
      <c r="K38" s="41"/>
      <c r="L38" s="41"/>
      <c r="M38" s="41"/>
      <c r="N38" s="41"/>
    </row>
    <row r="39" spans="1:14" s="43" customFormat="1" ht="30" x14ac:dyDescent="0.2">
      <c r="A39" s="45" t="s">
        <v>218</v>
      </c>
      <c r="B39" s="154" t="s">
        <v>219</v>
      </c>
      <c r="C39" s="157">
        <v>65</v>
      </c>
      <c r="D39" s="157">
        <f>30.989+90.53852</f>
        <v>121.52752000000001</v>
      </c>
      <c r="E39" s="142">
        <f t="shared" si="0"/>
        <v>186.9654153846154</v>
      </c>
      <c r="F39" s="41"/>
      <c r="G39" s="41"/>
      <c r="H39" s="41"/>
      <c r="I39" s="41"/>
      <c r="J39" s="41"/>
      <c r="K39" s="41"/>
      <c r="L39" s="41"/>
      <c r="M39" s="41"/>
      <c r="N39" s="41"/>
    </row>
    <row r="40" spans="1:14" s="43" customFormat="1" ht="28.5" x14ac:dyDescent="0.2">
      <c r="A40" s="44" t="s">
        <v>138</v>
      </c>
      <c r="B40" s="155" t="s">
        <v>139</v>
      </c>
      <c r="C40" s="157">
        <f>C41</f>
        <v>160</v>
      </c>
      <c r="D40" s="157">
        <f>D41</f>
        <v>83.700460000000007</v>
      </c>
      <c r="E40" s="142">
        <f t="shared" si="0"/>
        <v>52.312787499999999</v>
      </c>
      <c r="F40" s="41"/>
      <c r="G40" s="41"/>
      <c r="H40" s="41"/>
      <c r="I40" s="41"/>
      <c r="J40" s="41"/>
      <c r="K40" s="41"/>
      <c r="L40" s="41"/>
      <c r="M40" s="41"/>
      <c r="N40" s="41"/>
    </row>
    <row r="41" spans="1:14" s="43" customFormat="1" ht="30" x14ac:dyDescent="0.2">
      <c r="A41" s="46">
        <v>1.14060000000004E+16</v>
      </c>
      <c r="B41" s="154" t="s">
        <v>220</v>
      </c>
      <c r="C41" s="156">
        <v>160</v>
      </c>
      <c r="D41" s="156">
        <v>83.700460000000007</v>
      </c>
      <c r="E41" s="142">
        <f t="shared" si="0"/>
        <v>52.312787499999999</v>
      </c>
      <c r="F41" s="41"/>
      <c r="G41" s="41"/>
      <c r="H41" s="41"/>
      <c r="I41" s="41"/>
      <c r="J41" s="41"/>
      <c r="K41" s="41"/>
      <c r="L41" s="41"/>
      <c r="M41" s="41"/>
      <c r="N41" s="41"/>
    </row>
    <row r="42" spans="1:14" s="43" customFormat="1" ht="14.25" x14ac:dyDescent="0.2">
      <c r="A42" s="44" t="s">
        <v>221</v>
      </c>
      <c r="B42" s="155" t="s">
        <v>140</v>
      </c>
      <c r="C42" s="157">
        <v>350</v>
      </c>
      <c r="D42" s="157">
        <f>-0.2415+2.625+0.2+2+17.57+7.1+26.57228+0.3+4.5+17.18052</f>
        <v>77.806299999999993</v>
      </c>
      <c r="E42" s="142">
        <f t="shared" si="0"/>
        <v>22.230371428571427</v>
      </c>
      <c r="F42" s="41"/>
      <c r="G42" s="41"/>
      <c r="H42" s="41"/>
      <c r="I42" s="41"/>
      <c r="J42" s="41"/>
      <c r="K42" s="41"/>
      <c r="L42" s="41"/>
      <c r="M42" s="41"/>
      <c r="N42" s="41"/>
    </row>
    <row r="43" spans="1:14" s="43" customFormat="1" ht="14.25" x14ac:dyDescent="0.2">
      <c r="A43" s="44" t="s">
        <v>141</v>
      </c>
      <c r="B43" s="158" t="s">
        <v>142</v>
      </c>
      <c r="C43" s="157">
        <f>C44</f>
        <v>160</v>
      </c>
      <c r="D43" s="157">
        <f>D44</f>
        <v>-1</v>
      </c>
      <c r="E43" s="142">
        <f t="shared" si="0"/>
        <v>-0.625</v>
      </c>
      <c r="F43" s="41"/>
      <c r="G43" s="41"/>
      <c r="H43" s="41"/>
      <c r="I43" s="41"/>
      <c r="J43" s="41"/>
      <c r="K43" s="41"/>
      <c r="L43" s="41"/>
      <c r="M43" s="41"/>
      <c r="N43" s="41"/>
    </row>
    <row r="44" spans="1:14" s="43" customFormat="1" x14ac:dyDescent="0.2">
      <c r="A44" s="45" t="s">
        <v>222</v>
      </c>
      <c r="B44" s="159" t="s">
        <v>223</v>
      </c>
      <c r="C44" s="157">
        <v>160</v>
      </c>
      <c r="D44" s="157">
        <v>-1</v>
      </c>
      <c r="E44" s="142">
        <f t="shared" si="0"/>
        <v>-0.625</v>
      </c>
      <c r="F44" s="41"/>
      <c r="G44" s="41"/>
      <c r="H44" s="41"/>
      <c r="I44" s="41"/>
      <c r="J44" s="41"/>
      <c r="K44" s="41"/>
      <c r="L44" s="41"/>
      <c r="M44" s="41"/>
      <c r="N44" s="41"/>
    </row>
    <row r="45" spans="1:14" s="47" customFormat="1" x14ac:dyDescent="0.25">
      <c r="A45" s="44" t="s">
        <v>224</v>
      </c>
      <c r="B45" s="160" t="s">
        <v>143</v>
      </c>
      <c r="C45" s="118">
        <f>C46</f>
        <v>589430.27723000001</v>
      </c>
      <c r="D45" s="118">
        <f>D46</f>
        <v>502501.25055</v>
      </c>
      <c r="E45" s="142">
        <f t="shared" si="0"/>
        <v>85.252025551093354</v>
      </c>
      <c r="F45" s="304">
        <v>502501.25055</v>
      </c>
      <c r="G45" s="41"/>
      <c r="H45" s="41"/>
      <c r="I45" s="41"/>
      <c r="J45" s="41"/>
      <c r="K45" s="41"/>
      <c r="L45" s="41"/>
      <c r="M45" s="41"/>
      <c r="N45" s="41"/>
    </row>
    <row r="46" spans="1:14" s="48" customFormat="1" ht="30" x14ac:dyDescent="0.25">
      <c r="A46" s="45" t="s">
        <v>225</v>
      </c>
      <c r="B46" s="161" t="s">
        <v>226</v>
      </c>
      <c r="C46" s="114">
        <f>+C47+C50+C69+C100+C106</f>
        <v>589430.27723000001</v>
      </c>
      <c r="D46" s="114">
        <f>+D47+D50+D69+D100+D106</f>
        <v>502501.25055</v>
      </c>
      <c r="E46" s="142">
        <f t="shared" si="0"/>
        <v>85.252025551093354</v>
      </c>
      <c r="F46" s="41">
        <f>+F45-D45</f>
        <v>0</v>
      </c>
      <c r="G46" s="41"/>
      <c r="H46" s="41"/>
      <c r="I46" s="41"/>
      <c r="J46" s="41"/>
      <c r="K46" s="41"/>
      <c r="L46" s="41"/>
      <c r="M46" s="41"/>
      <c r="N46" s="41"/>
    </row>
    <row r="47" spans="1:14" s="49" customFormat="1" ht="28.5" customHeight="1" x14ac:dyDescent="0.25">
      <c r="A47" s="53" t="s">
        <v>227</v>
      </c>
      <c r="B47" s="162" t="s">
        <v>228</v>
      </c>
      <c r="C47" s="118">
        <f>C48+C49</f>
        <v>184616</v>
      </c>
      <c r="D47" s="118">
        <f>D48+D49</f>
        <v>164255.54</v>
      </c>
      <c r="E47" s="142">
        <f t="shared" si="0"/>
        <v>88.971454261819133</v>
      </c>
      <c r="F47" s="41"/>
      <c r="G47" s="41"/>
      <c r="H47" s="41"/>
      <c r="I47" s="41"/>
      <c r="J47" s="41"/>
      <c r="K47" s="41"/>
      <c r="L47" s="41"/>
      <c r="M47" s="41"/>
      <c r="N47" s="41"/>
    </row>
    <row r="48" spans="1:14" s="48" customFormat="1" ht="30" x14ac:dyDescent="0.25">
      <c r="A48" s="45" t="s">
        <v>229</v>
      </c>
      <c r="B48" s="163" t="s">
        <v>144</v>
      </c>
      <c r="C48" s="114">
        <v>155550.6</v>
      </c>
      <c r="D48" s="114">
        <v>140660.019</v>
      </c>
      <c r="E48" s="142">
        <f t="shared" si="0"/>
        <v>90.427178680120804</v>
      </c>
      <c r="F48" s="41"/>
      <c r="G48" s="41"/>
      <c r="H48" s="41"/>
      <c r="I48" s="41"/>
      <c r="J48" s="41"/>
      <c r="K48" s="41"/>
      <c r="L48" s="41"/>
      <c r="M48" s="41"/>
      <c r="N48" s="41"/>
    </row>
    <row r="49" spans="1:14" s="48" customFormat="1" ht="30" x14ac:dyDescent="0.25">
      <c r="A49" s="45" t="s">
        <v>230</v>
      </c>
      <c r="B49" s="163" t="s">
        <v>231</v>
      </c>
      <c r="C49" s="114">
        <f>19422.1+1334.3+1250+7059</f>
        <v>29065.399999999998</v>
      </c>
      <c r="D49" s="114">
        <v>23595.521000000001</v>
      </c>
      <c r="E49" s="142">
        <f t="shared" si="0"/>
        <v>81.180788841715597</v>
      </c>
      <c r="F49" s="41"/>
      <c r="G49" s="41"/>
      <c r="H49" s="41"/>
      <c r="I49" s="41"/>
      <c r="J49" s="41"/>
      <c r="K49" s="41"/>
      <c r="L49" s="41"/>
      <c r="M49" s="41"/>
      <c r="N49" s="41"/>
    </row>
    <row r="50" spans="1:14" s="49" customFormat="1" ht="38.25" customHeight="1" x14ac:dyDescent="0.25">
      <c r="A50" s="53" t="s">
        <v>232</v>
      </c>
      <c r="B50" s="162" t="s">
        <v>154</v>
      </c>
      <c r="C50" s="118">
        <f>SUM(C51:C68)</f>
        <v>59859.302309999999</v>
      </c>
      <c r="D50" s="118">
        <f>SUM(D51:D68)</f>
        <v>32333.640779999998</v>
      </c>
      <c r="E50" s="142">
        <f t="shared" si="0"/>
        <v>54.016066897255484</v>
      </c>
      <c r="F50" s="41"/>
      <c r="G50" s="41"/>
      <c r="H50" s="41"/>
      <c r="I50" s="41"/>
      <c r="J50" s="41"/>
      <c r="K50" s="41"/>
      <c r="L50" s="41"/>
      <c r="M50" s="41"/>
      <c r="N50" s="41"/>
    </row>
    <row r="51" spans="1:14" s="49" customFormat="1" ht="60.75" customHeight="1" x14ac:dyDescent="0.25">
      <c r="A51" s="51" t="s">
        <v>241</v>
      </c>
      <c r="B51" s="112" t="s">
        <v>145</v>
      </c>
      <c r="C51" s="114">
        <v>6438</v>
      </c>
      <c r="D51" s="114">
        <v>6437.6354000000001</v>
      </c>
      <c r="E51" s="142">
        <f t="shared" si="0"/>
        <v>99.994336750543638</v>
      </c>
      <c r="F51" s="41">
        <f>+D51+D52+D68+D64+D58+D62</f>
        <v>19353.205399999999</v>
      </c>
      <c r="G51" s="41"/>
      <c r="H51" s="41"/>
      <c r="I51" s="41"/>
      <c r="J51" s="41"/>
      <c r="K51" s="41"/>
      <c r="L51" s="41"/>
      <c r="M51" s="41"/>
      <c r="N51" s="41"/>
    </row>
    <row r="52" spans="1:14" s="49" customFormat="1" ht="78" customHeight="1" x14ac:dyDescent="0.25">
      <c r="A52" s="51" t="s">
        <v>241</v>
      </c>
      <c r="B52" s="112" t="s">
        <v>111</v>
      </c>
      <c r="C52" s="114">
        <v>11577.2</v>
      </c>
      <c r="D52" s="114">
        <v>7576.57</v>
      </c>
      <c r="E52" s="142">
        <f t="shared" si="0"/>
        <v>65.443889714265964</v>
      </c>
      <c r="F52" s="41">
        <v>21129.2654</v>
      </c>
      <c r="G52" s="41"/>
      <c r="H52" s="41"/>
      <c r="I52" s="41"/>
      <c r="J52" s="41"/>
      <c r="K52" s="41"/>
      <c r="L52" s="41"/>
      <c r="M52" s="41"/>
      <c r="N52" s="41"/>
    </row>
    <row r="53" spans="1:14" s="49" customFormat="1" ht="30" x14ac:dyDescent="0.25">
      <c r="A53" s="51" t="s">
        <v>241</v>
      </c>
      <c r="B53" s="112" t="s">
        <v>671</v>
      </c>
      <c r="C53" s="114">
        <v>4709</v>
      </c>
      <c r="D53" s="114"/>
      <c r="E53" s="142">
        <f t="shared" si="0"/>
        <v>0</v>
      </c>
      <c r="F53" s="41"/>
      <c r="G53" s="41"/>
      <c r="H53" s="41"/>
      <c r="I53" s="41"/>
      <c r="J53" s="41"/>
      <c r="K53" s="41"/>
      <c r="L53" s="41"/>
      <c r="M53" s="41"/>
      <c r="N53" s="41"/>
    </row>
    <row r="54" spans="1:14" s="49" customFormat="1" ht="60" x14ac:dyDescent="0.25">
      <c r="A54" s="45" t="s">
        <v>485</v>
      </c>
      <c r="B54" s="164" t="s">
        <v>486</v>
      </c>
      <c r="C54" s="114">
        <v>500</v>
      </c>
      <c r="D54" s="114">
        <v>500</v>
      </c>
      <c r="E54" s="142">
        <f t="shared" si="0"/>
        <v>100</v>
      </c>
      <c r="F54" s="41">
        <f>F52-F51</f>
        <v>1776.0600000000013</v>
      </c>
      <c r="G54" s="41"/>
      <c r="H54" s="41"/>
      <c r="I54" s="41"/>
      <c r="J54" s="41"/>
      <c r="K54" s="41"/>
      <c r="L54" s="41"/>
      <c r="M54" s="41"/>
      <c r="N54" s="41"/>
    </row>
    <row r="55" spans="1:14" s="49" customFormat="1" ht="45" x14ac:dyDescent="0.25">
      <c r="A55" s="51" t="s">
        <v>233</v>
      </c>
      <c r="B55" s="112" t="s">
        <v>155</v>
      </c>
      <c r="C55" s="114">
        <v>3702.886</v>
      </c>
      <c r="D55" s="114">
        <v>3702.886</v>
      </c>
      <c r="E55" s="142">
        <f t="shared" si="0"/>
        <v>100</v>
      </c>
      <c r="F55" s="41"/>
      <c r="G55" s="41"/>
      <c r="H55" s="41"/>
      <c r="I55" s="41"/>
      <c r="J55" s="41"/>
      <c r="K55" s="41"/>
      <c r="L55" s="41"/>
      <c r="M55" s="41"/>
      <c r="N55" s="41"/>
    </row>
    <row r="56" spans="1:14" s="49" customFormat="1" ht="30" x14ac:dyDescent="0.25">
      <c r="A56" s="51" t="s">
        <v>241</v>
      </c>
      <c r="B56" s="112" t="s">
        <v>544</v>
      </c>
      <c r="C56" s="114">
        <v>1776.06</v>
      </c>
      <c r="D56" s="114">
        <v>1776.06</v>
      </c>
      <c r="E56" s="142">
        <f t="shared" si="0"/>
        <v>100</v>
      </c>
      <c r="F56" s="41"/>
      <c r="G56" s="41"/>
      <c r="H56" s="41"/>
      <c r="I56" s="41"/>
      <c r="J56" s="41"/>
      <c r="K56" s="41"/>
      <c r="L56" s="41"/>
      <c r="M56" s="41"/>
      <c r="N56" s="41"/>
    </row>
    <row r="57" spans="1:14" s="49" customFormat="1" ht="60" x14ac:dyDescent="0.25">
      <c r="A57" s="45" t="s">
        <v>633</v>
      </c>
      <c r="B57" s="112" t="s">
        <v>634</v>
      </c>
      <c r="C57" s="114">
        <v>1927.8</v>
      </c>
      <c r="D57" s="114">
        <v>1383.9376</v>
      </c>
      <c r="E57" s="142">
        <f t="shared" si="0"/>
        <v>71.788442784521209</v>
      </c>
      <c r="F57" s="41"/>
      <c r="G57" s="41"/>
      <c r="H57" s="41"/>
      <c r="I57" s="41"/>
      <c r="J57" s="41"/>
      <c r="K57" s="41"/>
      <c r="L57" s="41"/>
      <c r="M57" s="41"/>
      <c r="N57" s="41"/>
    </row>
    <row r="58" spans="1:14" s="49" customFormat="1" ht="45" x14ac:dyDescent="0.25">
      <c r="A58" s="51" t="s">
        <v>241</v>
      </c>
      <c r="B58" s="164" t="s">
        <v>668</v>
      </c>
      <c r="C58" s="114">
        <v>80</v>
      </c>
      <c r="D58" s="114"/>
      <c r="E58" s="142">
        <f t="shared" si="0"/>
        <v>0</v>
      </c>
      <c r="F58" s="41"/>
      <c r="G58" s="41"/>
      <c r="H58" s="41"/>
      <c r="I58" s="41"/>
      <c r="J58" s="41"/>
      <c r="K58" s="41"/>
      <c r="L58" s="41"/>
      <c r="M58" s="41"/>
      <c r="N58" s="41"/>
    </row>
    <row r="59" spans="1:14" s="49" customFormat="1" ht="30" x14ac:dyDescent="0.25">
      <c r="A59" s="51" t="s">
        <v>234</v>
      </c>
      <c r="B59" s="112" t="s">
        <v>487</v>
      </c>
      <c r="C59" s="114">
        <f>1143.56-52.085</f>
        <v>1091.4749999999999</v>
      </c>
      <c r="D59" s="114">
        <v>1091.4749999999999</v>
      </c>
      <c r="E59" s="142">
        <f t="shared" si="0"/>
        <v>100</v>
      </c>
      <c r="F59" s="41"/>
      <c r="G59" s="41"/>
      <c r="H59" s="41"/>
      <c r="I59" s="41"/>
      <c r="J59" s="41"/>
      <c r="K59" s="41"/>
      <c r="L59" s="41"/>
      <c r="M59" s="41"/>
      <c r="N59" s="41"/>
    </row>
    <row r="60" spans="1:14" s="49" customFormat="1" ht="45.75" customHeight="1" x14ac:dyDescent="0.25">
      <c r="A60" s="144" t="s">
        <v>235</v>
      </c>
      <c r="B60" s="112" t="s">
        <v>525</v>
      </c>
      <c r="C60" s="114">
        <f>1515.15152-536.24266</f>
        <v>978.90885999999989</v>
      </c>
      <c r="D60" s="114">
        <v>293.67266000000001</v>
      </c>
      <c r="E60" s="142">
        <f t="shared" si="0"/>
        <v>30.000000204309117</v>
      </c>
      <c r="F60" s="41"/>
      <c r="G60" s="41"/>
      <c r="H60" s="41"/>
      <c r="I60" s="41"/>
      <c r="J60" s="41"/>
      <c r="K60" s="41"/>
      <c r="L60" s="41"/>
      <c r="M60" s="41"/>
      <c r="N60" s="41"/>
    </row>
    <row r="61" spans="1:14" s="117" customFormat="1" ht="60.75" customHeight="1" x14ac:dyDescent="0.2">
      <c r="A61" s="122" t="s">
        <v>526</v>
      </c>
      <c r="B61" s="165" t="s">
        <v>527</v>
      </c>
      <c r="C61" s="114">
        <v>7281.79</v>
      </c>
      <c r="D61" s="115">
        <v>4232.4041200000001</v>
      </c>
      <c r="E61" s="142">
        <f t="shared" si="0"/>
        <v>58.123127967161928</v>
      </c>
      <c r="F61" s="116"/>
      <c r="G61" s="116"/>
      <c r="H61" s="116"/>
      <c r="I61" s="116"/>
      <c r="J61" s="116"/>
      <c r="K61" s="116"/>
      <c r="L61" s="116"/>
      <c r="M61" s="116"/>
      <c r="N61" s="116"/>
    </row>
    <row r="62" spans="1:14" s="49" customFormat="1" ht="30" x14ac:dyDescent="0.25">
      <c r="A62" s="51" t="s">
        <v>241</v>
      </c>
      <c r="B62" s="112" t="s">
        <v>630</v>
      </c>
      <c r="C62" s="114">
        <v>1779</v>
      </c>
      <c r="D62" s="114">
        <v>1779</v>
      </c>
      <c r="E62" s="142">
        <f t="shared" si="0"/>
        <v>100</v>
      </c>
      <c r="F62" s="41"/>
      <c r="G62" s="41"/>
      <c r="H62" s="41"/>
      <c r="I62" s="41"/>
      <c r="J62" s="41"/>
      <c r="K62" s="41"/>
      <c r="L62" s="41"/>
      <c r="M62" s="41"/>
      <c r="N62" s="41"/>
    </row>
    <row r="63" spans="1:14" s="49" customFormat="1" ht="45" x14ac:dyDescent="0.25">
      <c r="A63" s="51" t="s">
        <v>637</v>
      </c>
      <c r="B63" s="112" t="s">
        <v>635</v>
      </c>
      <c r="C63" s="114">
        <f>5000+9457.18245</f>
        <v>14457.18245</v>
      </c>
      <c r="D63" s="114"/>
      <c r="E63" s="142">
        <f t="shared" si="0"/>
        <v>0</v>
      </c>
      <c r="F63" s="41"/>
      <c r="G63" s="41"/>
      <c r="H63" s="41"/>
      <c r="I63" s="41"/>
      <c r="J63" s="41"/>
      <c r="K63" s="41"/>
      <c r="L63" s="41"/>
      <c r="M63" s="41"/>
      <c r="N63" s="41"/>
    </row>
    <row r="64" spans="1:14" s="49" customFormat="1" ht="30" x14ac:dyDescent="0.25">
      <c r="A64" s="51" t="s">
        <v>241</v>
      </c>
      <c r="B64" s="164" t="s">
        <v>640</v>
      </c>
      <c r="C64" s="114">
        <v>1580</v>
      </c>
      <c r="D64" s="114">
        <v>1580</v>
      </c>
      <c r="E64" s="142">
        <f t="shared" si="0"/>
        <v>100</v>
      </c>
      <c r="F64" s="41"/>
      <c r="G64" s="41"/>
      <c r="H64" s="41"/>
      <c r="I64" s="41"/>
      <c r="J64" s="41"/>
      <c r="K64" s="41"/>
      <c r="L64" s="41"/>
      <c r="M64" s="41"/>
      <c r="N64" s="41"/>
    </row>
    <row r="65" spans="1:14" s="49" customFormat="1" ht="45" hidden="1" x14ac:dyDescent="0.25">
      <c r="A65" s="45" t="s">
        <v>235</v>
      </c>
      <c r="B65" s="164" t="s">
        <v>236</v>
      </c>
      <c r="C65" s="114">
        <v>0</v>
      </c>
      <c r="D65" s="114"/>
      <c r="E65" s="142" t="e">
        <f t="shared" si="0"/>
        <v>#DIV/0!</v>
      </c>
      <c r="F65" s="41"/>
      <c r="G65" s="41"/>
      <c r="H65" s="41"/>
      <c r="I65" s="41"/>
      <c r="J65" s="41"/>
      <c r="K65" s="41"/>
      <c r="L65" s="41"/>
      <c r="M65" s="41"/>
      <c r="N65" s="41"/>
    </row>
    <row r="66" spans="1:14" s="49" customFormat="1" ht="30" hidden="1" x14ac:dyDescent="0.25">
      <c r="A66" s="51" t="s">
        <v>237</v>
      </c>
      <c r="B66" s="112" t="s">
        <v>238</v>
      </c>
      <c r="C66" s="114">
        <v>0</v>
      </c>
      <c r="D66" s="114"/>
      <c r="E66" s="142" t="e">
        <f t="shared" si="0"/>
        <v>#DIV/0!</v>
      </c>
      <c r="F66" s="41"/>
      <c r="G66" s="41"/>
      <c r="H66" s="41"/>
      <c r="I66" s="41"/>
      <c r="J66" s="41"/>
      <c r="K66" s="41"/>
      <c r="L66" s="41"/>
      <c r="M66" s="41"/>
      <c r="N66" s="41"/>
    </row>
    <row r="67" spans="1:14" s="49" customFormat="1" ht="30" hidden="1" customHeight="1" x14ac:dyDescent="0.25">
      <c r="A67" s="51" t="s">
        <v>239</v>
      </c>
      <c r="B67" s="112" t="s">
        <v>240</v>
      </c>
      <c r="C67" s="114">
        <v>0</v>
      </c>
      <c r="D67" s="114"/>
      <c r="E67" s="142" t="e">
        <f t="shared" si="0"/>
        <v>#DIV/0!</v>
      </c>
      <c r="F67" s="41"/>
      <c r="G67" s="41"/>
      <c r="H67" s="41"/>
      <c r="I67" s="41"/>
      <c r="J67" s="41"/>
      <c r="K67" s="41"/>
      <c r="L67" s="41"/>
      <c r="M67" s="41"/>
      <c r="N67" s="41"/>
    </row>
    <row r="68" spans="1:14" s="49" customFormat="1" ht="33" customHeight="1" x14ac:dyDescent="0.25">
      <c r="A68" s="51" t="s">
        <v>241</v>
      </c>
      <c r="B68" s="112" t="s">
        <v>639</v>
      </c>
      <c r="C68" s="114">
        <v>1980</v>
      </c>
      <c r="D68" s="114">
        <v>1980</v>
      </c>
      <c r="E68" s="142">
        <f t="shared" si="0"/>
        <v>100</v>
      </c>
      <c r="F68" s="41"/>
      <c r="G68" s="41"/>
      <c r="H68" s="41"/>
      <c r="I68" s="41"/>
      <c r="J68" s="41"/>
      <c r="K68" s="41"/>
      <c r="L68" s="41"/>
      <c r="M68" s="41"/>
      <c r="N68" s="41"/>
    </row>
    <row r="69" spans="1:14" s="49" customFormat="1" ht="30" x14ac:dyDescent="0.25">
      <c r="A69" s="53" t="s">
        <v>242</v>
      </c>
      <c r="B69" s="162" t="s">
        <v>156</v>
      </c>
      <c r="C69" s="118">
        <f>+C70+C71+C74+C75+C76+C77+C78+C79+C80+C81+C82+C83+C84+C85+C86+C88+C89+C90+C91+C92+C93+C94+C95+C96+C97+C98+C99</f>
        <v>321933.68892000004</v>
      </c>
      <c r="D69" s="118">
        <f>+D70+D71+D74+D75+D76+D77+D78+D79+D80+D81+D82+D83+D84+D85+D86+D88+D89+D90+D91+D92+D93+D94+D95+D96+D97+D98+D99</f>
        <v>294468.15948999999</v>
      </c>
      <c r="E69" s="142">
        <f t="shared" si="0"/>
        <v>91.468575555997433</v>
      </c>
      <c r="F69" s="41"/>
      <c r="G69" s="41"/>
      <c r="H69" s="41"/>
      <c r="I69" s="41"/>
      <c r="J69" s="41"/>
      <c r="K69" s="41"/>
      <c r="L69" s="41"/>
      <c r="M69" s="41"/>
      <c r="N69" s="41"/>
    </row>
    <row r="70" spans="1:14" s="117" customFormat="1" ht="33.75" customHeight="1" x14ac:dyDescent="0.2">
      <c r="A70" s="145" t="s">
        <v>243</v>
      </c>
      <c r="B70" s="113" t="s">
        <v>278</v>
      </c>
      <c r="C70" s="114">
        <v>1208.7</v>
      </c>
      <c r="D70" s="114">
        <v>1208.7</v>
      </c>
      <c r="E70" s="142">
        <f t="shared" si="0"/>
        <v>100</v>
      </c>
      <c r="F70" s="116"/>
      <c r="G70" s="116"/>
      <c r="H70" s="116"/>
      <c r="I70" s="116"/>
      <c r="J70" s="116"/>
      <c r="K70" s="116"/>
      <c r="L70" s="116"/>
      <c r="M70" s="116"/>
      <c r="N70" s="116"/>
    </row>
    <row r="71" spans="1:14" s="117" customFormat="1" ht="165" x14ac:dyDescent="0.2">
      <c r="A71" s="145" t="s">
        <v>259</v>
      </c>
      <c r="B71" s="113" t="s">
        <v>260</v>
      </c>
      <c r="C71" s="114">
        <f>+C72+C73</f>
        <v>166383.5</v>
      </c>
      <c r="D71" s="114">
        <f>+D72+D73</f>
        <v>166024</v>
      </c>
      <c r="E71" s="142">
        <f t="shared" si="0"/>
        <v>99.783932902000487</v>
      </c>
      <c r="F71" s="116">
        <f>+D71+D75+D76+D77+D78+D79+D81+D82+D83+D86+D90</f>
        <v>181107.54330999998</v>
      </c>
      <c r="G71" s="116"/>
      <c r="H71" s="116"/>
      <c r="I71" s="116"/>
      <c r="J71" s="116"/>
      <c r="K71" s="116"/>
      <c r="L71" s="116"/>
      <c r="M71" s="116"/>
      <c r="N71" s="116"/>
    </row>
    <row r="72" spans="1:14" s="117" customFormat="1" ht="51" x14ac:dyDescent="0.2">
      <c r="A72" s="145"/>
      <c r="B72" s="127" t="s">
        <v>542</v>
      </c>
      <c r="C72" s="114">
        <v>122778</v>
      </c>
      <c r="D72" s="114">
        <v>122778</v>
      </c>
      <c r="E72" s="142">
        <f t="shared" si="0"/>
        <v>100</v>
      </c>
      <c r="F72" s="116">
        <v>181107.54331000001</v>
      </c>
      <c r="G72" s="116"/>
      <c r="H72" s="116"/>
      <c r="I72" s="116"/>
      <c r="J72" s="116"/>
      <c r="K72" s="116"/>
      <c r="L72" s="116"/>
      <c r="M72" s="116"/>
      <c r="N72" s="116"/>
    </row>
    <row r="73" spans="1:14" s="117" customFormat="1" x14ac:dyDescent="0.2">
      <c r="A73" s="145"/>
      <c r="B73" s="127" t="s">
        <v>543</v>
      </c>
      <c r="C73" s="114">
        <f>40397.1+3208.4</f>
        <v>43605.5</v>
      </c>
      <c r="D73" s="114">
        <v>43246</v>
      </c>
      <c r="E73" s="142">
        <f t="shared" si="0"/>
        <v>99.175562715712459</v>
      </c>
      <c r="F73" s="305">
        <f>F72-F71</f>
        <v>0</v>
      </c>
      <c r="G73" s="116"/>
      <c r="H73" s="116"/>
      <c r="I73" s="116"/>
      <c r="J73" s="116"/>
      <c r="K73" s="116"/>
      <c r="L73" s="116"/>
      <c r="M73" s="116"/>
      <c r="N73" s="116"/>
    </row>
    <row r="74" spans="1:14" s="117" customFormat="1" ht="45" x14ac:dyDescent="0.2">
      <c r="A74" s="145" t="s">
        <v>259</v>
      </c>
      <c r="B74" s="113" t="s">
        <v>261</v>
      </c>
      <c r="C74" s="114">
        <v>6</v>
      </c>
      <c r="D74" s="114"/>
      <c r="E74" s="142">
        <f t="shared" si="0"/>
        <v>0</v>
      </c>
      <c r="F74" s="116"/>
      <c r="G74" s="116"/>
      <c r="H74" s="116"/>
      <c r="I74" s="116"/>
      <c r="J74" s="116"/>
      <c r="K74" s="116"/>
      <c r="L74" s="116"/>
      <c r="M74" s="116"/>
      <c r="N74" s="116"/>
    </row>
    <row r="75" spans="1:14" s="117" customFormat="1" ht="30" x14ac:dyDescent="0.2">
      <c r="A75" s="145" t="s">
        <v>259</v>
      </c>
      <c r="B75" s="113" t="s">
        <v>262</v>
      </c>
      <c r="C75" s="114">
        <v>4630.1000000000004</v>
      </c>
      <c r="D75" s="114">
        <v>3110.0970000000002</v>
      </c>
      <c r="E75" s="142">
        <f t="shared" si="0"/>
        <v>67.171270598907157</v>
      </c>
      <c r="F75" s="116"/>
      <c r="G75" s="116"/>
      <c r="H75" s="116"/>
      <c r="I75" s="116"/>
      <c r="J75" s="116"/>
      <c r="K75" s="116"/>
      <c r="L75" s="116"/>
      <c r="M75" s="116"/>
      <c r="N75" s="116"/>
    </row>
    <row r="76" spans="1:14" s="117" customFormat="1" ht="30" x14ac:dyDescent="0.2">
      <c r="A76" s="145" t="s">
        <v>259</v>
      </c>
      <c r="B76" s="113" t="s">
        <v>263</v>
      </c>
      <c r="C76" s="114">
        <v>5047</v>
      </c>
      <c r="D76" s="114">
        <v>3190.91426</v>
      </c>
      <c r="E76" s="142">
        <f t="shared" si="0"/>
        <v>63.223979789974237</v>
      </c>
      <c r="F76" s="116"/>
      <c r="G76" s="116"/>
      <c r="H76" s="116"/>
      <c r="I76" s="116"/>
      <c r="J76" s="116"/>
      <c r="K76" s="116"/>
      <c r="L76" s="116"/>
      <c r="M76" s="116"/>
      <c r="N76" s="116"/>
    </row>
    <row r="77" spans="1:14" s="117" customFormat="1" ht="75" x14ac:dyDescent="0.2">
      <c r="A77" s="145" t="s">
        <v>259</v>
      </c>
      <c r="B77" s="113" t="s">
        <v>264</v>
      </c>
      <c r="C77" s="114">
        <v>5179</v>
      </c>
      <c r="D77" s="114">
        <v>3884.2469999999998</v>
      </c>
      <c r="E77" s="142">
        <f t="shared" si="0"/>
        <v>74.999942073759414</v>
      </c>
      <c r="F77" s="116"/>
      <c r="G77" s="116"/>
      <c r="H77" s="116"/>
      <c r="I77" s="116"/>
      <c r="J77" s="116"/>
      <c r="K77" s="116"/>
      <c r="L77" s="116"/>
      <c r="M77" s="116"/>
      <c r="N77" s="116"/>
    </row>
    <row r="78" spans="1:14" s="117" customFormat="1" ht="45" x14ac:dyDescent="0.2">
      <c r="A78" s="145" t="s">
        <v>259</v>
      </c>
      <c r="B78" s="113" t="s">
        <v>537</v>
      </c>
      <c r="C78" s="114">
        <v>121.1</v>
      </c>
      <c r="D78" s="114">
        <v>121.1</v>
      </c>
      <c r="E78" s="142">
        <f t="shared" si="0"/>
        <v>100</v>
      </c>
      <c r="F78" s="116"/>
      <c r="G78" s="116"/>
      <c r="H78" s="116"/>
      <c r="I78" s="116"/>
      <c r="J78" s="116"/>
      <c r="K78" s="116"/>
      <c r="L78" s="116"/>
      <c r="M78" s="116"/>
      <c r="N78" s="116"/>
    </row>
    <row r="79" spans="1:14" s="117" customFormat="1" ht="60" x14ac:dyDescent="0.2">
      <c r="A79" s="145" t="s">
        <v>259</v>
      </c>
      <c r="B79" s="113" t="s">
        <v>265</v>
      </c>
      <c r="C79" s="114">
        <v>462</v>
      </c>
      <c r="D79" s="114">
        <v>346.5</v>
      </c>
      <c r="E79" s="142">
        <f t="shared" ref="E79:E107" si="1">D79/C79*100</f>
        <v>75</v>
      </c>
      <c r="F79" s="116"/>
      <c r="G79" s="116"/>
      <c r="H79" s="116"/>
      <c r="I79" s="116"/>
      <c r="J79" s="116"/>
      <c r="K79" s="116"/>
      <c r="L79" s="116"/>
      <c r="M79" s="116"/>
      <c r="N79" s="116"/>
    </row>
    <row r="80" spans="1:14" s="117" customFormat="1" ht="30" x14ac:dyDescent="0.2">
      <c r="A80" s="145" t="s">
        <v>259</v>
      </c>
      <c r="B80" s="113" t="s">
        <v>266</v>
      </c>
      <c r="C80" s="114">
        <v>74.5</v>
      </c>
      <c r="D80" s="114"/>
      <c r="E80" s="142">
        <f t="shared" si="1"/>
        <v>0</v>
      </c>
      <c r="F80" s="116"/>
      <c r="G80" s="116"/>
      <c r="H80" s="116"/>
      <c r="I80" s="116"/>
      <c r="J80" s="116"/>
      <c r="K80" s="116"/>
      <c r="L80" s="116"/>
      <c r="M80" s="116"/>
      <c r="N80" s="116"/>
    </row>
    <row r="81" spans="1:14" s="117" customFormat="1" ht="30" x14ac:dyDescent="0.2">
      <c r="A81" s="145" t="s">
        <v>259</v>
      </c>
      <c r="B81" s="113" t="s">
        <v>267</v>
      </c>
      <c r="C81" s="114">
        <v>491.4</v>
      </c>
      <c r="D81" s="114">
        <v>368.55</v>
      </c>
      <c r="E81" s="142">
        <f t="shared" si="1"/>
        <v>75.000000000000014</v>
      </c>
      <c r="F81" s="116"/>
      <c r="G81" s="116"/>
      <c r="H81" s="116"/>
      <c r="I81" s="116"/>
      <c r="J81" s="116"/>
      <c r="K81" s="116"/>
      <c r="L81" s="116"/>
      <c r="M81" s="116"/>
      <c r="N81" s="116"/>
    </row>
    <row r="82" spans="1:14" s="117" customFormat="1" ht="45" x14ac:dyDescent="0.2">
      <c r="A82" s="145" t="s">
        <v>259</v>
      </c>
      <c r="B82" s="113" t="s">
        <v>268</v>
      </c>
      <c r="C82" s="114">
        <v>721.9</v>
      </c>
      <c r="D82" s="114">
        <v>541.42200000000003</v>
      </c>
      <c r="E82" s="142">
        <f t="shared" si="1"/>
        <v>74.999584429976466</v>
      </c>
      <c r="F82" s="116"/>
      <c r="G82" s="116"/>
      <c r="H82" s="116"/>
      <c r="I82" s="116"/>
      <c r="J82" s="116"/>
      <c r="K82" s="116"/>
      <c r="L82" s="116"/>
      <c r="M82" s="116"/>
      <c r="N82" s="116"/>
    </row>
    <row r="83" spans="1:14" s="117" customFormat="1" ht="30" x14ac:dyDescent="0.2">
      <c r="A83" s="145" t="s">
        <v>259</v>
      </c>
      <c r="B83" s="113" t="s">
        <v>269</v>
      </c>
      <c r="C83" s="114">
        <v>116.5</v>
      </c>
      <c r="D83" s="114">
        <v>80.753050000000002</v>
      </c>
      <c r="E83" s="142">
        <f t="shared" si="1"/>
        <v>69.315922746781126</v>
      </c>
      <c r="F83" s="116"/>
      <c r="G83" s="116"/>
      <c r="H83" s="116"/>
      <c r="I83" s="116"/>
      <c r="J83" s="116"/>
      <c r="K83" s="116"/>
      <c r="L83" s="116"/>
      <c r="M83" s="116"/>
      <c r="N83" s="116"/>
    </row>
    <row r="84" spans="1:14" s="117" customFormat="1" ht="45" x14ac:dyDescent="0.2">
      <c r="A84" s="145" t="s">
        <v>259</v>
      </c>
      <c r="B84" s="113" t="s">
        <v>270</v>
      </c>
      <c r="C84" s="114">
        <f>1162.2-300</f>
        <v>862.2</v>
      </c>
      <c r="D84" s="114"/>
      <c r="E84" s="142">
        <f t="shared" si="1"/>
        <v>0</v>
      </c>
      <c r="F84" s="116"/>
      <c r="G84" s="116"/>
      <c r="H84" s="116"/>
      <c r="I84" s="116"/>
      <c r="J84" s="116"/>
      <c r="K84" s="116"/>
      <c r="L84" s="116"/>
      <c r="M84" s="116"/>
      <c r="N84" s="116"/>
    </row>
    <row r="85" spans="1:14" s="117" customFormat="1" ht="30" hidden="1" x14ac:dyDescent="0.2">
      <c r="A85" s="145" t="s">
        <v>259</v>
      </c>
      <c r="B85" s="113" t="s">
        <v>271</v>
      </c>
      <c r="C85" s="114"/>
      <c r="D85" s="114"/>
      <c r="E85" s="142" t="e">
        <f t="shared" si="1"/>
        <v>#DIV/0!</v>
      </c>
      <c r="F85" s="116"/>
      <c r="G85" s="116"/>
      <c r="H85" s="116"/>
      <c r="I85" s="116"/>
      <c r="J85" s="116"/>
      <c r="K85" s="116"/>
      <c r="L85" s="116"/>
      <c r="M85" s="116"/>
      <c r="N85" s="116"/>
    </row>
    <row r="86" spans="1:14" s="117" customFormat="1" x14ac:dyDescent="0.2">
      <c r="A86" s="145" t="s">
        <v>259</v>
      </c>
      <c r="B86" s="113" t="s">
        <v>488</v>
      </c>
      <c r="C86" s="114">
        <v>1230</v>
      </c>
      <c r="D86" s="114">
        <v>1230</v>
      </c>
      <c r="E86" s="142">
        <f t="shared" si="1"/>
        <v>100</v>
      </c>
      <c r="F86" s="116"/>
      <c r="G86" s="116"/>
      <c r="H86" s="116"/>
      <c r="I86" s="116"/>
      <c r="J86" s="116"/>
      <c r="K86" s="116"/>
      <c r="L86" s="116"/>
      <c r="M86" s="116"/>
      <c r="N86" s="116"/>
    </row>
    <row r="87" spans="1:14" s="117" customFormat="1" ht="45" hidden="1" x14ac:dyDescent="0.2">
      <c r="A87" s="145" t="s">
        <v>244</v>
      </c>
      <c r="B87" s="113" t="s">
        <v>245</v>
      </c>
      <c r="C87" s="118"/>
      <c r="D87" s="118"/>
      <c r="E87" s="142" t="e">
        <f t="shared" si="1"/>
        <v>#DIV/0!</v>
      </c>
      <c r="F87" s="116"/>
      <c r="G87" s="116"/>
      <c r="H87" s="116"/>
      <c r="I87" s="116"/>
      <c r="J87" s="116"/>
      <c r="K87" s="116"/>
      <c r="L87" s="116"/>
      <c r="M87" s="116"/>
      <c r="N87" s="116"/>
    </row>
    <row r="88" spans="1:14" s="119" customFormat="1" ht="45" x14ac:dyDescent="0.2">
      <c r="A88" s="145" t="s">
        <v>246</v>
      </c>
      <c r="B88" s="113" t="s">
        <v>151</v>
      </c>
      <c r="C88" s="114">
        <v>1207.7</v>
      </c>
      <c r="D88" s="114">
        <v>905.76900000000001</v>
      </c>
      <c r="E88" s="142">
        <f t="shared" si="1"/>
        <v>74.999503187877778</v>
      </c>
      <c r="F88" s="116"/>
      <c r="G88" s="116"/>
      <c r="H88" s="116"/>
      <c r="I88" s="116"/>
      <c r="J88" s="116"/>
      <c r="K88" s="116"/>
      <c r="L88" s="116"/>
      <c r="M88" s="116"/>
      <c r="N88" s="116"/>
    </row>
    <row r="89" spans="1:14" s="119" customFormat="1" ht="61.5" customHeight="1" x14ac:dyDescent="0.2">
      <c r="A89" s="145" t="s">
        <v>247</v>
      </c>
      <c r="B89" s="113" t="s">
        <v>248</v>
      </c>
      <c r="C89" s="114">
        <v>17.7</v>
      </c>
      <c r="D89" s="114"/>
      <c r="E89" s="142">
        <f t="shared" si="1"/>
        <v>0</v>
      </c>
      <c r="F89" s="116"/>
      <c r="G89" s="116"/>
      <c r="H89" s="116"/>
      <c r="I89" s="116"/>
      <c r="J89" s="116"/>
      <c r="K89" s="116"/>
      <c r="L89" s="116"/>
      <c r="M89" s="116"/>
      <c r="N89" s="116"/>
    </row>
    <row r="90" spans="1:14" s="119" customFormat="1" ht="59.25" customHeight="1" x14ac:dyDescent="0.2">
      <c r="A90" s="145" t="s">
        <v>259</v>
      </c>
      <c r="B90" s="113" t="s">
        <v>249</v>
      </c>
      <c r="C90" s="114">
        <v>3701.2</v>
      </c>
      <c r="D90" s="114">
        <v>2209.96</v>
      </c>
      <c r="E90" s="142">
        <f t="shared" si="1"/>
        <v>59.709283475629526</v>
      </c>
      <c r="F90" s="116"/>
      <c r="G90" s="116"/>
      <c r="H90" s="116"/>
      <c r="I90" s="116"/>
      <c r="J90" s="116"/>
      <c r="K90" s="116"/>
      <c r="L90" s="116"/>
      <c r="M90" s="116"/>
      <c r="N90" s="116"/>
    </row>
    <row r="91" spans="1:14" s="119" customFormat="1" ht="30" x14ac:dyDescent="0.2">
      <c r="A91" s="145" t="s">
        <v>250</v>
      </c>
      <c r="B91" s="113" t="s">
        <v>150</v>
      </c>
      <c r="C91" s="114">
        <f>4073-148.8</f>
        <v>3924.2</v>
      </c>
      <c r="D91" s="114">
        <v>2588.0191500000001</v>
      </c>
      <c r="E91" s="142">
        <f t="shared" si="1"/>
        <v>65.950235716834001</v>
      </c>
      <c r="F91" s="116"/>
      <c r="G91" s="116"/>
      <c r="H91" s="116"/>
      <c r="I91" s="116"/>
      <c r="J91" s="116"/>
      <c r="K91" s="116"/>
      <c r="L91" s="116"/>
      <c r="M91" s="116"/>
      <c r="N91" s="116"/>
    </row>
    <row r="92" spans="1:14" s="119" customFormat="1" ht="90" x14ac:dyDescent="0.2">
      <c r="A92" s="145" t="s">
        <v>251</v>
      </c>
      <c r="B92" s="113" t="s">
        <v>252</v>
      </c>
      <c r="C92" s="114">
        <v>25252.799999999999</v>
      </c>
      <c r="D92" s="114">
        <v>17828.805810000002</v>
      </c>
      <c r="E92" s="142">
        <f t="shared" si="1"/>
        <v>70.601302865424827</v>
      </c>
    </row>
    <row r="93" spans="1:14" s="119" customFormat="1" ht="90" hidden="1" x14ac:dyDescent="0.2">
      <c r="A93" s="145" t="s">
        <v>251</v>
      </c>
      <c r="B93" s="113" t="s">
        <v>538</v>
      </c>
      <c r="C93" s="114"/>
      <c r="D93" s="114"/>
      <c r="E93" s="142" t="e">
        <f t="shared" si="1"/>
        <v>#DIV/0!</v>
      </c>
    </row>
    <row r="94" spans="1:14" s="119" customFormat="1" ht="30" x14ac:dyDescent="0.2">
      <c r="A94" s="145" t="s">
        <v>539</v>
      </c>
      <c r="B94" s="113" t="s">
        <v>540</v>
      </c>
      <c r="C94" s="114">
        <f>194-93.3848</f>
        <v>100.6152</v>
      </c>
      <c r="D94" s="114">
        <v>100.6152</v>
      </c>
      <c r="E94" s="142">
        <f t="shared" si="1"/>
        <v>100</v>
      </c>
    </row>
    <row r="95" spans="1:14" s="119" customFormat="1" ht="60" x14ac:dyDescent="0.2">
      <c r="A95" s="145" t="s">
        <v>528</v>
      </c>
      <c r="B95" s="113" t="s">
        <v>529</v>
      </c>
      <c r="C95" s="114">
        <v>12000</v>
      </c>
      <c r="D95" s="114">
        <f>12714.449-714.449</f>
        <v>12000</v>
      </c>
      <c r="E95" s="142">
        <f t="shared" si="1"/>
        <v>100</v>
      </c>
    </row>
    <row r="96" spans="1:14" s="119" customFormat="1" ht="60" x14ac:dyDescent="0.2">
      <c r="A96" s="145" t="s">
        <v>528</v>
      </c>
      <c r="B96" s="113" t="s">
        <v>672</v>
      </c>
      <c r="C96" s="114">
        <v>889.00771999999995</v>
      </c>
      <c r="D96" s="114">
        <v>714.44899999999996</v>
      </c>
      <c r="E96" s="142">
        <f t="shared" si="1"/>
        <v>80.364768935864802</v>
      </c>
    </row>
    <row r="97" spans="1:11" s="119" customFormat="1" ht="45" x14ac:dyDescent="0.2">
      <c r="A97" s="145" t="s">
        <v>530</v>
      </c>
      <c r="B97" s="113" t="s">
        <v>531</v>
      </c>
      <c r="C97" s="114">
        <f>62000-7800+11286</f>
        <v>65486</v>
      </c>
      <c r="D97" s="114">
        <v>61674.867019999998</v>
      </c>
      <c r="E97" s="142">
        <f t="shared" si="1"/>
        <v>94.180232446629802</v>
      </c>
      <c r="F97" s="119">
        <v>29011.0101</v>
      </c>
    </row>
    <row r="98" spans="1:11" s="119" customFormat="1" ht="45" hidden="1" x14ac:dyDescent="0.2">
      <c r="A98" s="145" t="s">
        <v>530</v>
      </c>
      <c r="B98" s="113" t="s">
        <v>541</v>
      </c>
      <c r="C98" s="114"/>
      <c r="D98" s="114"/>
      <c r="E98" s="142" t="e">
        <f t="shared" si="1"/>
        <v>#DIV/0!</v>
      </c>
    </row>
    <row r="99" spans="1:11" s="119" customFormat="1" ht="47.25" customHeight="1" x14ac:dyDescent="0.2">
      <c r="A99" s="145" t="s">
        <v>253</v>
      </c>
      <c r="B99" s="113" t="s">
        <v>484</v>
      </c>
      <c r="C99" s="114">
        <v>22820.565999999999</v>
      </c>
      <c r="D99" s="114">
        <v>16339.391</v>
      </c>
      <c r="E99" s="142">
        <f t="shared" si="1"/>
        <v>71.599411688561972</v>
      </c>
      <c r="F99" s="120"/>
    </row>
    <row r="100" spans="1:11" s="117" customFormat="1" ht="25.5" customHeight="1" x14ac:dyDescent="0.2">
      <c r="A100" s="146" t="s">
        <v>254</v>
      </c>
      <c r="B100" s="121" t="s">
        <v>157</v>
      </c>
      <c r="C100" s="118">
        <f>SUM(C101:C105)</f>
        <v>23021.286</v>
      </c>
      <c r="D100" s="118">
        <f>SUM(D101:D105)</f>
        <v>11534.4488</v>
      </c>
      <c r="E100" s="142">
        <f t="shared" si="1"/>
        <v>50.103407776611611</v>
      </c>
    </row>
    <row r="101" spans="1:11" s="117" customFormat="1" ht="60" x14ac:dyDescent="0.2">
      <c r="A101" s="147" t="s">
        <v>255</v>
      </c>
      <c r="B101" s="123" t="s">
        <v>146</v>
      </c>
      <c r="C101" s="124">
        <v>742</v>
      </c>
      <c r="D101" s="124">
        <v>458.27060999999998</v>
      </c>
      <c r="E101" s="142">
        <f t="shared" si="1"/>
        <v>61.761537735849046</v>
      </c>
    </row>
    <row r="102" spans="1:11" s="117" customFormat="1" ht="60" x14ac:dyDescent="0.2">
      <c r="A102" s="122" t="s">
        <v>532</v>
      </c>
      <c r="B102" s="123" t="s">
        <v>533</v>
      </c>
      <c r="C102" s="124">
        <v>13211.082</v>
      </c>
      <c r="D102" s="124">
        <v>8445.8031900000005</v>
      </c>
      <c r="E102" s="142">
        <f t="shared" si="1"/>
        <v>63.929685623024668</v>
      </c>
    </row>
    <row r="103" spans="1:11" s="117" customFormat="1" ht="75" x14ac:dyDescent="0.2">
      <c r="A103" s="122" t="s">
        <v>534</v>
      </c>
      <c r="B103" s="123" t="s">
        <v>638</v>
      </c>
      <c r="C103" s="124">
        <v>2137.9</v>
      </c>
      <c r="D103" s="124">
        <v>2137.9</v>
      </c>
      <c r="E103" s="142">
        <f t="shared" si="1"/>
        <v>100</v>
      </c>
    </row>
    <row r="104" spans="1:11" s="117" customFormat="1" ht="45" x14ac:dyDescent="0.2">
      <c r="A104" s="122" t="s">
        <v>669</v>
      </c>
      <c r="B104" s="123" t="s">
        <v>670</v>
      </c>
      <c r="C104" s="124">
        <v>6086.0039999999999</v>
      </c>
      <c r="D104" s="124"/>
      <c r="E104" s="142">
        <f t="shared" si="1"/>
        <v>0</v>
      </c>
    </row>
    <row r="105" spans="1:11" s="117" customFormat="1" ht="45" x14ac:dyDescent="0.2">
      <c r="A105" s="122" t="s">
        <v>534</v>
      </c>
      <c r="B105" s="123" t="s">
        <v>636</v>
      </c>
      <c r="C105" s="114">
        <v>844.3</v>
      </c>
      <c r="D105" s="124">
        <v>492.47500000000002</v>
      </c>
      <c r="E105" s="142">
        <f t="shared" si="1"/>
        <v>58.32938528958902</v>
      </c>
    </row>
    <row r="106" spans="1:11" s="117" customFormat="1" ht="45" x14ac:dyDescent="0.2">
      <c r="A106" s="122" t="s">
        <v>666</v>
      </c>
      <c r="B106" s="123" t="s">
        <v>667</v>
      </c>
      <c r="C106" s="114"/>
      <c r="D106" s="124">
        <v>-90.538520000000005</v>
      </c>
      <c r="E106" s="142" t="e">
        <f t="shared" si="1"/>
        <v>#DIV/0!</v>
      </c>
    </row>
    <row r="107" spans="1:11" s="126" customFormat="1" ht="14.25" x14ac:dyDescent="0.2">
      <c r="A107" s="4"/>
      <c r="B107" s="125" t="s">
        <v>256</v>
      </c>
      <c r="C107" s="118">
        <f>+C13+C45</f>
        <v>626653.27723000001</v>
      </c>
      <c r="D107" s="118">
        <f>+D13+D45</f>
        <v>531030.53015999997</v>
      </c>
      <c r="E107" s="142">
        <f t="shared" si="1"/>
        <v>84.740724967930916</v>
      </c>
    </row>
    <row r="108" spans="1:11" x14ac:dyDescent="0.25">
      <c r="B108" s="50"/>
      <c r="K108" s="37">
        <f>K105-K107</f>
        <v>0</v>
      </c>
    </row>
    <row r="109" spans="1:11" x14ac:dyDescent="0.25">
      <c r="B109" s="50"/>
    </row>
    <row r="110" spans="1:11" x14ac:dyDescent="0.25">
      <c r="B110" s="40"/>
      <c r="C110" s="134">
        <v>626653.27723000001</v>
      </c>
      <c r="D110" s="37">
        <v>531030.53015999997</v>
      </c>
      <c r="E110" s="128">
        <f>+E107+'1'!C20</f>
        <v>919.50995496793087</v>
      </c>
    </row>
    <row r="111" spans="1:11" x14ac:dyDescent="0.25">
      <c r="B111" s="50"/>
      <c r="D111" s="307">
        <f>D110-D107</f>
        <v>0</v>
      </c>
    </row>
    <row r="112" spans="1:11" x14ac:dyDescent="0.25">
      <c r="B112" s="50"/>
    </row>
    <row r="113" spans="2:4" x14ac:dyDescent="0.25">
      <c r="B113" s="50"/>
      <c r="C113" s="207">
        <f>C107-C110</f>
        <v>0</v>
      </c>
    </row>
    <row r="114" spans="2:4" x14ac:dyDescent="0.25">
      <c r="B114" s="50"/>
      <c r="C114" s="135"/>
    </row>
    <row r="115" spans="2:4" x14ac:dyDescent="0.25">
      <c r="B115" s="50"/>
    </row>
    <row r="116" spans="2:4" x14ac:dyDescent="0.25">
      <c r="B116" s="50"/>
    </row>
    <row r="117" spans="2:4" x14ac:dyDescent="0.25">
      <c r="B117" s="50"/>
      <c r="C117" s="134"/>
    </row>
    <row r="118" spans="2:4" x14ac:dyDescent="0.25">
      <c r="B118" s="50"/>
    </row>
    <row r="119" spans="2:4" x14ac:dyDescent="0.25">
      <c r="B119" s="50"/>
    </row>
    <row r="120" spans="2:4" x14ac:dyDescent="0.25">
      <c r="B120" s="50"/>
      <c r="C120" s="136"/>
      <c r="D120" s="129"/>
    </row>
    <row r="121" spans="2:4" x14ac:dyDescent="0.25">
      <c r="B121" s="50"/>
      <c r="C121" s="136"/>
      <c r="D121" s="130"/>
    </row>
    <row r="122" spans="2:4" x14ac:dyDescent="0.25">
      <c r="B122" s="50"/>
      <c r="C122" s="136"/>
      <c r="D122" s="129"/>
    </row>
    <row r="123" spans="2:4" x14ac:dyDescent="0.25">
      <c r="B123" s="50"/>
      <c r="C123" s="136"/>
      <c r="D123" s="131"/>
    </row>
    <row r="124" spans="2:4" x14ac:dyDescent="0.25">
      <c r="B124" s="50"/>
      <c r="C124" s="136"/>
      <c r="D124" s="129"/>
    </row>
    <row r="125" spans="2:4" x14ac:dyDescent="0.25">
      <c r="B125" s="50"/>
    </row>
    <row r="126" spans="2:4" x14ac:dyDescent="0.25">
      <c r="B126" s="50"/>
      <c r="C126" s="137"/>
      <c r="D126" s="130"/>
    </row>
    <row r="127" spans="2:4" x14ac:dyDescent="0.25">
      <c r="B127" s="50"/>
      <c r="D127" s="132"/>
    </row>
    <row r="128" spans="2:4" x14ac:dyDescent="0.25">
      <c r="B128" s="50"/>
      <c r="D128" s="132"/>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sheetData>
  <mergeCells count="7">
    <mergeCell ref="A7:E7"/>
    <mergeCell ref="A8:E8"/>
    <mergeCell ref="C1:E1"/>
    <mergeCell ref="C2:E2"/>
    <mergeCell ref="B3:E3"/>
    <mergeCell ref="B4:E4"/>
    <mergeCell ref="B5:E5"/>
  </mergeCells>
  <pageMargins left="0.51181102362204722" right="0.15748031496062992" top="0.43307086614173229" bottom="0.47244094488188981" header="0.15748031496062992" footer="0.15748031496062992"/>
  <pageSetup paperSize="9" scale="70" fitToHeight="0" orientation="portrait" useFirstPageNumber="1" r:id="rId1"/>
  <headerFooter alignWithMargins="0">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55"/>
  <sheetViews>
    <sheetView showGridLines="0" topLeftCell="A679" zoomScaleNormal="100" workbookViewId="0">
      <selection activeCell="B327" sqref="B327:L327"/>
    </sheetView>
  </sheetViews>
  <sheetFormatPr defaultColWidth="9.140625" defaultRowHeight="12.75" x14ac:dyDescent="0.2"/>
  <cols>
    <col min="1" max="1" width="1.7109375" style="61" customWidth="1"/>
    <col min="2" max="11" width="0" style="61" hidden="1" customWidth="1"/>
    <col min="12" max="12" width="44" style="61" customWidth="1"/>
    <col min="13" max="14" width="5.7109375" style="61" customWidth="1"/>
    <col min="15" max="15" width="9.5703125" style="61" customWidth="1"/>
    <col min="16" max="16" width="5.7109375" style="61" customWidth="1"/>
    <col min="17" max="18" width="0" style="61" hidden="1" customWidth="1"/>
    <col min="19" max="20" width="12.140625" style="206" hidden="1" customWidth="1"/>
    <col min="21" max="21" width="12.140625" style="249" customWidth="1"/>
    <col min="22" max="22" width="16.28515625" style="61" customWidth="1"/>
    <col min="23" max="23" width="15" style="61" customWidth="1"/>
    <col min="24" max="248" width="9.140625" style="61" customWidth="1"/>
    <col min="249" max="16384" width="9.140625" style="61"/>
  </cols>
  <sheetData>
    <row r="1" spans="1:23" s="57" customFormat="1" ht="12.75" customHeight="1" x14ac:dyDescent="0.2">
      <c r="A1" s="54"/>
      <c r="B1" s="54"/>
      <c r="C1" s="54"/>
      <c r="D1" s="54"/>
      <c r="E1" s="54"/>
      <c r="F1" s="55"/>
      <c r="G1" s="56"/>
      <c r="H1" s="56"/>
      <c r="I1" s="56"/>
      <c r="J1" s="56"/>
      <c r="K1" s="56"/>
      <c r="L1" s="66"/>
      <c r="M1" s="66"/>
      <c r="N1" s="296"/>
      <c r="O1" s="296"/>
      <c r="P1" s="66"/>
      <c r="Q1" s="66"/>
      <c r="R1" s="296" t="s">
        <v>279</v>
      </c>
      <c r="S1" s="427" t="s">
        <v>614</v>
      </c>
      <c r="T1" s="427"/>
      <c r="U1" s="427"/>
      <c r="V1" s="427"/>
      <c r="W1" s="427"/>
    </row>
    <row r="2" spans="1:23" s="57" customFormat="1" ht="9" customHeight="1" x14ac:dyDescent="0.2">
      <c r="A2" s="58"/>
      <c r="B2" s="59"/>
      <c r="C2" s="59"/>
      <c r="D2" s="59"/>
      <c r="E2" s="59"/>
      <c r="F2" s="55"/>
      <c r="G2" s="56"/>
      <c r="H2" s="56"/>
      <c r="I2" s="56"/>
      <c r="J2" s="56"/>
      <c r="K2" s="56"/>
      <c r="L2" s="66"/>
      <c r="M2" s="66"/>
      <c r="N2" s="428" t="s">
        <v>127</v>
      </c>
      <c r="O2" s="428"/>
      <c r="P2" s="428"/>
      <c r="Q2" s="428"/>
      <c r="R2" s="428"/>
      <c r="S2" s="428"/>
      <c r="T2" s="428"/>
      <c r="U2" s="428"/>
      <c r="V2" s="428"/>
      <c r="W2" s="428"/>
    </row>
    <row r="3" spans="1:23" s="57" customFormat="1" ht="1.5" customHeight="1" x14ac:dyDescent="0.2">
      <c r="A3" s="60"/>
      <c r="B3" s="60"/>
      <c r="C3" s="60"/>
      <c r="D3" s="60"/>
      <c r="E3" s="60"/>
      <c r="F3" s="60"/>
      <c r="G3" s="60"/>
      <c r="H3" s="60"/>
      <c r="I3" s="60"/>
      <c r="J3" s="60"/>
      <c r="K3" s="60"/>
      <c r="L3" s="297"/>
      <c r="M3" s="297"/>
      <c r="N3" s="428"/>
      <c r="O3" s="428"/>
      <c r="P3" s="428"/>
      <c r="Q3" s="428"/>
      <c r="R3" s="428"/>
      <c r="S3" s="428"/>
      <c r="T3" s="428"/>
      <c r="U3" s="428"/>
      <c r="V3" s="428"/>
      <c r="W3" s="428"/>
    </row>
    <row r="4" spans="1:23" s="57" customFormat="1" ht="13.5" customHeight="1" x14ac:dyDescent="0.2">
      <c r="A4" s="60"/>
      <c r="B4" s="60"/>
      <c r="C4" s="60"/>
      <c r="D4" s="60"/>
      <c r="E4" s="60"/>
      <c r="F4" s="60"/>
      <c r="G4" s="60"/>
      <c r="H4" s="60"/>
      <c r="I4" s="60"/>
      <c r="J4" s="60"/>
      <c r="K4" s="60"/>
      <c r="L4" s="428" t="s">
        <v>165</v>
      </c>
      <c r="M4" s="428"/>
      <c r="N4" s="428"/>
      <c r="O4" s="428"/>
      <c r="P4" s="428"/>
      <c r="Q4" s="428"/>
      <c r="R4" s="428"/>
      <c r="S4" s="428"/>
      <c r="T4" s="428"/>
      <c r="U4" s="428"/>
      <c r="V4" s="428"/>
      <c r="W4" s="428"/>
    </row>
    <row r="5" spans="1:23" s="57" customFormat="1" ht="12.75" customHeight="1" x14ac:dyDescent="0.2">
      <c r="A5" s="60"/>
      <c r="B5" s="60"/>
      <c r="C5" s="60"/>
      <c r="D5" s="60"/>
      <c r="E5" s="60"/>
      <c r="F5" s="60"/>
      <c r="G5" s="60"/>
      <c r="H5" s="60"/>
      <c r="I5" s="60"/>
      <c r="J5" s="60"/>
      <c r="K5" s="60"/>
      <c r="L5" s="428" t="s">
        <v>257</v>
      </c>
      <c r="M5" s="428"/>
      <c r="N5" s="428"/>
      <c r="O5" s="428"/>
      <c r="P5" s="428"/>
      <c r="Q5" s="428"/>
      <c r="R5" s="428"/>
      <c r="S5" s="428"/>
      <c r="T5" s="428"/>
      <c r="U5" s="428"/>
      <c r="V5" s="428"/>
      <c r="W5" s="428"/>
    </row>
    <row r="6" spans="1:23" s="57" customFormat="1" ht="12.75" customHeight="1" x14ac:dyDescent="0.2">
      <c r="A6" s="56"/>
      <c r="B6" s="56"/>
      <c r="C6" s="56"/>
      <c r="D6" s="56"/>
      <c r="E6" s="56"/>
      <c r="F6" s="56"/>
      <c r="G6" s="56"/>
      <c r="H6" s="56"/>
      <c r="I6" s="56"/>
      <c r="J6" s="56"/>
      <c r="K6" s="56"/>
      <c r="L6" s="427" t="s">
        <v>524</v>
      </c>
      <c r="M6" s="427"/>
      <c r="N6" s="427"/>
      <c r="O6" s="427"/>
      <c r="P6" s="427"/>
      <c r="Q6" s="427"/>
      <c r="R6" s="427"/>
      <c r="S6" s="427"/>
      <c r="T6" s="427"/>
      <c r="U6" s="427"/>
      <c r="V6" s="427"/>
      <c r="W6" s="427"/>
    </row>
    <row r="7" spans="1:23" s="57" customFormat="1" ht="12.75" customHeight="1" x14ac:dyDescent="0.2">
      <c r="A7" s="56"/>
      <c r="B7" s="56"/>
      <c r="C7" s="56"/>
      <c r="D7" s="56"/>
      <c r="E7" s="56"/>
      <c r="F7" s="56"/>
      <c r="G7" s="56"/>
      <c r="H7" s="56"/>
      <c r="I7" s="56"/>
      <c r="J7" s="56"/>
      <c r="K7" s="56"/>
      <c r="L7" s="66"/>
      <c r="M7" s="66"/>
      <c r="N7" s="66"/>
      <c r="O7" s="66"/>
      <c r="P7" s="66"/>
      <c r="Q7" s="66"/>
      <c r="R7" s="66"/>
      <c r="S7" s="66"/>
      <c r="T7" s="66"/>
      <c r="U7" s="250"/>
    </row>
    <row r="8" spans="1:23" s="57" customFormat="1" ht="12.75" customHeight="1" x14ac:dyDescent="0.2">
      <c r="A8" s="429" t="s">
        <v>680</v>
      </c>
      <c r="B8" s="429"/>
      <c r="C8" s="429"/>
      <c r="D8" s="429"/>
      <c r="E8" s="429"/>
      <c r="F8" s="429"/>
      <c r="G8" s="429"/>
      <c r="H8" s="429"/>
      <c r="I8" s="429"/>
      <c r="J8" s="429"/>
      <c r="K8" s="429"/>
      <c r="L8" s="429"/>
      <c r="M8" s="429"/>
      <c r="N8" s="429"/>
      <c r="O8" s="429"/>
      <c r="P8" s="429"/>
      <c r="Q8" s="429"/>
      <c r="R8" s="429"/>
      <c r="S8" s="429"/>
      <c r="T8" s="429"/>
      <c r="U8" s="429"/>
      <c r="V8" s="429"/>
      <c r="W8" s="429"/>
    </row>
    <row r="9" spans="1:23" s="57" customFormat="1" ht="62.25" customHeight="1" x14ac:dyDescent="0.2">
      <c r="A9" s="430" t="s">
        <v>522</v>
      </c>
      <c r="B9" s="430"/>
      <c r="C9" s="430"/>
      <c r="D9" s="430"/>
      <c r="E9" s="430"/>
      <c r="F9" s="430"/>
      <c r="G9" s="430"/>
      <c r="H9" s="430"/>
      <c r="I9" s="430"/>
      <c r="J9" s="430"/>
      <c r="K9" s="430"/>
      <c r="L9" s="430"/>
      <c r="M9" s="430"/>
      <c r="N9" s="430"/>
      <c r="O9" s="430"/>
      <c r="P9" s="430"/>
      <c r="Q9" s="430"/>
      <c r="R9" s="430"/>
      <c r="S9" s="430"/>
      <c r="T9" s="430"/>
      <c r="U9" s="430"/>
      <c r="V9" s="430"/>
      <c r="W9" s="430"/>
    </row>
    <row r="10" spans="1:23" ht="12.75" customHeight="1" x14ac:dyDescent="0.2">
      <c r="A10" s="68"/>
      <c r="B10" s="68"/>
      <c r="C10" s="68"/>
      <c r="D10" s="68"/>
      <c r="E10" s="68"/>
      <c r="F10" s="68"/>
      <c r="G10" s="68"/>
      <c r="H10" s="68"/>
      <c r="I10" s="68"/>
      <c r="J10" s="68"/>
      <c r="K10" s="68"/>
      <c r="L10" s="68"/>
      <c r="M10" s="68"/>
      <c r="N10" s="68"/>
      <c r="O10" s="68"/>
      <c r="P10" s="68"/>
      <c r="Q10" s="68"/>
      <c r="R10" s="68"/>
      <c r="S10" s="204"/>
      <c r="T10" s="204"/>
      <c r="U10" s="248"/>
    </row>
    <row r="11" spans="1:23" ht="12.75" customHeight="1" x14ac:dyDescent="0.2">
      <c r="A11" s="98" t="s">
        <v>280</v>
      </c>
      <c r="B11" s="68"/>
      <c r="C11" s="68"/>
      <c r="D11" s="68"/>
      <c r="E11" s="68"/>
      <c r="F11" s="68"/>
      <c r="G11" s="68"/>
      <c r="H11" s="68"/>
      <c r="I11" s="68"/>
      <c r="J11" s="68"/>
      <c r="K11" s="68"/>
      <c r="L11" s="68"/>
      <c r="M11" s="68"/>
      <c r="N11" s="68"/>
      <c r="O11" s="68"/>
      <c r="P11" s="68"/>
      <c r="Q11" s="68"/>
      <c r="R11" s="68"/>
      <c r="S11" s="204"/>
      <c r="T11" s="204"/>
      <c r="U11" s="248"/>
    </row>
    <row r="12" spans="1:23" ht="12.75" customHeight="1" x14ac:dyDescent="0.2">
      <c r="A12" s="98" t="s">
        <v>281</v>
      </c>
      <c r="B12" s="68"/>
      <c r="C12" s="68"/>
      <c r="D12" s="68"/>
      <c r="E12" s="68"/>
      <c r="F12" s="68"/>
      <c r="G12" s="68"/>
      <c r="H12" s="68"/>
      <c r="I12" s="68"/>
      <c r="J12" s="68"/>
      <c r="K12" s="68"/>
      <c r="L12" s="98"/>
      <c r="M12" s="68"/>
      <c r="N12" s="68"/>
      <c r="O12" s="68"/>
      <c r="P12" s="68"/>
      <c r="Q12" s="68"/>
      <c r="R12" s="68"/>
      <c r="S12" s="204"/>
      <c r="T12" s="204"/>
      <c r="U12" s="248"/>
    </row>
    <row r="13" spans="1:23" ht="8.25" customHeight="1" x14ac:dyDescent="0.2">
      <c r="A13" s="68"/>
      <c r="B13" s="68"/>
      <c r="C13" s="68"/>
      <c r="D13" s="68"/>
      <c r="E13" s="68"/>
      <c r="F13" s="68"/>
      <c r="G13" s="68"/>
      <c r="H13" s="68"/>
      <c r="I13" s="68"/>
      <c r="J13" s="68"/>
      <c r="K13" s="68"/>
      <c r="L13" s="99"/>
      <c r="M13" s="68"/>
      <c r="N13" s="68"/>
      <c r="O13" s="68"/>
      <c r="P13" s="68"/>
      <c r="Q13" s="68"/>
      <c r="R13" s="68"/>
      <c r="S13" s="204"/>
      <c r="T13" s="204"/>
      <c r="U13" s="248"/>
    </row>
    <row r="14" spans="1:23" ht="6.75" customHeight="1" x14ac:dyDescent="0.2">
      <c r="A14" s="68"/>
      <c r="B14" s="68"/>
      <c r="C14" s="68"/>
      <c r="D14" s="68"/>
      <c r="E14" s="68"/>
      <c r="F14" s="68"/>
      <c r="G14" s="68"/>
      <c r="H14" s="68"/>
      <c r="I14" s="68"/>
      <c r="J14" s="68"/>
      <c r="K14" s="68"/>
      <c r="L14" s="68"/>
      <c r="M14" s="68"/>
      <c r="N14" s="68"/>
      <c r="O14" s="68"/>
      <c r="P14" s="68"/>
      <c r="Q14" s="68"/>
      <c r="R14" s="68"/>
      <c r="S14" s="204"/>
      <c r="T14" s="204"/>
      <c r="U14" s="248"/>
    </row>
    <row r="15" spans="1:23" ht="12.75" customHeight="1" x14ac:dyDescent="0.2">
      <c r="A15" s="68"/>
      <c r="B15" s="324"/>
      <c r="C15" s="324"/>
      <c r="D15" s="324"/>
      <c r="E15" s="324"/>
      <c r="F15" s="324"/>
      <c r="G15" s="324"/>
      <c r="H15" s="324"/>
      <c r="I15" s="324"/>
      <c r="J15" s="324"/>
      <c r="K15" s="324"/>
      <c r="L15" s="324"/>
      <c r="M15" s="325"/>
      <c r="N15" s="325"/>
      <c r="O15" s="325"/>
      <c r="P15" s="325"/>
      <c r="Q15" s="325"/>
      <c r="R15" s="326"/>
      <c r="S15" s="326"/>
      <c r="T15" s="326"/>
      <c r="U15" s="326"/>
      <c r="V15" s="280"/>
      <c r="W15" s="280"/>
    </row>
    <row r="16" spans="1:23" ht="66" customHeight="1" x14ac:dyDescent="0.2">
      <c r="A16" s="316"/>
      <c r="B16" s="74" t="s">
        <v>545</v>
      </c>
      <c r="C16" s="74" t="s">
        <v>546</v>
      </c>
      <c r="D16" s="74"/>
      <c r="E16" s="74"/>
      <c r="F16" s="74"/>
      <c r="G16" s="74" t="s">
        <v>4</v>
      </c>
      <c r="H16" s="74"/>
      <c r="I16" s="74"/>
      <c r="J16" s="74" t="s">
        <v>282</v>
      </c>
      <c r="K16" s="74" t="s">
        <v>283</v>
      </c>
      <c r="L16" s="74" t="s">
        <v>0</v>
      </c>
      <c r="M16" s="74" t="s">
        <v>1</v>
      </c>
      <c r="N16" s="74" t="s">
        <v>2</v>
      </c>
      <c r="O16" s="74" t="s">
        <v>3</v>
      </c>
      <c r="P16" s="74" t="s">
        <v>4</v>
      </c>
      <c r="Q16" s="74" t="s">
        <v>284</v>
      </c>
      <c r="R16" s="74"/>
      <c r="S16" s="74" t="s">
        <v>489</v>
      </c>
      <c r="T16" s="74" t="s">
        <v>593</v>
      </c>
      <c r="U16" s="4" t="s">
        <v>163</v>
      </c>
      <c r="V16" s="191" t="s">
        <v>662</v>
      </c>
      <c r="W16" s="191" t="s">
        <v>663</v>
      </c>
    </row>
    <row r="17" spans="1:27" ht="12.75" customHeight="1" x14ac:dyDescent="0.2">
      <c r="A17" s="316"/>
      <c r="B17" s="327"/>
      <c r="C17" s="327"/>
      <c r="D17" s="327"/>
      <c r="E17" s="327"/>
      <c r="F17" s="327"/>
      <c r="G17" s="327"/>
      <c r="H17" s="327"/>
      <c r="I17" s="327"/>
      <c r="J17" s="327"/>
      <c r="K17" s="327"/>
      <c r="L17" s="327">
        <v>1</v>
      </c>
      <c r="M17" s="327">
        <v>2</v>
      </c>
      <c r="N17" s="327">
        <v>3</v>
      </c>
      <c r="O17" s="327">
        <v>4</v>
      </c>
      <c r="P17" s="327">
        <v>5</v>
      </c>
      <c r="Q17" s="327">
        <v>7</v>
      </c>
      <c r="R17" s="327"/>
      <c r="S17" s="327">
        <v>6</v>
      </c>
      <c r="T17" s="327">
        <v>7</v>
      </c>
      <c r="U17" s="328">
        <v>6</v>
      </c>
      <c r="V17" s="279">
        <v>7</v>
      </c>
      <c r="W17" s="279">
        <v>8</v>
      </c>
    </row>
    <row r="18" spans="1:27" s="311" customFormat="1" ht="12.75" customHeight="1" x14ac:dyDescent="0.2">
      <c r="A18" s="316"/>
      <c r="B18" s="434"/>
      <c r="C18" s="434"/>
      <c r="D18" s="434"/>
      <c r="E18" s="434"/>
      <c r="F18" s="434"/>
      <c r="G18" s="434"/>
      <c r="H18" s="434"/>
      <c r="I18" s="434"/>
      <c r="J18" s="434"/>
      <c r="K18" s="434"/>
      <c r="L18" s="434"/>
      <c r="M18" s="301">
        <v>0</v>
      </c>
      <c r="N18" s="301">
        <v>0</v>
      </c>
      <c r="O18" s="330"/>
      <c r="P18" s="331"/>
      <c r="Q18" s="435"/>
      <c r="R18" s="435"/>
      <c r="S18" s="346">
        <v>0</v>
      </c>
      <c r="T18" s="327">
        <v>0</v>
      </c>
      <c r="U18" s="347">
        <f>+U19+U196+U209+U228+U301+U327+U340+U450+U521+U528+U664+U678+U685</f>
        <v>627488.04536000011</v>
      </c>
      <c r="V18" s="347">
        <f>+V19+V196+V209+V228+V301+V327+V340+V450+V521+V528+V664+V678+V685</f>
        <v>515928.76858999993</v>
      </c>
      <c r="W18" s="348">
        <f>V18/U18*100</f>
        <v>82.221290493909436</v>
      </c>
      <c r="Z18" s="311">
        <f>+'11+'!W859</f>
        <v>627488.04536000011</v>
      </c>
      <c r="AA18" s="311">
        <f>+'11+'!X859</f>
        <v>515928.76858999999</v>
      </c>
    </row>
    <row r="19" spans="1:27" ht="21.75" customHeight="1" x14ac:dyDescent="0.2">
      <c r="A19" s="317"/>
      <c r="B19" s="434" t="s">
        <v>285</v>
      </c>
      <c r="C19" s="434"/>
      <c r="D19" s="434"/>
      <c r="E19" s="434"/>
      <c r="F19" s="434"/>
      <c r="G19" s="434"/>
      <c r="H19" s="434"/>
      <c r="I19" s="434"/>
      <c r="J19" s="434"/>
      <c r="K19" s="434"/>
      <c r="L19" s="434"/>
      <c r="M19" s="301">
        <v>1</v>
      </c>
      <c r="N19" s="301">
        <v>0</v>
      </c>
      <c r="O19" s="330">
        <v>0</v>
      </c>
      <c r="P19" s="331">
        <v>0</v>
      </c>
      <c r="Q19" s="435"/>
      <c r="R19" s="435"/>
      <c r="S19" s="332">
        <v>39814.002</v>
      </c>
      <c r="T19" s="333">
        <v>2523.6559999999999</v>
      </c>
      <c r="U19" s="334">
        <f>+U20+U27+U58+U85+U91+U132+U137</f>
        <v>43556.573200000006</v>
      </c>
      <c r="V19" s="334">
        <f>+V20+V27+V58+V85+V91+V132+V137</f>
        <v>32691.404589999998</v>
      </c>
      <c r="W19" s="348">
        <f t="shared" ref="W19:W77" si="0">V19/U19*100</f>
        <v>75.055042645090353</v>
      </c>
      <c r="Z19" s="315">
        <f>Z18-U18</f>
        <v>0</v>
      </c>
      <c r="AA19" s="315">
        <f>AA18-V18</f>
        <v>0</v>
      </c>
    </row>
    <row r="20" spans="1:27" s="356" customFormat="1" ht="53.25" customHeight="1" x14ac:dyDescent="0.2">
      <c r="A20" s="349"/>
      <c r="B20" s="439" t="str">
        <f>+'11+'!B452:M452</f>
        <v>Функционирование высшего должностного лица субъекта Российской Федерации и муниципального образования</v>
      </c>
      <c r="C20" s="439"/>
      <c r="D20" s="439"/>
      <c r="E20" s="439"/>
      <c r="F20" s="439"/>
      <c r="G20" s="439"/>
      <c r="H20" s="439"/>
      <c r="I20" s="439"/>
      <c r="J20" s="439"/>
      <c r="K20" s="439"/>
      <c r="L20" s="439"/>
      <c r="M20" s="350">
        <f>+'11+'!O452</f>
        <v>1</v>
      </c>
      <c r="N20" s="350">
        <f>+'11+'!P452</f>
        <v>2</v>
      </c>
      <c r="O20" s="350">
        <f>+'11+'!Q452</f>
        <v>0</v>
      </c>
      <c r="P20" s="350">
        <f>+'11+'!R452</f>
        <v>0</v>
      </c>
      <c r="Q20" s="440"/>
      <c r="R20" s="440"/>
      <c r="S20" s="351"/>
      <c r="T20" s="352"/>
      <c r="U20" s="353">
        <f>+'11+'!W452</f>
        <v>1082.568</v>
      </c>
      <c r="V20" s="354">
        <f>+'11+'!X452</f>
        <v>903.40674000000001</v>
      </c>
      <c r="W20" s="355">
        <f t="shared" si="0"/>
        <v>83.45034584432571</v>
      </c>
    </row>
    <row r="21" spans="1:27" ht="21.75" customHeight="1" x14ac:dyDescent="0.2">
      <c r="A21" s="317"/>
      <c r="B21" s="431" t="str">
        <f>+'11+'!B453:M453</f>
        <v>Функционирование Главы муниципального райлна, высшего должностного лица муниципального образования, его заместителей, местных администраций</v>
      </c>
      <c r="C21" s="431"/>
      <c r="D21" s="431"/>
      <c r="E21" s="431"/>
      <c r="F21" s="431"/>
      <c r="G21" s="431"/>
      <c r="H21" s="431"/>
      <c r="I21" s="431"/>
      <c r="J21" s="431"/>
      <c r="K21" s="431"/>
      <c r="L21" s="431"/>
      <c r="M21" s="298">
        <f>+'11+'!O453</f>
        <v>1</v>
      </c>
      <c r="N21" s="298">
        <f>+'11+'!P453</f>
        <v>2</v>
      </c>
      <c r="O21" s="298" t="str">
        <f>+'11+'!Q453</f>
        <v>7800000000</v>
      </c>
      <c r="P21" s="298">
        <f>+'11+'!R453</f>
        <v>0</v>
      </c>
      <c r="Q21" s="432"/>
      <c r="R21" s="432"/>
      <c r="S21" s="335"/>
      <c r="T21" s="336"/>
      <c r="U21" s="337">
        <f>+'11+'!W453</f>
        <v>1082.568</v>
      </c>
      <c r="V21" s="280">
        <f>+'11+'!X453</f>
        <v>903.40674000000001</v>
      </c>
      <c r="W21" s="283">
        <f t="shared" si="0"/>
        <v>83.45034584432571</v>
      </c>
    </row>
    <row r="22" spans="1:27" ht="21.75" customHeight="1" x14ac:dyDescent="0.2">
      <c r="A22" s="317"/>
      <c r="B22" s="431" t="str">
        <f>+'11+'!B454:M454</f>
        <v>Обеспечение функционирования Главы муниципального района</v>
      </c>
      <c r="C22" s="431"/>
      <c r="D22" s="431"/>
      <c r="E22" s="431"/>
      <c r="F22" s="431"/>
      <c r="G22" s="431"/>
      <c r="H22" s="431"/>
      <c r="I22" s="431"/>
      <c r="J22" s="431"/>
      <c r="K22" s="431"/>
      <c r="L22" s="431"/>
      <c r="M22" s="298">
        <f>+'11+'!O454</f>
        <v>1</v>
      </c>
      <c r="N22" s="298">
        <f>+'11+'!P454</f>
        <v>2</v>
      </c>
      <c r="O22" s="298" t="str">
        <f>+'11+'!Q454</f>
        <v>7800000111</v>
      </c>
      <c r="P22" s="298">
        <f>+'11+'!R454</f>
        <v>0</v>
      </c>
      <c r="Q22" s="432"/>
      <c r="R22" s="432"/>
      <c r="S22" s="335"/>
      <c r="T22" s="336"/>
      <c r="U22" s="337">
        <f>+'11+'!W454</f>
        <v>1082.568</v>
      </c>
      <c r="V22" s="280">
        <f>+'11+'!X454</f>
        <v>903.40674000000001</v>
      </c>
      <c r="W22" s="283">
        <f t="shared" si="0"/>
        <v>83.45034584432571</v>
      </c>
    </row>
    <row r="23" spans="1:27" ht="32.25" customHeight="1" x14ac:dyDescent="0.2">
      <c r="A23" s="317"/>
      <c r="B23" s="431" t="str">
        <f>+'11+'!B455:M455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3" s="431"/>
      <c r="D23" s="431"/>
      <c r="E23" s="431"/>
      <c r="F23" s="431"/>
      <c r="G23" s="431"/>
      <c r="H23" s="431"/>
      <c r="I23" s="431"/>
      <c r="J23" s="431"/>
      <c r="K23" s="431"/>
      <c r="L23" s="431"/>
      <c r="M23" s="298">
        <f>+'11+'!O455</f>
        <v>1</v>
      </c>
      <c r="N23" s="298">
        <f>+'11+'!P455</f>
        <v>2</v>
      </c>
      <c r="O23" s="298" t="str">
        <f>+'11+'!Q455</f>
        <v>7800000111</v>
      </c>
      <c r="P23" s="298" t="str">
        <f>+'11+'!R455</f>
        <v>100</v>
      </c>
      <c r="Q23" s="432"/>
      <c r="R23" s="432"/>
      <c r="S23" s="335"/>
      <c r="T23" s="336"/>
      <c r="U23" s="337">
        <f>+'11+'!W455</f>
        <v>1082.568</v>
      </c>
      <c r="V23" s="280">
        <f>+'11+'!X455</f>
        <v>903.40674000000001</v>
      </c>
      <c r="W23" s="283">
        <f t="shared" si="0"/>
        <v>83.45034584432571</v>
      </c>
    </row>
    <row r="24" spans="1:27" ht="39.75" customHeight="1" x14ac:dyDescent="0.2">
      <c r="A24" s="317"/>
      <c r="B24" s="431" t="str">
        <f>+'11+'!B456:M456</f>
        <v>Расходы на выплаты персоналу государственных (муниципальных) органов</v>
      </c>
      <c r="C24" s="431"/>
      <c r="D24" s="431"/>
      <c r="E24" s="431"/>
      <c r="F24" s="431"/>
      <c r="G24" s="431"/>
      <c r="H24" s="431"/>
      <c r="I24" s="431"/>
      <c r="J24" s="431"/>
      <c r="K24" s="431"/>
      <c r="L24" s="431"/>
      <c r="M24" s="298">
        <f>+'11+'!O456</f>
        <v>1</v>
      </c>
      <c r="N24" s="298">
        <f>+'11+'!P456</f>
        <v>2</v>
      </c>
      <c r="O24" s="298" t="str">
        <f>+'11+'!Q456</f>
        <v>7800000111</v>
      </c>
      <c r="P24" s="298" t="str">
        <f>+'11+'!R456</f>
        <v>120</v>
      </c>
      <c r="Q24" s="432"/>
      <c r="R24" s="432"/>
      <c r="S24" s="335"/>
      <c r="T24" s="336"/>
      <c r="U24" s="337">
        <f>+'11+'!W456</f>
        <v>1082.568</v>
      </c>
      <c r="V24" s="280">
        <f>+'11+'!X456</f>
        <v>903.40674000000001</v>
      </c>
      <c r="W24" s="283">
        <f t="shared" si="0"/>
        <v>83.45034584432571</v>
      </c>
    </row>
    <row r="25" spans="1:27" ht="21.75" customHeight="1" x14ac:dyDescent="0.2">
      <c r="A25" s="317"/>
      <c r="B25" s="431" t="str">
        <f>+'11+'!B457:M457</f>
        <v>Фонд оплаты труда государственных (муниципальных) органов</v>
      </c>
      <c r="C25" s="431"/>
      <c r="D25" s="431"/>
      <c r="E25" s="431"/>
      <c r="F25" s="431"/>
      <c r="G25" s="431"/>
      <c r="H25" s="431"/>
      <c r="I25" s="431"/>
      <c r="J25" s="431"/>
      <c r="K25" s="431"/>
      <c r="L25" s="431"/>
      <c r="M25" s="298">
        <f>+'11+'!O457</f>
        <v>1</v>
      </c>
      <c r="N25" s="298">
        <f>+'11+'!P457</f>
        <v>2</v>
      </c>
      <c r="O25" s="298" t="str">
        <f>+'11+'!Q457</f>
        <v>7800000111</v>
      </c>
      <c r="P25" s="298" t="str">
        <f>+'11+'!R457</f>
        <v>121</v>
      </c>
      <c r="Q25" s="432"/>
      <c r="R25" s="432"/>
      <c r="S25" s="335"/>
      <c r="T25" s="336"/>
      <c r="U25" s="337">
        <f>+'11+'!W457</f>
        <v>831.46500000000003</v>
      </c>
      <c r="V25" s="280">
        <f>+'11+'!X457</f>
        <v>696.47631999999999</v>
      </c>
      <c r="W25" s="283">
        <f t="shared" si="0"/>
        <v>83.764959439062366</v>
      </c>
    </row>
    <row r="26" spans="1:27" ht="21.75" customHeight="1" x14ac:dyDescent="0.2">
      <c r="A26" s="317"/>
      <c r="B26" s="431" t="str">
        <f>+'11+'!B458:M458</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6" s="431"/>
      <c r="D26" s="431"/>
      <c r="E26" s="431"/>
      <c r="F26" s="431"/>
      <c r="G26" s="431"/>
      <c r="H26" s="431"/>
      <c r="I26" s="431"/>
      <c r="J26" s="431"/>
      <c r="K26" s="431"/>
      <c r="L26" s="431"/>
      <c r="M26" s="298">
        <f>+'11+'!O458</f>
        <v>1</v>
      </c>
      <c r="N26" s="298">
        <f>+'11+'!P458</f>
        <v>2</v>
      </c>
      <c r="O26" s="298" t="str">
        <f>+'11+'!Q458</f>
        <v>7800000111</v>
      </c>
      <c r="P26" s="298" t="str">
        <f>+'11+'!R458</f>
        <v>129</v>
      </c>
      <c r="Q26" s="432"/>
      <c r="R26" s="432"/>
      <c r="S26" s="335"/>
      <c r="T26" s="336"/>
      <c r="U26" s="337">
        <f>+'11+'!W458</f>
        <v>251.10300000000001</v>
      </c>
      <c r="V26" s="280">
        <f>+'11+'!X458</f>
        <v>206.93042</v>
      </c>
      <c r="W26" s="283">
        <f t="shared" si="0"/>
        <v>82.408581339131743</v>
      </c>
    </row>
    <row r="27" spans="1:27" s="313" customFormat="1" ht="53.25" customHeight="1" x14ac:dyDescent="0.2">
      <c r="A27" s="318"/>
      <c r="B27" s="445" t="str">
        <f>+'11+'!B398:M398</f>
        <v>Функционирование законодательных (представительных) органов государственной власти и представительных органов муниципальных образований</v>
      </c>
      <c r="C27" s="445"/>
      <c r="D27" s="445"/>
      <c r="E27" s="445"/>
      <c r="F27" s="445"/>
      <c r="G27" s="445"/>
      <c r="H27" s="445"/>
      <c r="I27" s="445"/>
      <c r="J27" s="445"/>
      <c r="K27" s="445"/>
      <c r="L27" s="445"/>
      <c r="M27" s="338">
        <f>+'11+'!O398</f>
        <v>1</v>
      </c>
      <c r="N27" s="338">
        <f>+'11+'!P398</f>
        <v>3</v>
      </c>
      <c r="O27" s="338">
        <f>+'11+'!Q398</f>
        <v>0</v>
      </c>
      <c r="P27" s="338">
        <f>+'11+'!R398</f>
        <v>0</v>
      </c>
      <c r="Q27" s="446"/>
      <c r="R27" s="446"/>
      <c r="S27" s="339"/>
      <c r="T27" s="340"/>
      <c r="U27" s="341">
        <f>+'11+'!W398</f>
        <v>3952.7179999999998</v>
      </c>
      <c r="V27" s="342">
        <f>+'11+'!X398</f>
        <v>2982.31223</v>
      </c>
      <c r="W27" s="283">
        <f t="shared" si="0"/>
        <v>75.449658437561197</v>
      </c>
    </row>
    <row r="28" spans="1:27" ht="21.75" customHeight="1" x14ac:dyDescent="0.2">
      <c r="A28" s="317"/>
      <c r="B28" s="431" t="str">
        <f>+'11+'!B399:M399</f>
        <v xml:space="preserve">Функционирование представительного органа муниципального района Республики Тыва </v>
      </c>
      <c r="C28" s="431"/>
      <c r="D28" s="431"/>
      <c r="E28" s="431"/>
      <c r="F28" s="431"/>
      <c r="G28" s="431"/>
      <c r="H28" s="431"/>
      <c r="I28" s="431"/>
      <c r="J28" s="431"/>
      <c r="K28" s="431"/>
      <c r="L28" s="431"/>
      <c r="M28" s="298">
        <f>+'11+'!O399</f>
        <v>1</v>
      </c>
      <c r="N28" s="298">
        <f>+'11+'!P399</f>
        <v>3</v>
      </c>
      <c r="O28" s="298" t="str">
        <f>+'11+'!Q399</f>
        <v>7900000000</v>
      </c>
      <c r="P28" s="298">
        <f>+'11+'!R399</f>
        <v>0</v>
      </c>
      <c r="Q28" s="432"/>
      <c r="R28" s="432"/>
      <c r="S28" s="335"/>
      <c r="T28" s="336"/>
      <c r="U28" s="337">
        <f>+'11+'!W399</f>
        <v>3952.7179999999998</v>
      </c>
      <c r="V28" s="280">
        <f>+'11+'!X399</f>
        <v>2982.31223</v>
      </c>
      <c r="W28" s="283">
        <f t="shared" si="0"/>
        <v>75.449658437561197</v>
      </c>
    </row>
    <row r="29" spans="1:27" ht="21.75" customHeight="1" x14ac:dyDescent="0.2">
      <c r="A29" s="317"/>
      <c r="B29" s="431" t="str">
        <f>+'11+'!B400:M400</f>
        <v>Обеспечение функционирования председателя представительного органа муниципального образования</v>
      </c>
      <c r="C29" s="431"/>
      <c r="D29" s="431"/>
      <c r="E29" s="431"/>
      <c r="F29" s="431"/>
      <c r="G29" s="431"/>
      <c r="H29" s="431"/>
      <c r="I29" s="431"/>
      <c r="J29" s="431"/>
      <c r="K29" s="431"/>
      <c r="L29" s="431"/>
      <c r="M29" s="298">
        <f>+'11+'!O400</f>
        <v>1</v>
      </c>
      <c r="N29" s="298">
        <f>+'11+'!P400</f>
        <v>3</v>
      </c>
      <c r="O29" s="298" t="str">
        <f>+'11+'!Q400</f>
        <v>7900000111</v>
      </c>
      <c r="P29" s="298">
        <f>+'11+'!R400</f>
        <v>0</v>
      </c>
      <c r="Q29" s="432"/>
      <c r="R29" s="432"/>
      <c r="S29" s="335"/>
      <c r="T29" s="336"/>
      <c r="U29" s="337">
        <f>+'11+'!W400</f>
        <v>1173.1799999999998</v>
      </c>
      <c r="V29" s="280">
        <f>+'11+'!X400</f>
        <v>1024.2686900000001</v>
      </c>
      <c r="W29" s="283">
        <f t="shared" si="0"/>
        <v>87.307036430897242</v>
      </c>
    </row>
    <row r="30" spans="1:27" ht="32.25" customHeight="1" x14ac:dyDescent="0.2">
      <c r="A30" s="317"/>
      <c r="B30" s="431" t="str">
        <f>+'11+'!B401:M401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0" s="431"/>
      <c r="D30" s="431"/>
      <c r="E30" s="431"/>
      <c r="F30" s="431"/>
      <c r="G30" s="431"/>
      <c r="H30" s="431"/>
      <c r="I30" s="431"/>
      <c r="J30" s="431"/>
      <c r="K30" s="431"/>
      <c r="L30" s="431"/>
      <c r="M30" s="298">
        <f>+'11+'!O401</f>
        <v>1</v>
      </c>
      <c r="N30" s="298">
        <f>+'11+'!P401</f>
        <v>3</v>
      </c>
      <c r="O30" s="298" t="str">
        <f>+'11+'!Q401</f>
        <v>7900000111</v>
      </c>
      <c r="P30" s="298" t="str">
        <f>+'11+'!R401</f>
        <v>100</v>
      </c>
      <c r="Q30" s="432"/>
      <c r="R30" s="432"/>
      <c r="S30" s="335"/>
      <c r="T30" s="336"/>
      <c r="U30" s="337">
        <f>+'11+'!W401</f>
        <v>1173.1799999999998</v>
      </c>
      <c r="V30" s="280">
        <f>+'11+'!X401</f>
        <v>1024.2686900000001</v>
      </c>
      <c r="W30" s="283">
        <f t="shared" si="0"/>
        <v>87.307036430897242</v>
      </c>
    </row>
    <row r="31" spans="1:27" ht="21.75" customHeight="1" x14ac:dyDescent="0.2">
      <c r="A31" s="317"/>
      <c r="B31" s="431" t="str">
        <f>+'11+'!B402:M402</f>
        <v>Расходы на выплаты персоналу государственных (муниципальных) органов</v>
      </c>
      <c r="C31" s="431"/>
      <c r="D31" s="431"/>
      <c r="E31" s="431"/>
      <c r="F31" s="431"/>
      <c r="G31" s="431"/>
      <c r="H31" s="431"/>
      <c r="I31" s="431"/>
      <c r="J31" s="431"/>
      <c r="K31" s="431"/>
      <c r="L31" s="431"/>
      <c r="M31" s="298">
        <f>+'11+'!O402</f>
        <v>1</v>
      </c>
      <c r="N31" s="298">
        <f>+'11+'!P402</f>
        <v>3</v>
      </c>
      <c r="O31" s="298" t="str">
        <f>+'11+'!Q402</f>
        <v>7900000111</v>
      </c>
      <c r="P31" s="298" t="str">
        <f>+'11+'!R402</f>
        <v>120</v>
      </c>
      <c r="Q31" s="432"/>
      <c r="R31" s="432"/>
      <c r="S31" s="335"/>
      <c r="T31" s="336"/>
      <c r="U31" s="337">
        <f>+'11+'!W402</f>
        <v>1173.1799999999998</v>
      </c>
      <c r="V31" s="280">
        <f>+'11+'!X402</f>
        <v>1024.2686900000001</v>
      </c>
      <c r="W31" s="283">
        <f t="shared" si="0"/>
        <v>87.307036430897242</v>
      </c>
    </row>
    <row r="32" spans="1:27" ht="53.25" customHeight="1" x14ac:dyDescent="0.2">
      <c r="A32" s="317"/>
      <c r="B32" s="431" t="str">
        <f>+'11+'!B403:M403</f>
        <v>Фонд оплаты труда государственных (муниципальных) органов</v>
      </c>
      <c r="C32" s="431"/>
      <c r="D32" s="431"/>
      <c r="E32" s="431"/>
      <c r="F32" s="431"/>
      <c r="G32" s="431"/>
      <c r="H32" s="431"/>
      <c r="I32" s="431"/>
      <c r="J32" s="431"/>
      <c r="K32" s="431"/>
      <c r="L32" s="431"/>
      <c r="M32" s="298">
        <f>+'11+'!O403</f>
        <v>1</v>
      </c>
      <c r="N32" s="298">
        <f>+'11+'!P403</f>
        <v>3</v>
      </c>
      <c r="O32" s="298" t="str">
        <f>+'11+'!Q403</f>
        <v>7900000111</v>
      </c>
      <c r="P32" s="298" t="str">
        <f>+'11+'!R403</f>
        <v>121</v>
      </c>
      <c r="Q32" s="432"/>
      <c r="R32" s="432"/>
      <c r="S32" s="335"/>
      <c r="T32" s="336"/>
      <c r="U32" s="337">
        <f>+'11+'!W403</f>
        <v>901.06</v>
      </c>
      <c r="V32" s="280">
        <f>+'11+'!X403</f>
        <v>787.61036000000001</v>
      </c>
      <c r="W32" s="283">
        <f t="shared" si="0"/>
        <v>87.409313475240282</v>
      </c>
    </row>
    <row r="33" spans="1:23" ht="21.75" customHeight="1" x14ac:dyDescent="0.2">
      <c r="A33" s="317"/>
      <c r="B33" s="431" t="str">
        <f>+'11+'!B404:M404</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33" s="431"/>
      <c r="D33" s="431"/>
      <c r="E33" s="431"/>
      <c r="F33" s="431"/>
      <c r="G33" s="431"/>
      <c r="H33" s="431"/>
      <c r="I33" s="431"/>
      <c r="J33" s="431"/>
      <c r="K33" s="431"/>
      <c r="L33" s="431"/>
      <c r="M33" s="298">
        <f>+'11+'!O404</f>
        <v>1</v>
      </c>
      <c r="N33" s="298">
        <f>+'11+'!P404</f>
        <v>3</v>
      </c>
      <c r="O33" s="298" t="str">
        <f>+'11+'!Q404</f>
        <v>7900000111</v>
      </c>
      <c r="P33" s="298" t="str">
        <f>+'11+'!R404</f>
        <v>129</v>
      </c>
      <c r="Q33" s="432"/>
      <c r="R33" s="432"/>
      <c r="S33" s="335"/>
      <c r="T33" s="336"/>
      <c r="U33" s="337">
        <f>+'11+'!W404</f>
        <v>272.12</v>
      </c>
      <c r="V33" s="280">
        <f>+'11+'!X404</f>
        <v>236.65833000000001</v>
      </c>
      <c r="W33" s="283">
        <f t="shared" si="0"/>
        <v>86.96837057180656</v>
      </c>
    </row>
    <row r="34" spans="1:23" ht="21.75" customHeight="1" x14ac:dyDescent="0.2">
      <c r="A34" s="317"/>
      <c r="B34" s="431" t="str">
        <f>+'11+'!B405:M405</f>
        <v>Обеспечение функционирования депутатов представительного органа муниципального района</v>
      </c>
      <c r="C34" s="431"/>
      <c r="D34" s="431"/>
      <c r="E34" s="431"/>
      <c r="F34" s="431"/>
      <c r="G34" s="431"/>
      <c r="H34" s="431"/>
      <c r="I34" s="431"/>
      <c r="J34" s="431"/>
      <c r="K34" s="431"/>
      <c r="L34" s="431"/>
      <c r="M34" s="298">
        <f>+'11+'!O405</f>
        <v>1</v>
      </c>
      <c r="N34" s="298">
        <f>+'11+'!P405</f>
        <v>3</v>
      </c>
      <c r="O34" s="298" t="str">
        <f>+'11+'!Q405</f>
        <v>7900000112</v>
      </c>
      <c r="P34" s="298">
        <f>+'11+'!R405</f>
        <v>0</v>
      </c>
      <c r="Q34" s="432"/>
      <c r="R34" s="432"/>
      <c r="S34" s="335"/>
      <c r="T34" s="336"/>
      <c r="U34" s="337">
        <f>+'11+'!W405</f>
        <v>999.70299999999997</v>
      </c>
      <c r="V34" s="280">
        <f>+'11+'!X405</f>
        <v>639.91715999999997</v>
      </c>
      <c r="W34" s="283">
        <f t="shared" si="0"/>
        <v>64.010727185974233</v>
      </c>
    </row>
    <row r="35" spans="1:23" ht="32.25" customHeight="1" x14ac:dyDescent="0.2">
      <c r="A35" s="317"/>
      <c r="B35" s="431" t="str">
        <f>+'11+'!B406:M406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5" s="431"/>
      <c r="D35" s="431"/>
      <c r="E35" s="431"/>
      <c r="F35" s="431"/>
      <c r="G35" s="431"/>
      <c r="H35" s="431"/>
      <c r="I35" s="431"/>
      <c r="J35" s="431"/>
      <c r="K35" s="431"/>
      <c r="L35" s="431"/>
      <c r="M35" s="298">
        <f>+'11+'!O406</f>
        <v>1</v>
      </c>
      <c r="N35" s="298">
        <f>+'11+'!P406</f>
        <v>3</v>
      </c>
      <c r="O35" s="298" t="str">
        <f>+'11+'!Q406</f>
        <v>7900000112</v>
      </c>
      <c r="P35" s="298" t="str">
        <f>+'11+'!R406</f>
        <v>100</v>
      </c>
      <c r="Q35" s="432"/>
      <c r="R35" s="432"/>
      <c r="S35" s="335"/>
      <c r="T35" s="336"/>
      <c r="U35" s="337">
        <f>+'11+'!W406</f>
        <v>999.70299999999997</v>
      </c>
      <c r="V35" s="280">
        <f>+'11+'!X406</f>
        <v>639.91715999999997</v>
      </c>
      <c r="W35" s="283">
        <f t="shared" si="0"/>
        <v>64.010727185974233</v>
      </c>
    </row>
    <row r="36" spans="1:23" ht="42.75" customHeight="1" x14ac:dyDescent="0.2">
      <c r="A36" s="317"/>
      <c r="B36" s="431" t="str">
        <f>+'11+'!B407:M407</f>
        <v>Расходы на выплаты персоналу государственных (муниципальных) органов</v>
      </c>
      <c r="C36" s="431"/>
      <c r="D36" s="431"/>
      <c r="E36" s="431"/>
      <c r="F36" s="431"/>
      <c r="G36" s="431"/>
      <c r="H36" s="431"/>
      <c r="I36" s="431"/>
      <c r="J36" s="431"/>
      <c r="K36" s="431"/>
      <c r="L36" s="431"/>
      <c r="M36" s="298">
        <f>+'11+'!O407</f>
        <v>1</v>
      </c>
      <c r="N36" s="298">
        <f>+'11+'!P407</f>
        <v>3</v>
      </c>
      <c r="O36" s="298" t="str">
        <f>+'11+'!Q407</f>
        <v>7900000112</v>
      </c>
      <c r="P36" s="298" t="str">
        <f>+'11+'!R407</f>
        <v>120</v>
      </c>
      <c r="Q36" s="432"/>
      <c r="R36" s="432"/>
      <c r="S36" s="335"/>
      <c r="T36" s="336"/>
      <c r="U36" s="337">
        <f>+'11+'!W407</f>
        <v>999.70299999999997</v>
      </c>
      <c r="V36" s="280">
        <f>+'11+'!X407</f>
        <v>639.91715999999997</v>
      </c>
      <c r="W36" s="283">
        <f t="shared" si="0"/>
        <v>64.010727185974233</v>
      </c>
    </row>
    <row r="37" spans="1:23" ht="53.25" customHeight="1" x14ac:dyDescent="0.2">
      <c r="A37" s="317"/>
      <c r="B37" s="431" t="str">
        <f>+'11+'!B408:M408</f>
        <v>Фонд оплаты труда государственных (муниципальных) органов</v>
      </c>
      <c r="C37" s="431"/>
      <c r="D37" s="431"/>
      <c r="E37" s="431"/>
      <c r="F37" s="431"/>
      <c r="G37" s="431"/>
      <c r="H37" s="431"/>
      <c r="I37" s="431"/>
      <c r="J37" s="431"/>
      <c r="K37" s="431"/>
      <c r="L37" s="431"/>
      <c r="M37" s="298">
        <f>+'11+'!O408</f>
        <v>1</v>
      </c>
      <c r="N37" s="298">
        <f>+'11+'!P408</f>
        <v>3</v>
      </c>
      <c r="O37" s="298" t="str">
        <f>+'11+'!Q408</f>
        <v>7900000112</v>
      </c>
      <c r="P37" s="298" t="str">
        <f>+'11+'!R408</f>
        <v>121</v>
      </c>
      <c r="Q37" s="432"/>
      <c r="R37" s="432"/>
      <c r="S37" s="335"/>
      <c r="T37" s="336"/>
      <c r="U37" s="337">
        <f>+'11+'!W408</f>
        <v>767.82100000000003</v>
      </c>
      <c r="V37" s="280">
        <f>+'11+'!X408</f>
        <v>492.40949999999998</v>
      </c>
      <c r="W37" s="283">
        <f t="shared" si="0"/>
        <v>64.130767457519383</v>
      </c>
    </row>
    <row r="38" spans="1:23" ht="21.75" customHeight="1" x14ac:dyDescent="0.2">
      <c r="A38" s="317"/>
      <c r="B38" s="431" t="str">
        <f>+'11+'!B409:M409</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38" s="431"/>
      <c r="D38" s="431"/>
      <c r="E38" s="431"/>
      <c r="F38" s="431"/>
      <c r="G38" s="431"/>
      <c r="H38" s="431"/>
      <c r="I38" s="431"/>
      <c r="J38" s="431"/>
      <c r="K38" s="431"/>
      <c r="L38" s="431"/>
      <c r="M38" s="298">
        <f>+'11+'!O409</f>
        <v>1</v>
      </c>
      <c r="N38" s="298">
        <f>+'11+'!P409</f>
        <v>3</v>
      </c>
      <c r="O38" s="298" t="str">
        <f>+'11+'!Q409</f>
        <v>7900000112</v>
      </c>
      <c r="P38" s="298" t="str">
        <f>+'11+'!R409</f>
        <v>129</v>
      </c>
      <c r="Q38" s="432"/>
      <c r="R38" s="432"/>
      <c r="S38" s="335"/>
      <c r="T38" s="336"/>
      <c r="U38" s="337">
        <f>+'11+'!W409</f>
        <v>231.88200000000001</v>
      </c>
      <c r="V38" s="280">
        <f>+'11+'!X409</f>
        <v>147.50765999999999</v>
      </c>
      <c r="W38" s="283">
        <f t="shared" si="0"/>
        <v>63.613242942531109</v>
      </c>
    </row>
    <row r="39" spans="1:23" ht="21.75" customHeight="1" x14ac:dyDescent="0.2">
      <c r="A39" s="317"/>
      <c r="B39" s="431" t="str">
        <f>+'11+'!B410:M410</f>
        <v>Обеспечение деятельности представительного органа местного самоуправления  (Расходы на выплаты персоналу в целях обеспечения выполнения функций муниципальными органами)</v>
      </c>
      <c r="C39" s="431"/>
      <c r="D39" s="431"/>
      <c r="E39" s="431"/>
      <c r="F39" s="431"/>
      <c r="G39" s="431"/>
      <c r="H39" s="431"/>
      <c r="I39" s="431"/>
      <c r="J39" s="431"/>
      <c r="K39" s="431"/>
      <c r="L39" s="431"/>
      <c r="M39" s="298">
        <f>+'11+'!O410</f>
        <v>1</v>
      </c>
      <c r="N39" s="298">
        <f>+'11+'!P410</f>
        <v>3</v>
      </c>
      <c r="O39" s="298" t="str">
        <f>+'11+'!Q410</f>
        <v>7900000113</v>
      </c>
      <c r="P39" s="298">
        <f>+'11+'!R410</f>
        <v>0</v>
      </c>
      <c r="Q39" s="432"/>
      <c r="R39" s="432"/>
      <c r="S39" s="335"/>
      <c r="T39" s="336"/>
      <c r="U39" s="337">
        <f>+'11+'!W410</f>
        <v>841.53500000000008</v>
      </c>
      <c r="V39" s="280">
        <f>+'11+'!X410</f>
        <v>625.75246000000004</v>
      </c>
      <c r="W39" s="283">
        <f t="shared" si="0"/>
        <v>74.358459244119373</v>
      </c>
    </row>
    <row r="40" spans="1:23" ht="32.25" customHeight="1" x14ac:dyDescent="0.2">
      <c r="A40" s="317"/>
      <c r="B40" s="431" t="str">
        <f>+'11+'!B411:M411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0" s="431"/>
      <c r="D40" s="431"/>
      <c r="E40" s="431"/>
      <c r="F40" s="431"/>
      <c r="G40" s="431"/>
      <c r="H40" s="431"/>
      <c r="I40" s="431"/>
      <c r="J40" s="431"/>
      <c r="K40" s="431"/>
      <c r="L40" s="431"/>
      <c r="M40" s="298">
        <f>+'11+'!O411</f>
        <v>1</v>
      </c>
      <c r="N40" s="298">
        <f>+'11+'!P411</f>
        <v>3</v>
      </c>
      <c r="O40" s="298" t="str">
        <f>+'11+'!Q411</f>
        <v>7900000113</v>
      </c>
      <c r="P40" s="298" t="str">
        <f>+'11+'!R411</f>
        <v>100</v>
      </c>
      <c r="Q40" s="432"/>
      <c r="R40" s="432"/>
      <c r="S40" s="335"/>
      <c r="T40" s="336"/>
      <c r="U40" s="337">
        <f>+'11+'!W411</f>
        <v>841.53500000000008</v>
      </c>
      <c r="V40" s="280">
        <f>+'11+'!X411</f>
        <v>625.75246000000004</v>
      </c>
      <c r="W40" s="283">
        <f t="shared" si="0"/>
        <v>74.358459244119373</v>
      </c>
    </row>
    <row r="41" spans="1:23" ht="32.25" customHeight="1" x14ac:dyDescent="0.2">
      <c r="A41" s="317"/>
      <c r="B41" s="431" t="str">
        <f>+'11+'!B412:M412</f>
        <v>Расходы на выплаты персоналу государственных (муниципальных) органов</v>
      </c>
      <c r="C41" s="431"/>
      <c r="D41" s="431"/>
      <c r="E41" s="431"/>
      <c r="F41" s="431"/>
      <c r="G41" s="431"/>
      <c r="H41" s="431"/>
      <c r="I41" s="431"/>
      <c r="J41" s="431"/>
      <c r="K41" s="431"/>
      <c r="L41" s="431"/>
      <c r="M41" s="298">
        <f>+'11+'!O412</f>
        <v>1</v>
      </c>
      <c r="N41" s="298">
        <f>+'11+'!P412</f>
        <v>3</v>
      </c>
      <c r="O41" s="298" t="str">
        <f>+'11+'!Q412</f>
        <v>7900000113</v>
      </c>
      <c r="P41" s="298" t="str">
        <f>+'11+'!R412</f>
        <v>120</v>
      </c>
      <c r="Q41" s="432"/>
      <c r="R41" s="432"/>
      <c r="S41" s="335"/>
      <c r="T41" s="336"/>
      <c r="U41" s="337">
        <f>+'11+'!W412</f>
        <v>841.53500000000008</v>
      </c>
      <c r="V41" s="280">
        <f>+'11+'!X412</f>
        <v>625.75246000000004</v>
      </c>
      <c r="W41" s="283">
        <f t="shared" si="0"/>
        <v>74.358459244119373</v>
      </c>
    </row>
    <row r="42" spans="1:23" ht="21.75" customHeight="1" x14ac:dyDescent="0.2">
      <c r="A42" s="317"/>
      <c r="B42" s="431" t="str">
        <f>+'11+'!B413:M413</f>
        <v>Фонд оплаты труда государственных (муниципальных) органов</v>
      </c>
      <c r="C42" s="431"/>
      <c r="D42" s="431"/>
      <c r="E42" s="431"/>
      <c r="F42" s="431"/>
      <c r="G42" s="431"/>
      <c r="H42" s="431"/>
      <c r="I42" s="431"/>
      <c r="J42" s="431"/>
      <c r="K42" s="431"/>
      <c r="L42" s="431"/>
      <c r="M42" s="298">
        <f>+'11+'!O413</f>
        <v>1</v>
      </c>
      <c r="N42" s="298">
        <f>+'11+'!P413</f>
        <v>3</v>
      </c>
      <c r="O42" s="298" t="str">
        <f>+'11+'!Q413</f>
        <v>7900000113</v>
      </c>
      <c r="P42" s="298" t="str">
        <f>+'11+'!R413</f>
        <v>121</v>
      </c>
      <c r="Q42" s="432"/>
      <c r="R42" s="432"/>
      <c r="S42" s="335"/>
      <c r="T42" s="336"/>
      <c r="U42" s="337">
        <f>+'11+'!W413</f>
        <v>646.34</v>
      </c>
      <c r="V42" s="280">
        <f>+'11+'!X413</f>
        <v>481.30128000000002</v>
      </c>
      <c r="W42" s="283">
        <f t="shared" si="0"/>
        <v>74.465649658074696</v>
      </c>
    </row>
    <row r="43" spans="1:23" ht="21.75" customHeight="1" x14ac:dyDescent="0.2">
      <c r="A43" s="317"/>
      <c r="B43" s="431" t="str">
        <f>+'11+'!B414:M414</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43" s="431"/>
      <c r="D43" s="431"/>
      <c r="E43" s="431"/>
      <c r="F43" s="431"/>
      <c r="G43" s="431"/>
      <c r="H43" s="431"/>
      <c r="I43" s="431"/>
      <c r="J43" s="431"/>
      <c r="K43" s="431"/>
      <c r="L43" s="431"/>
      <c r="M43" s="298">
        <f>+'11+'!O414</f>
        <v>1</v>
      </c>
      <c r="N43" s="298">
        <f>+'11+'!P414</f>
        <v>3</v>
      </c>
      <c r="O43" s="298" t="str">
        <f>+'11+'!Q414</f>
        <v>7900000113</v>
      </c>
      <c r="P43" s="298" t="str">
        <f>+'11+'!R414</f>
        <v>129</v>
      </c>
      <c r="Q43" s="432"/>
      <c r="R43" s="432"/>
      <c r="S43" s="335"/>
      <c r="T43" s="336"/>
      <c r="U43" s="337">
        <f>+'11+'!W414</f>
        <v>195.19499999999999</v>
      </c>
      <c r="V43" s="280">
        <f>+'11+'!X414</f>
        <v>144.45117999999999</v>
      </c>
      <c r="W43" s="283">
        <f t="shared" si="0"/>
        <v>74.003524680447754</v>
      </c>
    </row>
    <row r="44" spans="1:23" ht="21.75" customHeight="1" x14ac:dyDescent="0.2">
      <c r="A44" s="317"/>
      <c r="B44" s="431" t="str">
        <f>+'11+'!B415:M415</f>
        <v>Обеспечение деятельности представительного органа местного самоуправления (Закупка товаров, работ и услуг для обеспечения муниципальных нужд)</v>
      </c>
      <c r="C44" s="431"/>
      <c r="D44" s="431"/>
      <c r="E44" s="431"/>
      <c r="F44" s="431"/>
      <c r="G44" s="431"/>
      <c r="H44" s="431"/>
      <c r="I44" s="431"/>
      <c r="J44" s="431"/>
      <c r="K44" s="431"/>
      <c r="L44" s="431"/>
      <c r="M44" s="298">
        <f>+'11+'!O415</f>
        <v>1</v>
      </c>
      <c r="N44" s="298">
        <f>+'11+'!P415</f>
        <v>3</v>
      </c>
      <c r="O44" s="298" t="str">
        <f>+'11+'!Q415</f>
        <v>7900000191</v>
      </c>
      <c r="P44" s="298">
        <f>+'11+'!R415</f>
        <v>0</v>
      </c>
      <c r="Q44" s="432"/>
      <c r="R44" s="432"/>
      <c r="S44" s="335"/>
      <c r="T44" s="336"/>
      <c r="U44" s="337">
        <f>+'11+'!W415</f>
        <v>916.3</v>
      </c>
      <c r="V44" s="280">
        <f>+'11+'!X415</f>
        <v>692.37392</v>
      </c>
      <c r="W44" s="283">
        <f t="shared" si="0"/>
        <v>75.56192513368984</v>
      </c>
    </row>
    <row r="45" spans="1:23" ht="12.75" customHeight="1" x14ac:dyDescent="0.2">
      <c r="A45" s="317"/>
      <c r="B45" s="431" t="str">
        <f>+'11+'!B416:M416</f>
        <v>Закупка товаров, работ и услуг для обеспечения государственных (муниципальных) нужд</v>
      </c>
      <c r="C45" s="431"/>
      <c r="D45" s="431"/>
      <c r="E45" s="431"/>
      <c r="F45" s="431"/>
      <c r="G45" s="431"/>
      <c r="H45" s="431"/>
      <c r="I45" s="431"/>
      <c r="J45" s="431"/>
      <c r="K45" s="431"/>
      <c r="L45" s="431"/>
      <c r="M45" s="298">
        <f>+'11+'!O416</f>
        <v>1</v>
      </c>
      <c r="N45" s="298">
        <f>+'11+'!P416</f>
        <v>3</v>
      </c>
      <c r="O45" s="298" t="str">
        <f>+'11+'!Q416</f>
        <v>7900000191</v>
      </c>
      <c r="P45" s="298" t="str">
        <f>+'11+'!R416</f>
        <v>200</v>
      </c>
      <c r="Q45" s="432"/>
      <c r="R45" s="432"/>
      <c r="S45" s="335"/>
      <c r="T45" s="336"/>
      <c r="U45" s="337">
        <f>+'11+'!W416</f>
        <v>906.3</v>
      </c>
      <c r="V45" s="280">
        <f>+'11+'!X416</f>
        <v>692.00319000000002</v>
      </c>
      <c r="W45" s="283">
        <f t="shared" si="0"/>
        <v>76.35476001324065</v>
      </c>
    </row>
    <row r="46" spans="1:23" ht="12.75" customHeight="1" x14ac:dyDescent="0.2">
      <c r="A46" s="317"/>
      <c r="B46" s="431" t="str">
        <f>+'11+'!B417:M417</f>
        <v>Иные закупки товаров, работ и услуг для обеспечения государственных (муниципальных) нужд</v>
      </c>
      <c r="C46" s="431"/>
      <c r="D46" s="431"/>
      <c r="E46" s="431"/>
      <c r="F46" s="431"/>
      <c r="G46" s="431"/>
      <c r="H46" s="431"/>
      <c r="I46" s="431"/>
      <c r="J46" s="431"/>
      <c r="K46" s="431"/>
      <c r="L46" s="431"/>
      <c r="M46" s="298">
        <f>+'11+'!O417</f>
        <v>1</v>
      </c>
      <c r="N46" s="298">
        <f>+'11+'!P417</f>
        <v>3</v>
      </c>
      <c r="O46" s="298" t="str">
        <f>+'11+'!Q417</f>
        <v>7900000191</v>
      </c>
      <c r="P46" s="298" t="str">
        <f>+'11+'!R417</f>
        <v>240</v>
      </c>
      <c r="Q46" s="432"/>
      <c r="R46" s="432"/>
      <c r="S46" s="335"/>
      <c r="T46" s="336"/>
      <c r="U46" s="337">
        <f>+'11+'!W417</f>
        <v>906.3</v>
      </c>
      <c r="V46" s="280">
        <f>+'11+'!X417</f>
        <v>692.00319000000002</v>
      </c>
      <c r="W46" s="283">
        <f t="shared" si="0"/>
        <v>76.35476001324065</v>
      </c>
    </row>
    <row r="47" spans="1:23" ht="12.75" customHeight="1" x14ac:dyDescent="0.2">
      <c r="A47" s="317"/>
      <c r="B47" s="431" t="str">
        <f>+'11+'!B418:M418</f>
        <v>Закупка товаров, работ, услуг в сфере информационно-коммуникационных технологий</v>
      </c>
      <c r="C47" s="431"/>
      <c r="D47" s="431"/>
      <c r="E47" s="431"/>
      <c r="F47" s="431"/>
      <c r="G47" s="431"/>
      <c r="H47" s="431"/>
      <c r="I47" s="431"/>
      <c r="J47" s="431"/>
      <c r="K47" s="431"/>
      <c r="L47" s="431"/>
      <c r="M47" s="298">
        <f>+'11+'!O418</f>
        <v>1</v>
      </c>
      <c r="N47" s="298">
        <f>+'11+'!P418</f>
        <v>3</v>
      </c>
      <c r="O47" s="298" t="str">
        <f>+'11+'!Q418</f>
        <v>7900000191</v>
      </c>
      <c r="P47" s="298" t="str">
        <f>+'11+'!R418</f>
        <v>242</v>
      </c>
      <c r="Q47" s="432"/>
      <c r="R47" s="432"/>
      <c r="S47" s="335"/>
      <c r="T47" s="336"/>
      <c r="U47" s="337">
        <f>+'11+'!W418</f>
        <v>172.8</v>
      </c>
      <c r="V47" s="280">
        <f>+'11+'!X418</f>
        <v>120.96019</v>
      </c>
      <c r="W47" s="283">
        <f t="shared" si="0"/>
        <v>70.000109953703699</v>
      </c>
    </row>
    <row r="48" spans="1:23" ht="21.75" customHeight="1" x14ac:dyDescent="0.2">
      <c r="A48" s="317"/>
      <c r="B48" s="431" t="str">
        <f>+'11+'!B419:M419</f>
        <v>Прочая закупка товаров, работ и услуг</v>
      </c>
      <c r="C48" s="431"/>
      <c r="D48" s="431"/>
      <c r="E48" s="431"/>
      <c r="F48" s="431"/>
      <c r="G48" s="431"/>
      <c r="H48" s="431"/>
      <c r="I48" s="431"/>
      <c r="J48" s="431"/>
      <c r="K48" s="431"/>
      <c r="L48" s="431"/>
      <c r="M48" s="298">
        <f>+'11+'!O419</f>
        <v>1</v>
      </c>
      <c r="N48" s="298">
        <f>+'11+'!P419</f>
        <v>3</v>
      </c>
      <c r="O48" s="298" t="str">
        <f>+'11+'!Q419</f>
        <v>7900000191</v>
      </c>
      <c r="P48" s="298" t="str">
        <f>+'11+'!R419</f>
        <v>244</v>
      </c>
      <c r="Q48" s="432"/>
      <c r="R48" s="432"/>
      <c r="S48" s="335"/>
      <c r="T48" s="336"/>
      <c r="U48" s="337">
        <f>+'11+'!W419</f>
        <v>733.5</v>
      </c>
      <c r="V48" s="280">
        <f>+'11+'!X419</f>
        <v>571.04300000000001</v>
      </c>
      <c r="W48" s="283">
        <f t="shared" si="0"/>
        <v>77.851806407634626</v>
      </c>
    </row>
    <row r="49" spans="1:23" ht="12.75" customHeight="1" x14ac:dyDescent="0.2">
      <c r="A49" s="317"/>
      <c r="B49" s="431" t="str">
        <f>+'11+'!B420:M420</f>
        <v>Иные бюджетные ассигнования</v>
      </c>
      <c r="C49" s="431"/>
      <c r="D49" s="431"/>
      <c r="E49" s="431"/>
      <c r="F49" s="431"/>
      <c r="G49" s="431"/>
      <c r="H49" s="431"/>
      <c r="I49" s="431"/>
      <c r="J49" s="431"/>
      <c r="K49" s="431"/>
      <c r="L49" s="431"/>
      <c r="M49" s="298">
        <f>+'11+'!O420</f>
        <v>1</v>
      </c>
      <c r="N49" s="298">
        <f>+'11+'!P420</f>
        <v>3</v>
      </c>
      <c r="O49" s="298" t="str">
        <f>+'11+'!Q420</f>
        <v>7900000191</v>
      </c>
      <c r="P49" s="298" t="str">
        <f>+'11+'!R420</f>
        <v>800</v>
      </c>
      <c r="Q49" s="432"/>
      <c r="R49" s="432"/>
      <c r="S49" s="335"/>
      <c r="T49" s="336"/>
      <c r="U49" s="337">
        <f>+'11+'!W420</f>
        <v>10</v>
      </c>
      <c r="V49" s="280">
        <f>+'11+'!X420</f>
        <v>0.37073</v>
      </c>
      <c r="W49" s="283">
        <f t="shared" si="0"/>
        <v>3.7073</v>
      </c>
    </row>
    <row r="50" spans="1:23" ht="12.75" customHeight="1" x14ac:dyDescent="0.2">
      <c r="A50" s="317"/>
      <c r="B50" s="431" t="str">
        <f>+'11+'!B421:M421</f>
        <v>Уплата налогов, сборов и иных платежей</v>
      </c>
      <c r="C50" s="431"/>
      <c r="D50" s="431"/>
      <c r="E50" s="431"/>
      <c r="F50" s="431"/>
      <c r="G50" s="431"/>
      <c r="H50" s="431"/>
      <c r="I50" s="431"/>
      <c r="J50" s="431"/>
      <c r="K50" s="431"/>
      <c r="L50" s="431"/>
      <c r="M50" s="298">
        <f>+'11+'!O421</f>
        <v>1</v>
      </c>
      <c r="N50" s="298">
        <f>+'11+'!P421</f>
        <v>3</v>
      </c>
      <c r="O50" s="298" t="str">
        <f>+'11+'!Q421</f>
        <v>7900000191</v>
      </c>
      <c r="P50" s="298" t="str">
        <f>+'11+'!R421</f>
        <v>850</v>
      </c>
      <c r="Q50" s="432"/>
      <c r="R50" s="432"/>
      <c r="S50" s="335"/>
      <c r="T50" s="336"/>
      <c r="U50" s="337">
        <f>+'11+'!W421</f>
        <v>10</v>
      </c>
      <c r="V50" s="280">
        <f>+'11+'!X421</f>
        <v>0.37073</v>
      </c>
      <c r="W50" s="283">
        <f t="shared" si="0"/>
        <v>3.7073</v>
      </c>
    </row>
    <row r="51" spans="1:23" ht="42.75" customHeight="1" x14ac:dyDescent="0.2">
      <c r="A51" s="317"/>
      <c r="B51" s="431" t="str">
        <f>+'11+'!B422:M422</f>
        <v>Уплата налога на имущество организаций и земельного налога</v>
      </c>
      <c r="C51" s="431"/>
      <c r="D51" s="431"/>
      <c r="E51" s="431"/>
      <c r="F51" s="431"/>
      <c r="G51" s="431"/>
      <c r="H51" s="431"/>
      <c r="I51" s="431"/>
      <c r="J51" s="431"/>
      <c r="K51" s="431"/>
      <c r="L51" s="431"/>
      <c r="M51" s="298">
        <f>+'11+'!O422</f>
        <v>1</v>
      </c>
      <c r="N51" s="298">
        <f>+'11+'!P422</f>
        <v>3</v>
      </c>
      <c r="O51" s="298" t="str">
        <f>+'11+'!Q422</f>
        <v>7900000191</v>
      </c>
      <c r="P51" s="298" t="str">
        <f>+'11+'!R422</f>
        <v>851</v>
      </c>
      <c r="Q51" s="432"/>
      <c r="R51" s="432"/>
      <c r="S51" s="335"/>
      <c r="T51" s="336"/>
      <c r="U51" s="337">
        <f>+'11+'!W422</f>
        <v>6.5</v>
      </c>
      <c r="V51" s="280">
        <f>+'11+'!X422</f>
        <v>0.35199999999999998</v>
      </c>
      <c r="W51" s="283">
        <f t="shared" si="0"/>
        <v>5.4153846153846148</v>
      </c>
    </row>
    <row r="52" spans="1:23" ht="53.25" customHeight="1" x14ac:dyDescent="0.2">
      <c r="A52" s="317"/>
      <c r="B52" s="431" t="str">
        <f>+'11+'!B423:M423</f>
        <v>Уплата прочих налогов, сборов</v>
      </c>
      <c r="C52" s="431"/>
      <c r="D52" s="431"/>
      <c r="E52" s="431"/>
      <c r="F52" s="431"/>
      <c r="G52" s="431"/>
      <c r="H52" s="431"/>
      <c r="I52" s="431"/>
      <c r="J52" s="431"/>
      <c r="K52" s="431"/>
      <c r="L52" s="431"/>
      <c r="M52" s="298">
        <f>+'11+'!O423</f>
        <v>1</v>
      </c>
      <c r="N52" s="298">
        <f>+'11+'!P423</f>
        <v>3</v>
      </c>
      <c r="O52" s="298" t="str">
        <f>+'11+'!Q423</f>
        <v>7900000191</v>
      </c>
      <c r="P52" s="298" t="str">
        <f>+'11+'!R423</f>
        <v>852</v>
      </c>
      <c r="Q52" s="432"/>
      <c r="R52" s="432"/>
      <c r="S52" s="335"/>
      <c r="T52" s="336"/>
      <c r="U52" s="337">
        <f>+'11+'!W423</f>
        <v>2</v>
      </c>
      <c r="V52" s="280">
        <f>+'11+'!X423</f>
        <v>0</v>
      </c>
      <c r="W52" s="283">
        <f t="shared" si="0"/>
        <v>0</v>
      </c>
    </row>
    <row r="53" spans="1:23" ht="21.75" customHeight="1" x14ac:dyDescent="0.2">
      <c r="A53" s="317"/>
      <c r="B53" s="431" t="str">
        <f>+'11+'!B424:M424</f>
        <v>Уплата иных платежей</v>
      </c>
      <c r="C53" s="431"/>
      <c r="D53" s="431"/>
      <c r="E53" s="431"/>
      <c r="F53" s="431"/>
      <c r="G53" s="431"/>
      <c r="H53" s="431"/>
      <c r="I53" s="431"/>
      <c r="J53" s="431"/>
      <c r="K53" s="431"/>
      <c r="L53" s="431"/>
      <c r="M53" s="298">
        <f>+'11+'!O424</f>
        <v>1</v>
      </c>
      <c r="N53" s="298">
        <f>+'11+'!P424</f>
        <v>3</v>
      </c>
      <c r="O53" s="298" t="str">
        <f>+'11+'!Q424</f>
        <v>7900000191</v>
      </c>
      <c r="P53" s="298" t="str">
        <f>+'11+'!R424</f>
        <v>853</v>
      </c>
      <c r="Q53" s="432"/>
      <c r="R53" s="432"/>
      <c r="S53" s="335"/>
      <c r="T53" s="336"/>
      <c r="U53" s="337">
        <f>+'11+'!W424</f>
        <v>1.5</v>
      </c>
      <c r="V53" s="280">
        <f>+'11+'!X424</f>
        <v>1.873E-2</v>
      </c>
      <c r="W53" s="283">
        <f t="shared" si="0"/>
        <v>1.2486666666666666</v>
      </c>
    </row>
    <row r="54" spans="1:23" ht="32.25" customHeight="1" x14ac:dyDescent="0.2">
      <c r="A54" s="317"/>
      <c r="B54" s="431" t="str">
        <f>+'11+'!B425:M425</f>
        <v>Обеспечение деятельности представительного органа местного самоуправления (Иные выплаты персоналу муниципальных органов, за исключением фонда оплаты труда)</v>
      </c>
      <c r="C54" s="431"/>
      <c r="D54" s="431"/>
      <c r="E54" s="431"/>
      <c r="F54" s="431"/>
      <c r="G54" s="431"/>
      <c r="H54" s="431"/>
      <c r="I54" s="431"/>
      <c r="J54" s="431"/>
      <c r="K54" s="431"/>
      <c r="L54" s="431"/>
      <c r="M54" s="298">
        <f>+'11+'!O425</f>
        <v>1</v>
      </c>
      <c r="N54" s="298">
        <f>+'11+'!P425</f>
        <v>3</v>
      </c>
      <c r="O54" s="298" t="str">
        <f>+'11+'!Q425</f>
        <v>7900000870</v>
      </c>
      <c r="P54" s="298">
        <f>+'11+'!R425</f>
        <v>0</v>
      </c>
      <c r="Q54" s="432"/>
      <c r="R54" s="432"/>
      <c r="S54" s="335"/>
      <c r="T54" s="336"/>
      <c r="U54" s="337">
        <f>+'11+'!W425</f>
        <v>22</v>
      </c>
      <c r="V54" s="280">
        <f>+'11+'!X425</f>
        <v>0</v>
      </c>
      <c r="W54" s="283">
        <f t="shared" si="0"/>
        <v>0</v>
      </c>
    </row>
    <row r="55" spans="1:23" ht="39.75" customHeight="1" x14ac:dyDescent="0.2">
      <c r="A55" s="317"/>
      <c r="B55" s="431" t="str">
        <f>+'11+'!B426:M426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5" s="431"/>
      <c r="D55" s="431"/>
      <c r="E55" s="431"/>
      <c r="F55" s="431"/>
      <c r="G55" s="431"/>
      <c r="H55" s="431"/>
      <c r="I55" s="431"/>
      <c r="J55" s="431"/>
      <c r="K55" s="431"/>
      <c r="L55" s="431"/>
      <c r="M55" s="298">
        <f>+'11+'!O426</f>
        <v>1</v>
      </c>
      <c r="N55" s="298">
        <f>+'11+'!P426</f>
        <v>3</v>
      </c>
      <c r="O55" s="298" t="str">
        <f>+'11+'!Q426</f>
        <v>7900000870</v>
      </c>
      <c r="P55" s="298" t="str">
        <f>+'11+'!R426</f>
        <v>100</v>
      </c>
      <c r="Q55" s="432"/>
      <c r="R55" s="432"/>
      <c r="S55" s="335"/>
      <c r="T55" s="336"/>
      <c r="U55" s="337">
        <f>+'11+'!W426</f>
        <v>22</v>
      </c>
      <c r="V55" s="280">
        <f>+'11+'!X426</f>
        <v>0</v>
      </c>
      <c r="W55" s="283">
        <f t="shared" si="0"/>
        <v>0</v>
      </c>
    </row>
    <row r="56" spans="1:23" ht="32.25" customHeight="1" x14ac:dyDescent="0.2">
      <c r="A56" s="317"/>
      <c r="B56" s="431" t="str">
        <f>+'11+'!B427:M427</f>
        <v>Расходы на выплаты персоналу государственных (муниципальных) органов</v>
      </c>
      <c r="C56" s="431"/>
      <c r="D56" s="431"/>
      <c r="E56" s="431"/>
      <c r="F56" s="431"/>
      <c r="G56" s="431"/>
      <c r="H56" s="431"/>
      <c r="I56" s="431"/>
      <c r="J56" s="431"/>
      <c r="K56" s="431"/>
      <c r="L56" s="431"/>
      <c r="M56" s="298">
        <f>+'11+'!O427</f>
        <v>1</v>
      </c>
      <c r="N56" s="298">
        <f>+'11+'!P427</f>
        <v>3</v>
      </c>
      <c r="O56" s="298" t="str">
        <f>+'11+'!Q427</f>
        <v>7900000870</v>
      </c>
      <c r="P56" s="298" t="str">
        <f>+'11+'!R427</f>
        <v>120</v>
      </c>
      <c r="Q56" s="432"/>
      <c r="R56" s="432"/>
      <c r="S56" s="335"/>
      <c r="T56" s="336"/>
      <c r="U56" s="337">
        <f>+'11+'!W427</f>
        <v>22</v>
      </c>
      <c r="V56" s="280">
        <f>+'11+'!X427</f>
        <v>0</v>
      </c>
      <c r="W56" s="283">
        <f t="shared" si="0"/>
        <v>0</v>
      </c>
    </row>
    <row r="57" spans="1:23" ht="21.75" customHeight="1" x14ac:dyDescent="0.2">
      <c r="A57" s="317"/>
      <c r="B57" s="431" t="str">
        <f>+'11+'!B428:M428</f>
        <v>Иные выплаты персоналу государственных (муниципальных) органов, за исключением фонда оплаты труда</v>
      </c>
      <c r="C57" s="431"/>
      <c r="D57" s="431"/>
      <c r="E57" s="431"/>
      <c r="F57" s="431"/>
      <c r="G57" s="431"/>
      <c r="H57" s="431"/>
      <c r="I57" s="431"/>
      <c r="J57" s="431"/>
      <c r="K57" s="431"/>
      <c r="L57" s="431"/>
      <c r="M57" s="298">
        <f>+'11+'!O428</f>
        <v>1</v>
      </c>
      <c r="N57" s="298">
        <f>+'11+'!P428</f>
        <v>3</v>
      </c>
      <c r="O57" s="298" t="str">
        <f>+'11+'!Q428</f>
        <v>7900000870</v>
      </c>
      <c r="P57" s="298" t="str">
        <f>+'11+'!R428</f>
        <v>122</v>
      </c>
      <c r="Q57" s="432"/>
      <c r="R57" s="432"/>
      <c r="S57" s="335"/>
      <c r="T57" s="336"/>
      <c r="U57" s="337">
        <f>+'11+'!W428</f>
        <v>22</v>
      </c>
      <c r="V57" s="280">
        <f>+'11+'!X428</f>
        <v>0</v>
      </c>
      <c r="W57" s="283">
        <f t="shared" si="0"/>
        <v>0</v>
      </c>
    </row>
    <row r="58" spans="1:23" ht="21.75" customHeight="1" x14ac:dyDescent="0.25">
      <c r="A58" s="317"/>
      <c r="B58" s="441" t="str">
        <f>+'11+'!B459:M459</f>
        <v>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v>
      </c>
      <c r="C58" s="441"/>
      <c r="D58" s="441"/>
      <c r="E58" s="441"/>
      <c r="F58" s="441"/>
      <c r="G58" s="441"/>
      <c r="H58" s="441"/>
      <c r="I58" s="441"/>
      <c r="J58" s="441"/>
      <c r="K58" s="441"/>
      <c r="L58" s="441"/>
      <c r="M58" s="300">
        <f>+'11+'!O459</f>
        <v>1</v>
      </c>
      <c r="N58" s="300">
        <f>+'11+'!P459</f>
        <v>4</v>
      </c>
      <c r="O58" s="300">
        <f>+'11+'!Q459</f>
        <v>0</v>
      </c>
      <c r="P58" s="300">
        <f>+'11+'!R459</f>
        <v>0</v>
      </c>
      <c r="Q58" s="433"/>
      <c r="R58" s="433"/>
      <c r="S58" s="343"/>
      <c r="T58" s="344"/>
      <c r="U58" s="345">
        <f>+'11+'!W459</f>
        <v>23851.366000000005</v>
      </c>
      <c r="V58" s="345">
        <f>+'11+'!X459</f>
        <v>17922.507799999999</v>
      </c>
      <c r="W58" s="283">
        <f t="shared" si="0"/>
        <v>75.142479470567821</v>
      </c>
    </row>
    <row r="59" spans="1:23" ht="21.75" customHeight="1" x14ac:dyDescent="0.2">
      <c r="A59" s="317"/>
      <c r="B59" s="431" t="str">
        <f>+'11+'!B460:M460</f>
        <v>Программа "Развитие муниципальной службы муниципального района "Овюрский кожуун"Республики Тыва на 2018-2020 гг"</v>
      </c>
      <c r="C59" s="431"/>
      <c r="D59" s="431"/>
      <c r="E59" s="431"/>
      <c r="F59" s="431"/>
      <c r="G59" s="431"/>
      <c r="H59" s="431"/>
      <c r="I59" s="431"/>
      <c r="J59" s="431"/>
      <c r="K59" s="431"/>
      <c r="L59" s="431"/>
      <c r="M59" s="298">
        <f>+'11+'!O460</f>
        <v>1</v>
      </c>
      <c r="N59" s="298">
        <f>+'11+'!P460</f>
        <v>4</v>
      </c>
      <c r="O59" s="298" t="str">
        <f>+'11+'!Q460</f>
        <v>1100000000</v>
      </c>
      <c r="P59" s="298">
        <f>+'11+'!R460</f>
        <v>0</v>
      </c>
      <c r="Q59" s="432"/>
      <c r="R59" s="432"/>
      <c r="S59" s="335"/>
      <c r="T59" s="336"/>
      <c r="U59" s="337">
        <f>+'11+'!W460</f>
        <v>50</v>
      </c>
      <c r="V59" s="337">
        <f>+'11+'!X460</f>
        <v>24.5</v>
      </c>
      <c r="W59" s="283">
        <f t="shared" si="0"/>
        <v>49</v>
      </c>
    </row>
    <row r="60" spans="1:23" ht="12.75" customHeight="1" x14ac:dyDescent="0.2">
      <c r="A60" s="317"/>
      <c r="B60" s="431" t="str">
        <f>+'11+'!B461:M461</f>
        <v>Иные закупки товаров, работ и услуг для государственных (муниципальных) нужд</v>
      </c>
      <c r="C60" s="431"/>
      <c r="D60" s="431"/>
      <c r="E60" s="431"/>
      <c r="F60" s="431"/>
      <c r="G60" s="431"/>
      <c r="H60" s="431"/>
      <c r="I60" s="431"/>
      <c r="J60" s="431"/>
      <c r="K60" s="431"/>
      <c r="L60" s="431"/>
      <c r="M60" s="298">
        <f>+'11+'!O461</f>
        <v>1</v>
      </c>
      <c r="N60" s="298">
        <f>+'11+'!P461</f>
        <v>4</v>
      </c>
      <c r="O60" s="298" t="str">
        <f>+'11+'!Q461</f>
        <v>1100200020</v>
      </c>
      <c r="P60" s="298">
        <f>+'11+'!R461</f>
        <v>0</v>
      </c>
      <c r="Q60" s="432"/>
      <c r="R60" s="432"/>
      <c r="S60" s="335"/>
      <c r="T60" s="336"/>
      <c r="U60" s="337">
        <f>+'11+'!W461</f>
        <v>50</v>
      </c>
      <c r="V60" s="337">
        <f>+'11+'!X461</f>
        <v>24.5</v>
      </c>
      <c r="W60" s="283">
        <f t="shared" si="0"/>
        <v>49</v>
      </c>
    </row>
    <row r="61" spans="1:23" ht="32.25" customHeight="1" x14ac:dyDescent="0.2">
      <c r="A61" s="317"/>
      <c r="B61" s="431" t="str">
        <f>+'11+'!B462:M462</f>
        <v>Закупка товаров, работ и услуг для обеспечения государственных (муниципальных) нужд</v>
      </c>
      <c r="C61" s="431"/>
      <c r="D61" s="431"/>
      <c r="E61" s="431"/>
      <c r="F61" s="431"/>
      <c r="G61" s="431"/>
      <c r="H61" s="431"/>
      <c r="I61" s="431"/>
      <c r="J61" s="431"/>
      <c r="K61" s="431"/>
      <c r="L61" s="431"/>
      <c r="M61" s="298">
        <f>+'11+'!O462</f>
        <v>1</v>
      </c>
      <c r="N61" s="298">
        <f>+'11+'!P462</f>
        <v>4</v>
      </c>
      <c r="O61" s="298" t="str">
        <f>+'11+'!Q462</f>
        <v>1100200020</v>
      </c>
      <c r="P61" s="298" t="str">
        <f>+'11+'!R462</f>
        <v>200</v>
      </c>
      <c r="Q61" s="432"/>
      <c r="R61" s="432"/>
      <c r="S61" s="335"/>
      <c r="T61" s="336"/>
      <c r="U61" s="337">
        <f>+'11+'!W462</f>
        <v>50</v>
      </c>
      <c r="V61" s="337">
        <f>+'11+'!X462</f>
        <v>24.5</v>
      </c>
      <c r="W61" s="283">
        <f t="shared" si="0"/>
        <v>49</v>
      </c>
    </row>
    <row r="62" spans="1:23" ht="21.75" customHeight="1" x14ac:dyDescent="0.2">
      <c r="A62" s="317"/>
      <c r="B62" s="431" t="str">
        <f>+'11+'!B463:M463</f>
        <v>Иные закупки товаров, работ и услуг для обеспечения государственных (муниципальных) нужд</v>
      </c>
      <c r="C62" s="431"/>
      <c r="D62" s="431"/>
      <c r="E62" s="431"/>
      <c r="F62" s="431"/>
      <c r="G62" s="431"/>
      <c r="H62" s="431"/>
      <c r="I62" s="431"/>
      <c r="J62" s="431"/>
      <c r="K62" s="431"/>
      <c r="L62" s="431"/>
      <c r="M62" s="298">
        <f>+'11+'!O463</f>
        <v>1</v>
      </c>
      <c r="N62" s="298">
        <f>+'11+'!P463</f>
        <v>4</v>
      </c>
      <c r="O62" s="298" t="str">
        <f>+'11+'!Q463</f>
        <v>1100200020</v>
      </c>
      <c r="P62" s="298" t="str">
        <f>+'11+'!R463</f>
        <v>240</v>
      </c>
      <c r="Q62" s="432"/>
      <c r="R62" s="432"/>
      <c r="S62" s="335"/>
      <c r="T62" s="336"/>
      <c r="U62" s="337">
        <f>+'11+'!W463</f>
        <v>50</v>
      </c>
      <c r="V62" s="337">
        <f>+'11+'!X463</f>
        <v>24.5</v>
      </c>
      <c r="W62" s="283">
        <f t="shared" si="0"/>
        <v>49</v>
      </c>
    </row>
    <row r="63" spans="1:23" ht="53.25" customHeight="1" x14ac:dyDescent="0.2">
      <c r="A63" s="317"/>
      <c r="B63" s="431" t="str">
        <f>+'11+'!B464:M464</f>
        <v>Прочая закупка товаров, работ и услуг</v>
      </c>
      <c r="C63" s="431"/>
      <c r="D63" s="431"/>
      <c r="E63" s="431"/>
      <c r="F63" s="431"/>
      <c r="G63" s="431"/>
      <c r="H63" s="431"/>
      <c r="I63" s="431"/>
      <c r="J63" s="431"/>
      <c r="K63" s="431"/>
      <c r="L63" s="431"/>
      <c r="M63" s="298">
        <f>+'11+'!O464</f>
        <v>1</v>
      </c>
      <c r="N63" s="298">
        <f>+'11+'!P464</f>
        <v>4</v>
      </c>
      <c r="O63" s="298" t="str">
        <f>+'11+'!Q464</f>
        <v>1100200020</v>
      </c>
      <c r="P63" s="298" t="str">
        <f>+'11+'!R464</f>
        <v>244</v>
      </c>
      <c r="Q63" s="432"/>
      <c r="R63" s="432"/>
      <c r="S63" s="335"/>
      <c r="T63" s="336"/>
      <c r="U63" s="337">
        <f>+'11+'!W464</f>
        <v>50</v>
      </c>
      <c r="V63" s="337">
        <f>+'11+'!X464</f>
        <v>24.5</v>
      </c>
      <c r="W63" s="283">
        <f t="shared" si="0"/>
        <v>49</v>
      </c>
    </row>
    <row r="64" spans="1:23" ht="21.75" customHeight="1" x14ac:dyDescent="0.2">
      <c r="A64" s="317"/>
      <c r="B64" s="431" t="str">
        <f>+'11+'!B465:M465</f>
        <v>Функционирование Главы муниципального райлна, высшего должностного лица муниципального образования, его заместителей, местных администраций</v>
      </c>
      <c r="C64" s="431"/>
      <c r="D64" s="431"/>
      <c r="E64" s="431"/>
      <c r="F64" s="431"/>
      <c r="G64" s="431"/>
      <c r="H64" s="431"/>
      <c r="I64" s="431"/>
      <c r="J64" s="431"/>
      <c r="K64" s="431"/>
      <c r="L64" s="431"/>
      <c r="M64" s="298">
        <f>+'11+'!O465</f>
        <v>1</v>
      </c>
      <c r="N64" s="298">
        <f>+'11+'!P465</f>
        <v>4</v>
      </c>
      <c r="O64" s="298" t="str">
        <f>+'11+'!Q465</f>
        <v>7800000000</v>
      </c>
      <c r="P64" s="298">
        <f>+'11+'!R465</f>
        <v>0</v>
      </c>
      <c r="Q64" s="432"/>
      <c r="R64" s="432"/>
      <c r="S64" s="335"/>
      <c r="T64" s="336"/>
      <c r="U64" s="337">
        <f>+'11+'!W465</f>
        <v>23801.366000000005</v>
      </c>
      <c r="V64" s="337">
        <f>+'11+'!X465</f>
        <v>17898.007799999999</v>
      </c>
      <c r="W64" s="283">
        <f t="shared" si="0"/>
        <v>75.197397493908525</v>
      </c>
    </row>
    <row r="65" spans="1:23" ht="21.75" customHeight="1" x14ac:dyDescent="0.2">
      <c r="A65" s="317"/>
      <c r="B65" s="431" t="str">
        <f>+'11+'!B466:M466</f>
        <v>Обеспечение функционирования высшего должностного лица муниципального района</v>
      </c>
      <c r="C65" s="431"/>
      <c r="D65" s="431"/>
      <c r="E65" s="431"/>
      <c r="F65" s="431"/>
      <c r="G65" s="431"/>
      <c r="H65" s="431"/>
      <c r="I65" s="431"/>
      <c r="J65" s="431"/>
      <c r="K65" s="431"/>
      <c r="L65" s="431"/>
      <c r="M65" s="298">
        <f>+'11+'!O466</f>
        <v>1</v>
      </c>
      <c r="N65" s="298">
        <f>+'11+'!P466</f>
        <v>4</v>
      </c>
      <c r="O65" s="298" t="str">
        <f>+'11+'!Q466</f>
        <v>7800000112</v>
      </c>
      <c r="P65" s="298">
        <f>+'11+'!R466</f>
        <v>0</v>
      </c>
      <c r="Q65" s="432"/>
      <c r="R65" s="432"/>
      <c r="S65" s="335"/>
      <c r="T65" s="336"/>
      <c r="U65" s="337">
        <f>+'11+'!W466</f>
        <v>15297.562000000002</v>
      </c>
      <c r="V65" s="337">
        <f>+'11+'!X466</f>
        <v>11997.799079999999</v>
      </c>
      <c r="W65" s="283">
        <f t="shared" si="0"/>
        <v>78.429484907464314</v>
      </c>
    </row>
    <row r="66" spans="1:23" ht="32.25" customHeight="1" x14ac:dyDescent="0.2">
      <c r="A66" s="317"/>
      <c r="B66" s="431" t="str">
        <f>+'11+'!B467:M467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66" s="431"/>
      <c r="D66" s="431"/>
      <c r="E66" s="431"/>
      <c r="F66" s="431"/>
      <c r="G66" s="431"/>
      <c r="H66" s="431"/>
      <c r="I66" s="431"/>
      <c r="J66" s="431"/>
      <c r="K66" s="431"/>
      <c r="L66" s="431"/>
      <c r="M66" s="298">
        <f>+'11+'!O467</f>
        <v>1</v>
      </c>
      <c r="N66" s="298">
        <f>+'11+'!P467</f>
        <v>4</v>
      </c>
      <c r="O66" s="298" t="str">
        <f>+'11+'!Q467</f>
        <v>7800000112</v>
      </c>
      <c r="P66" s="298" t="str">
        <f>+'11+'!R467</f>
        <v>100</v>
      </c>
      <c r="Q66" s="432"/>
      <c r="R66" s="432"/>
      <c r="S66" s="335"/>
      <c r="T66" s="336"/>
      <c r="U66" s="337">
        <f>+'11+'!W467</f>
        <v>15297.562000000002</v>
      </c>
      <c r="V66" s="337">
        <f>+'11+'!X467</f>
        <v>11997.799079999999</v>
      </c>
      <c r="W66" s="283">
        <f t="shared" si="0"/>
        <v>78.429484907464314</v>
      </c>
    </row>
    <row r="67" spans="1:23" ht="32.25" customHeight="1" x14ac:dyDescent="0.2">
      <c r="A67" s="317"/>
      <c r="B67" s="431" t="str">
        <f>+'11+'!B468:M468</f>
        <v>Расходы на выплаты персоналу государственных (муниципальных) органов</v>
      </c>
      <c r="C67" s="431"/>
      <c r="D67" s="431"/>
      <c r="E67" s="431"/>
      <c r="F67" s="431"/>
      <c r="G67" s="431"/>
      <c r="H67" s="431"/>
      <c r="I67" s="431"/>
      <c r="J67" s="431"/>
      <c r="K67" s="431"/>
      <c r="L67" s="431"/>
      <c r="M67" s="298">
        <f>+'11+'!O468</f>
        <v>1</v>
      </c>
      <c r="N67" s="298">
        <f>+'11+'!P468</f>
        <v>4</v>
      </c>
      <c r="O67" s="298" t="str">
        <f>+'11+'!Q468</f>
        <v>7800000112</v>
      </c>
      <c r="P67" s="298" t="str">
        <f>+'11+'!R468</f>
        <v>120</v>
      </c>
      <c r="Q67" s="432"/>
      <c r="R67" s="432"/>
      <c r="S67" s="335"/>
      <c r="T67" s="336"/>
      <c r="U67" s="337">
        <f>+'11+'!W468</f>
        <v>15297.562000000002</v>
      </c>
      <c r="V67" s="337">
        <f>+'11+'!X468</f>
        <v>11997.799079999999</v>
      </c>
      <c r="W67" s="283">
        <f t="shared" si="0"/>
        <v>78.429484907464314</v>
      </c>
    </row>
    <row r="68" spans="1:23" ht="21.75" customHeight="1" x14ac:dyDescent="0.2">
      <c r="A68" s="317"/>
      <c r="B68" s="431" t="str">
        <f>+'11+'!B469:M469</f>
        <v>Фонд оплаты труда государственных (муниципальных) органов</v>
      </c>
      <c r="C68" s="431"/>
      <c r="D68" s="431"/>
      <c r="E68" s="431"/>
      <c r="F68" s="431"/>
      <c r="G68" s="431"/>
      <c r="H68" s="431"/>
      <c r="I68" s="431"/>
      <c r="J68" s="431"/>
      <c r="K68" s="431"/>
      <c r="L68" s="431"/>
      <c r="M68" s="298">
        <f>+'11+'!O469</f>
        <v>1</v>
      </c>
      <c r="N68" s="298">
        <f>+'11+'!P469</f>
        <v>4</v>
      </c>
      <c r="O68" s="298" t="str">
        <f>+'11+'!Q469</f>
        <v>7800000112</v>
      </c>
      <c r="P68" s="298" t="str">
        <f>+'11+'!R469</f>
        <v>121</v>
      </c>
      <c r="Q68" s="432"/>
      <c r="R68" s="432"/>
      <c r="S68" s="335"/>
      <c r="T68" s="336"/>
      <c r="U68" s="337">
        <f>+'11+'!W469</f>
        <v>11785.397000000001</v>
      </c>
      <c r="V68" s="337">
        <f>+'11+'!X469</f>
        <v>9242.6309999999994</v>
      </c>
      <c r="W68" s="283">
        <f t="shared" si="0"/>
        <v>78.424434917211514</v>
      </c>
    </row>
    <row r="69" spans="1:23" ht="21.75" customHeight="1" x14ac:dyDescent="0.2">
      <c r="A69" s="317"/>
      <c r="B69" s="431" t="str">
        <f>+'11+'!B470:M470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69" s="431"/>
      <c r="D69" s="431"/>
      <c r="E69" s="431"/>
      <c r="F69" s="431"/>
      <c r="G69" s="431"/>
      <c r="H69" s="431"/>
      <c r="I69" s="431"/>
      <c r="J69" s="431"/>
      <c r="K69" s="431"/>
      <c r="L69" s="431"/>
      <c r="M69" s="298">
        <f>+'11+'!O470</f>
        <v>1</v>
      </c>
      <c r="N69" s="298">
        <f>+'11+'!P470</f>
        <v>4</v>
      </c>
      <c r="O69" s="298" t="str">
        <f>+'11+'!Q470</f>
        <v>7800000112</v>
      </c>
      <c r="P69" s="298" t="str">
        <f>+'11+'!R470</f>
        <v>129</v>
      </c>
      <c r="Q69" s="432"/>
      <c r="R69" s="432"/>
      <c r="S69" s="335"/>
      <c r="T69" s="336"/>
      <c r="U69" s="337">
        <f>+'11+'!W470</f>
        <v>3512.165</v>
      </c>
      <c r="V69" s="337">
        <f>+'11+'!X470</f>
        <v>2755.1680799999999</v>
      </c>
      <c r="W69" s="283">
        <f t="shared" si="0"/>
        <v>78.446430620429268</v>
      </c>
    </row>
    <row r="70" spans="1:23" ht="21.75" customHeight="1" x14ac:dyDescent="0.2">
      <c r="A70" s="317"/>
      <c r="B70" s="431" t="str">
        <f>+'11+'!B476:M476</f>
        <v>Обеспечение функционирования местной администрации (Закупка товаров, работ и услуг для обеспечения муниципальных нужд)</v>
      </c>
      <c r="C70" s="431"/>
      <c r="D70" s="431"/>
      <c r="E70" s="431"/>
      <c r="F70" s="431"/>
      <c r="G70" s="431"/>
      <c r="H70" s="431"/>
      <c r="I70" s="431"/>
      <c r="J70" s="431"/>
      <c r="K70" s="431"/>
      <c r="L70" s="431"/>
      <c r="M70" s="298">
        <f>+'11+'!O476</f>
        <v>1</v>
      </c>
      <c r="N70" s="298">
        <f>+'11+'!P476</f>
        <v>4</v>
      </c>
      <c r="O70" s="298" t="str">
        <f>+'11+'!Q476</f>
        <v>7800000194</v>
      </c>
      <c r="P70" s="298">
        <f>+'11+'!R476</f>
        <v>0</v>
      </c>
      <c r="Q70" s="432"/>
      <c r="R70" s="432"/>
      <c r="S70" s="335"/>
      <c r="T70" s="336"/>
      <c r="U70" s="337">
        <f>+'11+'!W476</f>
        <v>8478.1740000000009</v>
      </c>
      <c r="V70" s="337">
        <f>+'11+'!X476</f>
        <v>5874.5817200000001</v>
      </c>
      <c r="W70" s="283">
        <f t="shared" si="0"/>
        <v>69.290648198538975</v>
      </c>
    </row>
    <row r="71" spans="1:23" ht="12.75" customHeight="1" x14ac:dyDescent="0.2">
      <c r="A71" s="317"/>
      <c r="B71" s="431" t="str">
        <f>+'11+'!B477:M477</f>
        <v>Закупка товаров, работ и услуг для обеспечения государственных (муниципальных) нужд</v>
      </c>
      <c r="C71" s="431"/>
      <c r="D71" s="431"/>
      <c r="E71" s="431"/>
      <c r="F71" s="431"/>
      <c r="G71" s="431"/>
      <c r="H71" s="431"/>
      <c r="I71" s="431"/>
      <c r="J71" s="431"/>
      <c r="K71" s="431"/>
      <c r="L71" s="431"/>
      <c r="M71" s="298">
        <f>+'11+'!O477</f>
        <v>1</v>
      </c>
      <c r="N71" s="298">
        <f>+'11+'!P477</f>
        <v>4</v>
      </c>
      <c r="O71" s="298" t="str">
        <f>+'11+'!Q477</f>
        <v>7800000194</v>
      </c>
      <c r="P71" s="298" t="str">
        <f>+'11+'!R477</f>
        <v>200</v>
      </c>
      <c r="Q71" s="432"/>
      <c r="R71" s="432"/>
      <c r="S71" s="335"/>
      <c r="T71" s="336"/>
      <c r="U71" s="337">
        <f>+'11+'!W477</f>
        <v>8031.1740000000009</v>
      </c>
      <c r="V71" s="337">
        <f>+'11+'!X477</f>
        <v>5432.9665500000001</v>
      </c>
      <c r="W71" s="283">
        <f t="shared" si="0"/>
        <v>67.648472689048944</v>
      </c>
    </row>
    <row r="72" spans="1:23" ht="12.75" customHeight="1" x14ac:dyDescent="0.2">
      <c r="A72" s="317"/>
      <c r="B72" s="431" t="str">
        <f>+'11+'!B478:M478</f>
        <v>Иные закупки товаров, работ и услуг для обеспечения государственных (муниципальных) нужд</v>
      </c>
      <c r="C72" s="431"/>
      <c r="D72" s="431"/>
      <c r="E72" s="431"/>
      <c r="F72" s="431"/>
      <c r="G72" s="431"/>
      <c r="H72" s="431"/>
      <c r="I72" s="431"/>
      <c r="J72" s="431"/>
      <c r="K72" s="431"/>
      <c r="L72" s="431"/>
      <c r="M72" s="298">
        <f>+'11+'!O478</f>
        <v>1</v>
      </c>
      <c r="N72" s="298">
        <f>+'11+'!P478</f>
        <v>4</v>
      </c>
      <c r="O72" s="298" t="str">
        <f>+'11+'!Q478</f>
        <v>7800000194</v>
      </c>
      <c r="P72" s="298" t="str">
        <f>+'11+'!R478</f>
        <v>240</v>
      </c>
      <c r="Q72" s="432"/>
      <c r="R72" s="432"/>
      <c r="S72" s="335"/>
      <c r="T72" s="336"/>
      <c r="U72" s="337">
        <f>+'11+'!W478</f>
        <v>8031.1740000000009</v>
      </c>
      <c r="V72" s="337">
        <f>+'11+'!X478</f>
        <v>5432.9665500000001</v>
      </c>
      <c r="W72" s="283">
        <f t="shared" si="0"/>
        <v>67.648472689048944</v>
      </c>
    </row>
    <row r="73" spans="1:23" ht="32.25" customHeight="1" x14ac:dyDescent="0.2">
      <c r="A73" s="317"/>
      <c r="B73" s="431" t="str">
        <f>+'11+'!B479:M479</f>
        <v>Закупка товаров, работ, услуг в сфере информационно-коммуникационных технологий</v>
      </c>
      <c r="C73" s="431"/>
      <c r="D73" s="431"/>
      <c r="E73" s="431"/>
      <c r="F73" s="431"/>
      <c r="G73" s="431"/>
      <c r="H73" s="431"/>
      <c r="I73" s="431"/>
      <c r="J73" s="431"/>
      <c r="K73" s="431"/>
      <c r="L73" s="431"/>
      <c r="M73" s="298">
        <f>+'11+'!O479</f>
        <v>1</v>
      </c>
      <c r="N73" s="298">
        <f>+'11+'!P479</f>
        <v>4</v>
      </c>
      <c r="O73" s="298" t="str">
        <f>+'11+'!Q479</f>
        <v>7800000194</v>
      </c>
      <c r="P73" s="298" t="str">
        <f>+'11+'!R479</f>
        <v>242</v>
      </c>
      <c r="Q73" s="432"/>
      <c r="R73" s="432"/>
      <c r="S73" s="335"/>
      <c r="T73" s="336"/>
      <c r="U73" s="337">
        <f>+'11+'!W479</f>
        <v>881.32799999999997</v>
      </c>
      <c r="V73" s="337">
        <f>+'11+'!X479</f>
        <v>781.78232000000003</v>
      </c>
      <c r="W73" s="283">
        <f t="shared" si="0"/>
        <v>88.705036036526693</v>
      </c>
    </row>
    <row r="74" spans="1:23" x14ac:dyDescent="0.2">
      <c r="A74" s="317"/>
      <c r="B74" s="431" t="str">
        <f>+'11+'!B480:M480</f>
        <v>Прочая закупка товаров, работ и услуг</v>
      </c>
      <c r="C74" s="431"/>
      <c r="D74" s="431"/>
      <c r="E74" s="431"/>
      <c r="F74" s="431"/>
      <c r="G74" s="431"/>
      <c r="H74" s="431"/>
      <c r="I74" s="431"/>
      <c r="J74" s="431"/>
      <c r="K74" s="431"/>
      <c r="L74" s="431"/>
      <c r="M74" s="298">
        <f>+'11+'!O480</f>
        <v>1</v>
      </c>
      <c r="N74" s="298">
        <f>+'11+'!P480</f>
        <v>4</v>
      </c>
      <c r="O74" s="298" t="str">
        <f>+'11+'!Q480</f>
        <v>7800000194</v>
      </c>
      <c r="P74" s="298" t="str">
        <f>+'11+'!R480</f>
        <v>244</v>
      </c>
      <c r="Q74" s="432"/>
      <c r="R74" s="432"/>
      <c r="S74" s="335"/>
      <c r="T74" s="336"/>
      <c r="U74" s="337">
        <f>+'11+'!W480</f>
        <v>5585.4340000000002</v>
      </c>
      <c r="V74" s="337">
        <f>+'11+'!X480</f>
        <v>3853.03026</v>
      </c>
      <c r="W74" s="283">
        <f t="shared" si="0"/>
        <v>68.983542908214474</v>
      </c>
    </row>
    <row r="75" spans="1:23" ht="21.75" customHeight="1" x14ac:dyDescent="0.2">
      <c r="A75" s="317"/>
      <c r="B75" s="431" t="str">
        <f>+'11+'!B481:M481</f>
        <v>Расходы по коммунальным услугам</v>
      </c>
      <c r="C75" s="431"/>
      <c r="D75" s="431"/>
      <c r="E75" s="431"/>
      <c r="F75" s="431"/>
      <c r="G75" s="431"/>
      <c r="H75" s="431"/>
      <c r="I75" s="431"/>
      <c r="J75" s="431"/>
      <c r="K75" s="431"/>
      <c r="L75" s="431"/>
      <c r="M75" s="298">
        <f>+'11+'!O481</f>
        <v>1</v>
      </c>
      <c r="N75" s="298">
        <f>+'11+'!P481</f>
        <v>4</v>
      </c>
      <c r="O75" s="298" t="str">
        <f>+'11+'!Q481</f>
        <v>7800000194</v>
      </c>
      <c r="P75" s="298" t="str">
        <f>+'11+'!R481</f>
        <v>247</v>
      </c>
      <c r="Q75" s="432"/>
      <c r="R75" s="432"/>
      <c r="S75" s="335"/>
      <c r="T75" s="336"/>
      <c r="U75" s="337">
        <f>+'11+'!W481</f>
        <v>1564.412</v>
      </c>
      <c r="V75" s="337">
        <f>+'11+'!X481</f>
        <v>798.15396999999996</v>
      </c>
      <c r="W75" s="283">
        <f t="shared" si="0"/>
        <v>51.019422632912558</v>
      </c>
    </row>
    <row r="76" spans="1:23" x14ac:dyDescent="0.2">
      <c r="A76" s="317"/>
      <c r="B76" s="431" t="str">
        <f>+'11+'!B482:M482</f>
        <v>Иные бюджетные ассигнования</v>
      </c>
      <c r="C76" s="431"/>
      <c r="D76" s="431"/>
      <c r="E76" s="431"/>
      <c r="F76" s="431"/>
      <c r="G76" s="431"/>
      <c r="H76" s="431"/>
      <c r="I76" s="431"/>
      <c r="J76" s="431"/>
      <c r="K76" s="431"/>
      <c r="L76" s="431"/>
      <c r="M76" s="298">
        <f>+'11+'!O482</f>
        <v>1</v>
      </c>
      <c r="N76" s="298">
        <f>+'11+'!P482</f>
        <v>4</v>
      </c>
      <c r="O76" s="298" t="str">
        <f>+'11+'!Q482</f>
        <v>7800000194</v>
      </c>
      <c r="P76" s="298" t="str">
        <f>+'11+'!R482</f>
        <v>800</v>
      </c>
      <c r="Q76" s="432"/>
      <c r="R76" s="432"/>
      <c r="S76" s="335"/>
      <c r="T76" s="336"/>
      <c r="U76" s="337">
        <f>+'11+'!W482</f>
        <v>447</v>
      </c>
      <c r="V76" s="337">
        <f>+'11+'!X482</f>
        <v>441.61516999999992</v>
      </c>
      <c r="W76" s="283">
        <f t="shared" si="0"/>
        <v>98.795340044742701</v>
      </c>
    </row>
    <row r="77" spans="1:23" ht="12.75" customHeight="1" x14ac:dyDescent="0.2">
      <c r="A77" s="317"/>
      <c r="B77" s="431" t="str">
        <f>+'11+'!B483:M483</f>
        <v>Уплата налогов, сборов и иных платежей</v>
      </c>
      <c r="C77" s="431"/>
      <c r="D77" s="431"/>
      <c r="E77" s="431"/>
      <c r="F77" s="431"/>
      <c r="G77" s="431"/>
      <c r="H77" s="431"/>
      <c r="I77" s="431"/>
      <c r="J77" s="431"/>
      <c r="K77" s="431"/>
      <c r="L77" s="431"/>
      <c r="M77" s="298">
        <f>+'11+'!O483</f>
        <v>1</v>
      </c>
      <c r="N77" s="298">
        <f>+'11+'!P483</f>
        <v>4</v>
      </c>
      <c r="O77" s="298" t="str">
        <f>+'11+'!Q483</f>
        <v>7800000194</v>
      </c>
      <c r="P77" s="298" t="str">
        <f>+'11+'!R483</f>
        <v>850</v>
      </c>
      <c r="Q77" s="432"/>
      <c r="R77" s="432"/>
      <c r="S77" s="335"/>
      <c r="T77" s="336"/>
      <c r="U77" s="337">
        <f>+'11+'!W483</f>
        <v>447</v>
      </c>
      <c r="V77" s="337">
        <f>+'11+'!X483</f>
        <v>441.61516999999992</v>
      </c>
      <c r="W77" s="283">
        <f t="shared" si="0"/>
        <v>98.795340044742701</v>
      </c>
    </row>
    <row r="78" spans="1:23" ht="32.25" customHeight="1" x14ac:dyDescent="0.2">
      <c r="A78" s="317"/>
      <c r="B78" s="431" t="str">
        <f>+'11+'!B484:M484</f>
        <v>Уплата налога на имущество организаций и земельного налога</v>
      </c>
      <c r="C78" s="431"/>
      <c r="D78" s="431"/>
      <c r="E78" s="431"/>
      <c r="F78" s="431"/>
      <c r="G78" s="431"/>
      <c r="H78" s="431"/>
      <c r="I78" s="431"/>
      <c r="J78" s="431"/>
      <c r="K78" s="431"/>
      <c r="L78" s="431"/>
      <c r="M78" s="298">
        <f>+'11+'!O484</f>
        <v>1</v>
      </c>
      <c r="N78" s="298">
        <f>+'11+'!P484</f>
        <v>4</v>
      </c>
      <c r="O78" s="298" t="str">
        <f>+'11+'!Q484</f>
        <v>7800000194</v>
      </c>
      <c r="P78" s="298" t="str">
        <f>+'11+'!R484</f>
        <v>851</v>
      </c>
      <c r="Q78" s="432"/>
      <c r="R78" s="432"/>
      <c r="S78" s="335"/>
      <c r="T78" s="336"/>
      <c r="U78" s="337">
        <f>+'11+'!W484</f>
        <v>192.04499999999999</v>
      </c>
      <c r="V78" s="337">
        <f>+'11+'!X484</f>
        <v>192.04499999999999</v>
      </c>
      <c r="W78" s="283">
        <f t="shared" ref="W78:W141" si="1">V78/U78*100</f>
        <v>100</v>
      </c>
    </row>
    <row r="79" spans="1:23" x14ac:dyDescent="0.2">
      <c r="A79" s="317"/>
      <c r="B79" s="431" t="str">
        <f>+'11+'!B485:M485</f>
        <v>Уплата прочих налогов, сборов</v>
      </c>
      <c r="C79" s="431"/>
      <c r="D79" s="431"/>
      <c r="E79" s="431"/>
      <c r="F79" s="431"/>
      <c r="G79" s="431"/>
      <c r="H79" s="431"/>
      <c r="I79" s="431"/>
      <c r="J79" s="431"/>
      <c r="K79" s="431"/>
      <c r="L79" s="431"/>
      <c r="M79" s="298">
        <f>+'11+'!O485</f>
        <v>1</v>
      </c>
      <c r="N79" s="298">
        <f>+'11+'!P485</f>
        <v>4</v>
      </c>
      <c r="O79" s="298" t="str">
        <f>+'11+'!Q485</f>
        <v>7800000194</v>
      </c>
      <c r="P79" s="298" t="str">
        <f>+'11+'!R485</f>
        <v>852</v>
      </c>
      <c r="Q79" s="432"/>
      <c r="R79" s="432"/>
      <c r="S79" s="335"/>
      <c r="T79" s="336"/>
      <c r="U79" s="337">
        <f>+'11+'!W485</f>
        <v>80</v>
      </c>
      <c r="V79" s="337">
        <f>+'11+'!X485</f>
        <v>80</v>
      </c>
      <c r="W79" s="283">
        <f t="shared" si="1"/>
        <v>100</v>
      </c>
    </row>
    <row r="80" spans="1:23" ht="21.75" customHeight="1" x14ac:dyDescent="0.2">
      <c r="A80" s="317"/>
      <c r="B80" s="431" t="str">
        <f>+'11+'!B486:M486</f>
        <v>Уплата иных платежей</v>
      </c>
      <c r="C80" s="431"/>
      <c r="D80" s="431"/>
      <c r="E80" s="431"/>
      <c r="F80" s="431"/>
      <c r="G80" s="431"/>
      <c r="H80" s="431"/>
      <c r="I80" s="431"/>
      <c r="J80" s="431"/>
      <c r="K80" s="431"/>
      <c r="L80" s="431"/>
      <c r="M80" s="298">
        <f>+'11+'!O486</f>
        <v>1</v>
      </c>
      <c r="N80" s="298">
        <f>+'11+'!P486</f>
        <v>4</v>
      </c>
      <c r="O80" s="298" t="str">
        <f>+'11+'!Q486</f>
        <v>7800000194</v>
      </c>
      <c r="P80" s="298" t="str">
        <f>+'11+'!R486</f>
        <v>853</v>
      </c>
      <c r="Q80" s="432"/>
      <c r="R80" s="432"/>
      <c r="S80" s="335"/>
      <c r="T80" s="336"/>
      <c r="U80" s="337">
        <f>+'11+'!W486</f>
        <v>174.95500000000001</v>
      </c>
      <c r="V80" s="337">
        <f>+'11+'!X486</f>
        <v>169.57016999999999</v>
      </c>
      <c r="W80" s="283">
        <f t="shared" si="1"/>
        <v>96.922162841873615</v>
      </c>
    </row>
    <row r="81" spans="1:23" ht="21.75" customHeight="1" x14ac:dyDescent="0.2">
      <c r="A81" s="317"/>
      <c r="B81" s="431" t="str">
        <f>+'11+'!B487:M487</f>
        <v>Обеспечение функционирования местной администрации (Иные выплаты персоналу муниципальных органов, за исключением фонда оплаты труда)</v>
      </c>
      <c r="C81" s="431"/>
      <c r="D81" s="431"/>
      <c r="E81" s="431"/>
      <c r="F81" s="431"/>
      <c r="G81" s="431"/>
      <c r="H81" s="431"/>
      <c r="I81" s="431"/>
      <c r="J81" s="431"/>
      <c r="K81" s="431"/>
      <c r="L81" s="431"/>
      <c r="M81" s="298">
        <f>+'11+'!O487</f>
        <v>1</v>
      </c>
      <c r="N81" s="298">
        <f>+'11+'!P487</f>
        <v>4</v>
      </c>
      <c r="O81" s="298" t="str">
        <f>+'11+'!Q487</f>
        <v>7800000870</v>
      </c>
      <c r="P81" s="298">
        <f>+'11+'!R487</f>
        <v>0</v>
      </c>
      <c r="Q81" s="432"/>
      <c r="R81" s="432"/>
      <c r="S81" s="335"/>
      <c r="T81" s="336"/>
      <c r="U81" s="337">
        <f>+'11+'!W487</f>
        <v>25.63</v>
      </c>
      <c r="V81" s="337">
        <f>+'11+'!X487</f>
        <v>25.626999999999999</v>
      </c>
      <c r="W81" s="283">
        <f t="shared" si="1"/>
        <v>99.988294966835738</v>
      </c>
    </row>
    <row r="82" spans="1:23" ht="12.75" customHeight="1" x14ac:dyDescent="0.2">
      <c r="A82" s="317"/>
      <c r="B82" s="431" t="str">
        <f>+'11+'!B488:M488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82" s="431"/>
      <c r="D82" s="431"/>
      <c r="E82" s="431"/>
      <c r="F82" s="431"/>
      <c r="G82" s="431"/>
      <c r="H82" s="431"/>
      <c r="I82" s="431"/>
      <c r="J82" s="431"/>
      <c r="K82" s="431"/>
      <c r="L82" s="431"/>
      <c r="M82" s="298">
        <f>+'11+'!O488</f>
        <v>1</v>
      </c>
      <c r="N82" s="298">
        <f>+'11+'!P488</f>
        <v>4</v>
      </c>
      <c r="O82" s="298" t="str">
        <f>+'11+'!Q488</f>
        <v>7800000870</v>
      </c>
      <c r="P82" s="298" t="str">
        <f>+'11+'!R488</f>
        <v>100</v>
      </c>
      <c r="Q82" s="432"/>
      <c r="R82" s="432"/>
      <c r="S82" s="335"/>
      <c r="T82" s="336"/>
      <c r="U82" s="337">
        <f>+'11+'!W488</f>
        <v>25.63</v>
      </c>
      <c r="V82" s="337">
        <f>+'11+'!X488</f>
        <v>25.626999999999999</v>
      </c>
      <c r="W82" s="283">
        <f t="shared" si="1"/>
        <v>99.988294966835738</v>
      </c>
    </row>
    <row r="83" spans="1:23" ht="30" customHeight="1" x14ac:dyDescent="0.2">
      <c r="A83" s="317"/>
      <c r="B83" s="431" t="str">
        <f>+'11+'!B489:M489</f>
        <v>Расходы на выплаты персоналу государственных (муниципальных) органов</v>
      </c>
      <c r="C83" s="431"/>
      <c r="D83" s="431"/>
      <c r="E83" s="431"/>
      <c r="F83" s="431"/>
      <c r="G83" s="431"/>
      <c r="H83" s="431"/>
      <c r="I83" s="431"/>
      <c r="J83" s="431"/>
      <c r="K83" s="431"/>
      <c r="L83" s="431"/>
      <c r="M83" s="298">
        <f>+'11+'!O489</f>
        <v>1</v>
      </c>
      <c r="N83" s="298">
        <f>+'11+'!P489</f>
        <v>4</v>
      </c>
      <c r="O83" s="298" t="str">
        <f>+'11+'!Q489</f>
        <v>7800000870</v>
      </c>
      <c r="P83" s="298" t="str">
        <f>+'11+'!R489</f>
        <v>120</v>
      </c>
      <c r="Q83" s="432"/>
      <c r="R83" s="432"/>
      <c r="S83" s="335"/>
      <c r="T83" s="336"/>
      <c r="U83" s="337">
        <f>+'11+'!W489</f>
        <v>25.63</v>
      </c>
      <c r="V83" s="337">
        <f>+'11+'!X489</f>
        <v>25.626999999999999</v>
      </c>
      <c r="W83" s="283">
        <f t="shared" si="1"/>
        <v>99.988294966835738</v>
      </c>
    </row>
    <row r="84" spans="1:23" ht="21.75" customHeight="1" x14ac:dyDescent="0.2">
      <c r="A84" s="317"/>
      <c r="B84" s="431" t="str">
        <f>+'11+'!B490:M490</f>
        <v>Иные выплаты персоналу государственных (муниципальных) органов, за исключением фонда оплаты труда</v>
      </c>
      <c r="C84" s="431"/>
      <c r="D84" s="431"/>
      <c r="E84" s="431"/>
      <c r="F84" s="431"/>
      <c r="G84" s="431"/>
      <c r="H84" s="431"/>
      <c r="I84" s="431"/>
      <c r="J84" s="431"/>
      <c r="K84" s="431"/>
      <c r="L84" s="431"/>
      <c r="M84" s="298">
        <f>+'11+'!O490</f>
        <v>1</v>
      </c>
      <c r="N84" s="298">
        <f>+'11+'!P490</f>
        <v>4</v>
      </c>
      <c r="O84" s="298" t="str">
        <f>+'11+'!Q490</f>
        <v>7800000870</v>
      </c>
      <c r="P84" s="298" t="str">
        <f>+'11+'!R490</f>
        <v>122</v>
      </c>
      <c r="Q84" s="432"/>
      <c r="R84" s="432"/>
      <c r="S84" s="335"/>
      <c r="T84" s="336"/>
      <c r="U84" s="337">
        <f>+'11+'!W490</f>
        <v>25.63</v>
      </c>
      <c r="V84" s="337">
        <f>+'11+'!X490</f>
        <v>25.626999999999999</v>
      </c>
      <c r="W84" s="283">
        <f t="shared" si="1"/>
        <v>99.988294966835738</v>
      </c>
    </row>
    <row r="85" spans="1:23" s="312" customFormat="1" ht="13.5" x14ac:dyDescent="0.25">
      <c r="A85" s="319"/>
      <c r="B85" s="441" t="str">
        <f>+'11+'!B491:M491</f>
        <v>Судебная система</v>
      </c>
      <c r="C85" s="441"/>
      <c r="D85" s="441"/>
      <c r="E85" s="441"/>
      <c r="F85" s="441"/>
      <c r="G85" s="441"/>
      <c r="H85" s="441"/>
      <c r="I85" s="441"/>
      <c r="J85" s="441"/>
      <c r="K85" s="441"/>
      <c r="L85" s="441"/>
      <c r="M85" s="300">
        <f>+'11+'!O491</f>
        <v>1</v>
      </c>
      <c r="N85" s="300">
        <f>+'11+'!P491</f>
        <v>5</v>
      </c>
      <c r="O85" s="300">
        <f>+'11+'!Q491</f>
        <v>0</v>
      </c>
      <c r="P85" s="300">
        <f>+'11+'!R491</f>
        <v>0</v>
      </c>
      <c r="Q85" s="433"/>
      <c r="R85" s="433"/>
      <c r="S85" s="343"/>
      <c r="T85" s="344"/>
      <c r="U85" s="345">
        <f>+'11+'!W491</f>
        <v>17.7</v>
      </c>
      <c r="V85" s="345">
        <f>+'11+'!X491</f>
        <v>0</v>
      </c>
      <c r="W85" s="283">
        <f t="shared" si="1"/>
        <v>0</v>
      </c>
    </row>
    <row r="86" spans="1:23" x14ac:dyDescent="0.2">
      <c r="A86" s="317"/>
      <c r="B86" s="431" t="str">
        <f>+'11+'!B492:M492</f>
        <v>Непрограммные расходы на реализацию переданных полномочий Российской Федерации и субъекта Российской Федерации</v>
      </c>
      <c r="C86" s="431"/>
      <c r="D86" s="431"/>
      <c r="E86" s="431"/>
      <c r="F86" s="431"/>
      <c r="G86" s="431"/>
      <c r="H86" s="431"/>
      <c r="I86" s="431"/>
      <c r="J86" s="431"/>
      <c r="K86" s="431"/>
      <c r="L86" s="431"/>
      <c r="M86" s="298">
        <f>+'11+'!O492</f>
        <v>1</v>
      </c>
      <c r="N86" s="298">
        <f>+'11+'!P492</f>
        <v>5</v>
      </c>
      <c r="O86" s="298" t="str">
        <f>+'11+'!Q492</f>
        <v>9900000000</v>
      </c>
      <c r="P86" s="298">
        <f>+'11+'!R492</f>
        <v>0</v>
      </c>
      <c r="Q86" s="432"/>
      <c r="R86" s="432"/>
      <c r="S86" s="335"/>
      <c r="T86" s="336"/>
      <c r="U86" s="337">
        <f>+'11+'!W492</f>
        <v>17.7</v>
      </c>
      <c r="V86" s="337">
        <f>+'11+'!X492</f>
        <v>0</v>
      </c>
      <c r="W86" s="283">
        <f t="shared" si="1"/>
        <v>0</v>
      </c>
    </row>
    <row r="87" spans="1:23" ht="21.75" customHeight="1" x14ac:dyDescent="0.2">
      <c r="A87" s="317"/>
      <c r="B87" s="431" t="str">
        <f>+'11+'!B493:M493</f>
        <v>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C87" s="431"/>
      <c r="D87" s="431"/>
      <c r="E87" s="431"/>
      <c r="F87" s="431"/>
      <c r="G87" s="431"/>
      <c r="H87" s="431"/>
      <c r="I87" s="431"/>
      <c r="J87" s="431"/>
      <c r="K87" s="431"/>
      <c r="L87" s="431"/>
      <c r="M87" s="298">
        <f>+'11+'!O493</f>
        <v>1</v>
      </c>
      <c r="N87" s="298">
        <f>+'11+'!P493</f>
        <v>5</v>
      </c>
      <c r="O87" s="298" t="str">
        <f>+'11+'!Q493</f>
        <v>9900051200</v>
      </c>
      <c r="P87" s="298">
        <f>+'11+'!R493</f>
        <v>0</v>
      </c>
      <c r="Q87" s="432"/>
      <c r="R87" s="432"/>
      <c r="S87" s="335"/>
      <c r="T87" s="336"/>
      <c r="U87" s="337">
        <f>+'11+'!W493</f>
        <v>17.7</v>
      </c>
      <c r="V87" s="337">
        <f>+'11+'!X493</f>
        <v>0</v>
      </c>
      <c r="W87" s="283">
        <f t="shared" si="1"/>
        <v>0</v>
      </c>
    </row>
    <row r="88" spans="1:23" ht="21.75" customHeight="1" x14ac:dyDescent="0.2">
      <c r="A88" s="317"/>
      <c r="B88" s="431" t="str">
        <f>+'11+'!B494:M494</f>
        <v>Закупка товаров, работ и услуг для обеспечения государственных (муниципальных) нужд</v>
      </c>
      <c r="C88" s="431"/>
      <c r="D88" s="431"/>
      <c r="E88" s="431"/>
      <c r="F88" s="431"/>
      <c r="G88" s="431"/>
      <c r="H88" s="431"/>
      <c r="I88" s="431"/>
      <c r="J88" s="431"/>
      <c r="K88" s="431"/>
      <c r="L88" s="431"/>
      <c r="M88" s="298">
        <f>+'11+'!O494</f>
        <v>1</v>
      </c>
      <c r="N88" s="298">
        <f>+'11+'!P494</f>
        <v>5</v>
      </c>
      <c r="O88" s="298" t="str">
        <f>+'11+'!Q494</f>
        <v>9900051200</v>
      </c>
      <c r="P88" s="298" t="str">
        <f>+'11+'!R494</f>
        <v>200</v>
      </c>
      <c r="Q88" s="432"/>
      <c r="R88" s="432"/>
      <c r="S88" s="335"/>
      <c r="T88" s="336"/>
      <c r="U88" s="337">
        <f>+'11+'!W494</f>
        <v>17.7</v>
      </c>
      <c r="V88" s="337">
        <f>+'11+'!X494</f>
        <v>0</v>
      </c>
      <c r="W88" s="283">
        <f t="shared" si="1"/>
        <v>0</v>
      </c>
    </row>
    <row r="89" spans="1:23" ht="32.25" customHeight="1" x14ac:dyDescent="0.2">
      <c r="A89" s="317"/>
      <c r="B89" s="431" t="str">
        <f>+'11+'!B495:M495</f>
        <v>Иные закупки товаров, работ и услуг для обеспечения государственных (муниципальных) нужд</v>
      </c>
      <c r="C89" s="431"/>
      <c r="D89" s="431"/>
      <c r="E89" s="431"/>
      <c r="F89" s="431"/>
      <c r="G89" s="431"/>
      <c r="H89" s="431"/>
      <c r="I89" s="431"/>
      <c r="J89" s="431"/>
      <c r="K89" s="431"/>
      <c r="L89" s="431"/>
      <c r="M89" s="298">
        <f>+'11+'!O495</f>
        <v>1</v>
      </c>
      <c r="N89" s="298">
        <f>+'11+'!P495</f>
        <v>5</v>
      </c>
      <c r="O89" s="298" t="str">
        <f>+'11+'!Q495</f>
        <v>9900051200</v>
      </c>
      <c r="P89" s="298" t="str">
        <f>+'11+'!R495</f>
        <v>240</v>
      </c>
      <c r="Q89" s="432"/>
      <c r="R89" s="432"/>
      <c r="S89" s="335"/>
      <c r="T89" s="336"/>
      <c r="U89" s="337">
        <f>+'11+'!W495</f>
        <v>17.7</v>
      </c>
      <c r="V89" s="337">
        <f>+'11+'!X495</f>
        <v>0</v>
      </c>
      <c r="W89" s="283">
        <f t="shared" si="1"/>
        <v>0</v>
      </c>
    </row>
    <row r="90" spans="1:23" ht="21.75" customHeight="1" x14ac:dyDescent="0.2">
      <c r="A90" s="317"/>
      <c r="B90" s="431" t="str">
        <f>+'11+'!B496:M496</f>
        <v>Прочая закупка товаров, работ и услуг</v>
      </c>
      <c r="C90" s="431"/>
      <c r="D90" s="431"/>
      <c r="E90" s="431"/>
      <c r="F90" s="431"/>
      <c r="G90" s="431"/>
      <c r="H90" s="431"/>
      <c r="I90" s="431"/>
      <c r="J90" s="431"/>
      <c r="K90" s="431"/>
      <c r="L90" s="431"/>
      <c r="M90" s="298">
        <f>+'11+'!O496</f>
        <v>1</v>
      </c>
      <c r="N90" s="298">
        <f>+'11+'!P496</f>
        <v>5</v>
      </c>
      <c r="O90" s="298" t="str">
        <f>+'11+'!Q496</f>
        <v>9900051200</v>
      </c>
      <c r="P90" s="298" t="str">
        <f>+'11+'!R496</f>
        <v>244</v>
      </c>
      <c r="Q90" s="432"/>
      <c r="R90" s="432"/>
      <c r="S90" s="335"/>
      <c r="T90" s="336"/>
      <c r="U90" s="337">
        <f>+'11+'!W496</f>
        <v>17.7</v>
      </c>
      <c r="V90" s="337">
        <f>+'11+'!X496</f>
        <v>0</v>
      </c>
      <c r="W90" s="283">
        <f t="shared" si="1"/>
        <v>0</v>
      </c>
    </row>
    <row r="91" spans="1:23" ht="21.75" customHeight="1" x14ac:dyDescent="0.25">
      <c r="A91" s="317"/>
      <c r="B91" s="441" t="str">
        <f>+'11+'!B771:M771</f>
        <v>Обеспечение деятельности финансовых, налоговых и таможенных органов и органов финансового (финансово-бюджетного) надзора</v>
      </c>
      <c r="C91" s="441"/>
      <c r="D91" s="441"/>
      <c r="E91" s="441"/>
      <c r="F91" s="441"/>
      <c r="G91" s="441"/>
      <c r="H91" s="441"/>
      <c r="I91" s="441"/>
      <c r="J91" s="441"/>
      <c r="K91" s="441"/>
      <c r="L91" s="441"/>
      <c r="M91" s="300">
        <f>+'11+'!O771</f>
        <v>1</v>
      </c>
      <c r="N91" s="300">
        <f>+'11+'!P771</f>
        <v>6</v>
      </c>
      <c r="O91" s="300">
        <f>+'11+'!Q771</f>
        <v>0</v>
      </c>
      <c r="P91" s="300">
        <f>+'11+'!R771</f>
        <v>0</v>
      </c>
      <c r="Q91" s="433"/>
      <c r="R91" s="433"/>
      <c r="S91" s="343"/>
      <c r="T91" s="344"/>
      <c r="U91" s="345">
        <f>+U92+U112</f>
        <v>7875.2220000000007</v>
      </c>
      <c r="V91" s="345">
        <f>+V92+V112</f>
        <v>5839.9356600000001</v>
      </c>
      <c r="W91" s="283">
        <f t="shared" si="1"/>
        <v>74.155822654904199</v>
      </c>
    </row>
    <row r="92" spans="1:23" ht="21.75" customHeight="1" x14ac:dyDescent="0.2">
      <c r="A92" s="317"/>
      <c r="B92" s="431" t="str">
        <f>+'11+'!B772:M772</f>
        <v>Обеспечение деятельности органов местного самоуправления</v>
      </c>
      <c r="C92" s="431"/>
      <c r="D92" s="431"/>
      <c r="E92" s="431"/>
      <c r="F92" s="431"/>
      <c r="G92" s="431"/>
      <c r="H92" s="431"/>
      <c r="I92" s="431"/>
      <c r="J92" s="431"/>
      <c r="K92" s="431"/>
      <c r="L92" s="431"/>
      <c r="M92" s="298">
        <f>+'11+'!O772</f>
        <v>1</v>
      </c>
      <c r="N92" s="298">
        <f>+'11+'!P772</f>
        <v>6</v>
      </c>
      <c r="O92" s="298" t="str">
        <f>+'11+'!Q772</f>
        <v>8900000000</v>
      </c>
      <c r="P92" s="298">
        <f>+'11+'!R772</f>
        <v>0</v>
      </c>
      <c r="Q92" s="432"/>
      <c r="R92" s="432"/>
      <c r="S92" s="335"/>
      <c r="T92" s="336"/>
      <c r="U92" s="337">
        <f>+'11+'!W772</f>
        <v>6257.3730000000005</v>
      </c>
      <c r="V92" s="337">
        <f>+'11+'!X772</f>
        <v>4484.0604800000001</v>
      </c>
      <c r="W92" s="283">
        <f t="shared" si="1"/>
        <v>71.660431302401179</v>
      </c>
    </row>
    <row r="93" spans="1:23" ht="21.75" customHeight="1" x14ac:dyDescent="0.2">
      <c r="A93" s="317"/>
      <c r="B93" s="431" t="str">
        <f>+'11+'!B773:M773</f>
        <v>Обеспечение деятельности органов местного самоуправления  (Расходы на выплаты персоналу в целях обеспечения выполнения функций муниципальными органами)</v>
      </c>
      <c r="C93" s="431"/>
      <c r="D93" s="431"/>
      <c r="E93" s="431"/>
      <c r="F93" s="431"/>
      <c r="G93" s="431"/>
      <c r="H93" s="431"/>
      <c r="I93" s="431"/>
      <c r="J93" s="431"/>
      <c r="K93" s="431"/>
      <c r="L93" s="431"/>
      <c r="M93" s="298">
        <f>+'11+'!O773</f>
        <v>1</v>
      </c>
      <c r="N93" s="298">
        <f>+'11+'!P773</f>
        <v>6</v>
      </c>
      <c r="O93" s="298" t="str">
        <f>+'11+'!Q773</f>
        <v>8900000110</v>
      </c>
      <c r="P93" s="298">
        <f>+'11+'!R773</f>
        <v>0</v>
      </c>
      <c r="Q93" s="432"/>
      <c r="R93" s="432"/>
      <c r="S93" s="335"/>
      <c r="T93" s="336"/>
      <c r="U93" s="337">
        <f>+'11+'!W773</f>
        <v>5202.7730000000001</v>
      </c>
      <c r="V93" s="337">
        <f>+'11+'!X773</f>
        <v>4072.49485</v>
      </c>
      <c r="W93" s="283">
        <f t="shared" si="1"/>
        <v>78.275466755901135</v>
      </c>
    </row>
    <row r="94" spans="1:23" ht="12.75" customHeight="1" x14ac:dyDescent="0.2">
      <c r="A94" s="317"/>
      <c r="B94" s="431" t="str">
        <f>+'11+'!B774:M774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94" s="431"/>
      <c r="D94" s="431"/>
      <c r="E94" s="431"/>
      <c r="F94" s="431"/>
      <c r="G94" s="431"/>
      <c r="H94" s="431"/>
      <c r="I94" s="431"/>
      <c r="J94" s="431"/>
      <c r="K94" s="431"/>
      <c r="L94" s="431"/>
      <c r="M94" s="298">
        <f>+'11+'!O774</f>
        <v>1</v>
      </c>
      <c r="N94" s="298">
        <f>+'11+'!P774</f>
        <v>6</v>
      </c>
      <c r="O94" s="298" t="str">
        <f>+'11+'!Q774</f>
        <v>8900000110</v>
      </c>
      <c r="P94" s="298" t="str">
        <f>+'11+'!R774</f>
        <v>100</v>
      </c>
      <c r="Q94" s="432"/>
      <c r="R94" s="432"/>
      <c r="S94" s="335"/>
      <c r="T94" s="336"/>
      <c r="U94" s="337">
        <f>+'11+'!W774</f>
        <v>5202.7730000000001</v>
      </c>
      <c r="V94" s="337">
        <f>+'11+'!X774</f>
        <v>4072.49485</v>
      </c>
      <c r="W94" s="283">
        <f t="shared" si="1"/>
        <v>78.275466755901135</v>
      </c>
    </row>
    <row r="95" spans="1:23" ht="12.75" customHeight="1" x14ac:dyDescent="0.2">
      <c r="A95" s="317"/>
      <c r="B95" s="431" t="str">
        <f>+'11+'!B775:M775</f>
        <v>Расходы на выплаты персоналу государственных (муниципальных) органов</v>
      </c>
      <c r="C95" s="431"/>
      <c r="D95" s="431"/>
      <c r="E95" s="431"/>
      <c r="F95" s="431"/>
      <c r="G95" s="431"/>
      <c r="H95" s="431"/>
      <c r="I95" s="431"/>
      <c r="J95" s="431"/>
      <c r="K95" s="431"/>
      <c r="L95" s="431"/>
      <c r="M95" s="298">
        <f>+'11+'!O775</f>
        <v>1</v>
      </c>
      <c r="N95" s="298">
        <f>+'11+'!P775</f>
        <v>6</v>
      </c>
      <c r="O95" s="298" t="str">
        <f>+'11+'!Q775</f>
        <v>8900000110</v>
      </c>
      <c r="P95" s="298" t="str">
        <f>+'11+'!R775</f>
        <v>120</v>
      </c>
      <c r="Q95" s="432"/>
      <c r="R95" s="432"/>
      <c r="S95" s="335"/>
      <c r="T95" s="336"/>
      <c r="U95" s="337">
        <f>+'11+'!W775</f>
        <v>5202.7730000000001</v>
      </c>
      <c r="V95" s="337">
        <f>+'11+'!X775</f>
        <v>4072.49485</v>
      </c>
      <c r="W95" s="283">
        <f t="shared" si="1"/>
        <v>78.275466755901135</v>
      </c>
    </row>
    <row r="96" spans="1:23" ht="12.75" customHeight="1" x14ac:dyDescent="0.2">
      <c r="A96" s="317"/>
      <c r="B96" s="431" t="str">
        <f>+'11+'!B776:M776</f>
        <v>Фонд оплаты труда государственных (муниципальных) органов</v>
      </c>
      <c r="C96" s="431"/>
      <c r="D96" s="431"/>
      <c r="E96" s="431"/>
      <c r="F96" s="431"/>
      <c r="G96" s="431"/>
      <c r="H96" s="431"/>
      <c r="I96" s="431"/>
      <c r="J96" s="431"/>
      <c r="K96" s="431"/>
      <c r="L96" s="431"/>
      <c r="M96" s="298">
        <f>+'11+'!O776</f>
        <v>1</v>
      </c>
      <c r="N96" s="298">
        <f>+'11+'!P776</f>
        <v>6</v>
      </c>
      <c r="O96" s="298" t="str">
        <f>+'11+'!Q776</f>
        <v>8900000110</v>
      </c>
      <c r="P96" s="298" t="str">
        <f>+'11+'!R776</f>
        <v>121</v>
      </c>
      <c r="Q96" s="432"/>
      <c r="R96" s="432"/>
      <c r="S96" s="335"/>
      <c r="T96" s="336"/>
      <c r="U96" s="337">
        <f>+'11+'!W776</f>
        <v>3995.9859999999999</v>
      </c>
      <c r="V96" s="337">
        <f>+'11+'!X776</f>
        <v>3135.0607599999998</v>
      </c>
      <c r="W96" s="283">
        <f t="shared" si="1"/>
        <v>78.455248842213152</v>
      </c>
    </row>
    <row r="97" spans="1:23" ht="21.75" customHeight="1" x14ac:dyDescent="0.2">
      <c r="A97" s="317"/>
      <c r="B97" s="431" t="str">
        <f>+'11+'!B777:M777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97" s="431"/>
      <c r="D97" s="431"/>
      <c r="E97" s="431"/>
      <c r="F97" s="431"/>
      <c r="G97" s="431"/>
      <c r="H97" s="431"/>
      <c r="I97" s="431"/>
      <c r="J97" s="431"/>
      <c r="K97" s="431"/>
      <c r="L97" s="431"/>
      <c r="M97" s="298">
        <f>+'11+'!O777</f>
        <v>1</v>
      </c>
      <c r="N97" s="298">
        <f>+'11+'!P777</f>
        <v>6</v>
      </c>
      <c r="O97" s="298" t="str">
        <f>+'11+'!Q777</f>
        <v>8900000110</v>
      </c>
      <c r="P97" s="298" t="str">
        <f>+'11+'!R777</f>
        <v>129</v>
      </c>
      <c r="Q97" s="432"/>
      <c r="R97" s="432"/>
      <c r="S97" s="335"/>
      <c r="T97" s="336"/>
      <c r="U97" s="337">
        <f>+'11+'!W777</f>
        <v>1206.787</v>
      </c>
      <c r="V97" s="337">
        <f>+'11+'!X777</f>
        <v>937.43408999999997</v>
      </c>
      <c r="W97" s="283">
        <f t="shared" si="1"/>
        <v>77.680161453512511</v>
      </c>
    </row>
    <row r="98" spans="1:23" ht="12.75" customHeight="1" x14ac:dyDescent="0.2">
      <c r="A98" s="317"/>
      <c r="B98" s="431" t="str">
        <f>+'11+'!B778:M778</f>
        <v>Обеспечение деятельности органов местного самоуправления</v>
      </c>
      <c r="C98" s="431"/>
      <c r="D98" s="431"/>
      <c r="E98" s="431"/>
      <c r="F98" s="431"/>
      <c r="G98" s="431"/>
      <c r="H98" s="431"/>
      <c r="I98" s="431"/>
      <c r="J98" s="431"/>
      <c r="K98" s="431"/>
      <c r="L98" s="431"/>
      <c r="M98" s="298">
        <f>+'11+'!O778</f>
        <v>1</v>
      </c>
      <c r="N98" s="298">
        <f>+'11+'!P778</f>
        <v>6</v>
      </c>
      <c r="O98" s="298" t="str">
        <f>+'11+'!Q778</f>
        <v>8900000190</v>
      </c>
      <c r="P98" s="298">
        <f>+'11+'!R778</f>
        <v>0</v>
      </c>
      <c r="Q98" s="432"/>
      <c r="R98" s="432"/>
      <c r="S98" s="335"/>
      <c r="T98" s="336"/>
      <c r="U98" s="337">
        <f>+'11+'!W778</f>
        <v>1017.6</v>
      </c>
      <c r="V98" s="337">
        <f>+'11+'!X778</f>
        <v>411.56563</v>
      </c>
      <c r="W98" s="283">
        <f t="shared" si="1"/>
        <v>40.444735652515725</v>
      </c>
    </row>
    <row r="99" spans="1:23" ht="12.75" customHeight="1" x14ac:dyDescent="0.2">
      <c r="A99" s="317"/>
      <c r="B99" s="431" t="str">
        <f>+'11+'!B779:M779</f>
        <v>Закупка товаров, работ и услуг для обеспечения государственных (муниципальных) нужд</v>
      </c>
      <c r="C99" s="431"/>
      <c r="D99" s="431"/>
      <c r="E99" s="431"/>
      <c r="F99" s="431"/>
      <c r="G99" s="431"/>
      <c r="H99" s="431"/>
      <c r="I99" s="431"/>
      <c r="J99" s="431"/>
      <c r="K99" s="431"/>
      <c r="L99" s="431"/>
      <c r="M99" s="298">
        <f>+'11+'!O779</f>
        <v>1</v>
      </c>
      <c r="N99" s="298">
        <f>+'11+'!P779</f>
        <v>6</v>
      </c>
      <c r="O99" s="298" t="str">
        <f>+'11+'!Q779</f>
        <v>8900000190</v>
      </c>
      <c r="P99" s="298" t="str">
        <f>+'11+'!R779</f>
        <v>200</v>
      </c>
      <c r="Q99" s="432"/>
      <c r="R99" s="432"/>
      <c r="S99" s="335"/>
      <c r="T99" s="336"/>
      <c r="U99" s="337">
        <f>+'11+'!W779</f>
        <v>1008.1</v>
      </c>
      <c r="V99" s="337">
        <f>+'11+'!X779</f>
        <v>410.52963</v>
      </c>
      <c r="W99" s="283">
        <f t="shared" si="1"/>
        <v>40.723105842674336</v>
      </c>
    </row>
    <row r="100" spans="1:23" ht="42.75" customHeight="1" x14ac:dyDescent="0.2">
      <c r="A100" s="317"/>
      <c r="B100" s="431" t="str">
        <f>+'11+'!B780:M780</f>
        <v>Иные закупки товаров, работ и услуг для обеспечения государственных (муниципальных) нужд</v>
      </c>
      <c r="C100" s="431"/>
      <c r="D100" s="431"/>
      <c r="E100" s="431"/>
      <c r="F100" s="431"/>
      <c r="G100" s="431"/>
      <c r="H100" s="431"/>
      <c r="I100" s="431"/>
      <c r="J100" s="431"/>
      <c r="K100" s="431"/>
      <c r="L100" s="431"/>
      <c r="M100" s="298">
        <f>+'11+'!O780</f>
        <v>1</v>
      </c>
      <c r="N100" s="298">
        <f>+'11+'!P780</f>
        <v>6</v>
      </c>
      <c r="O100" s="298" t="str">
        <f>+'11+'!Q780</f>
        <v>8900000190</v>
      </c>
      <c r="P100" s="298" t="str">
        <f>+'11+'!R780</f>
        <v>240</v>
      </c>
      <c r="Q100" s="432"/>
      <c r="R100" s="432"/>
      <c r="S100" s="335"/>
      <c r="T100" s="336"/>
      <c r="U100" s="337">
        <f>+'11+'!W780</f>
        <v>1008.1</v>
      </c>
      <c r="V100" s="337">
        <f>+'11+'!X780</f>
        <v>410.52963</v>
      </c>
      <c r="W100" s="283">
        <f t="shared" si="1"/>
        <v>40.723105842674336</v>
      </c>
    </row>
    <row r="101" spans="1:23" ht="53.25" customHeight="1" x14ac:dyDescent="0.2">
      <c r="A101" s="317"/>
      <c r="B101" s="431" t="str">
        <f>+'11+'!B781:M781</f>
        <v>Закупка товаров, работ, услуг в сфере информационно-коммуникационных технологий</v>
      </c>
      <c r="C101" s="431"/>
      <c r="D101" s="431"/>
      <c r="E101" s="431"/>
      <c r="F101" s="431"/>
      <c r="G101" s="431"/>
      <c r="H101" s="431"/>
      <c r="I101" s="431"/>
      <c r="J101" s="431"/>
      <c r="K101" s="431"/>
      <c r="L101" s="431"/>
      <c r="M101" s="298">
        <f>+'11+'!O781</f>
        <v>1</v>
      </c>
      <c r="N101" s="298">
        <f>+'11+'!P781</f>
        <v>6</v>
      </c>
      <c r="O101" s="298" t="str">
        <f>+'11+'!Q781</f>
        <v>8900000190</v>
      </c>
      <c r="P101" s="298" t="str">
        <f>+'11+'!R781</f>
        <v>242</v>
      </c>
      <c r="Q101" s="432"/>
      <c r="R101" s="432"/>
      <c r="S101" s="335"/>
      <c r="T101" s="336"/>
      <c r="U101" s="337">
        <f>+'11+'!W781</f>
        <v>655</v>
      </c>
      <c r="V101" s="337">
        <f>+'11+'!X781</f>
        <v>286.55104999999998</v>
      </c>
      <c r="W101" s="283">
        <f t="shared" si="1"/>
        <v>43.748251908396938</v>
      </c>
    </row>
    <row r="102" spans="1:23" ht="21.75" customHeight="1" x14ac:dyDescent="0.2">
      <c r="A102" s="317"/>
      <c r="B102" s="431" t="str">
        <f>+'11+'!B782:M782</f>
        <v>Прочая закупка товаров, работ и услуг</v>
      </c>
      <c r="C102" s="431"/>
      <c r="D102" s="431"/>
      <c r="E102" s="431"/>
      <c r="F102" s="431"/>
      <c r="G102" s="431"/>
      <c r="H102" s="431"/>
      <c r="I102" s="431"/>
      <c r="J102" s="431"/>
      <c r="K102" s="431"/>
      <c r="L102" s="431"/>
      <c r="M102" s="298">
        <f>+'11+'!O782</f>
        <v>1</v>
      </c>
      <c r="N102" s="298">
        <f>+'11+'!P782</f>
        <v>6</v>
      </c>
      <c r="O102" s="298" t="str">
        <f>+'11+'!Q782</f>
        <v>8900000190</v>
      </c>
      <c r="P102" s="298" t="str">
        <f>+'11+'!R782</f>
        <v>244</v>
      </c>
      <c r="Q102" s="432"/>
      <c r="R102" s="432"/>
      <c r="S102" s="335"/>
      <c r="T102" s="336"/>
      <c r="U102" s="337">
        <f>+'11+'!W782</f>
        <v>353.1</v>
      </c>
      <c r="V102" s="337">
        <f>+'11+'!X782</f>
        <v>123.97857999999999</v>
      </c>
      <c r="W102" s="283">
        <f t="shared" si="1"/>
        <v>35.111464174454824</v>
      </c>
    </row>
    <row r="103" spans="1:23" ht="32.25" customHeight="1" x14ac:dyDescent="0.2">
      <c r="A103" s="317"/>
      <c r="B103" s="431" t="str">
        <f>+'11+'!B783:M783</f>
        <v>Иные бюджетные ассигнования</v>
      </c>
      <c r="C103" s="431"/>
      <c r="D103" s="431"/>
      <c r="E103" s="431"/>
      <c r="F103" s="431"/>
      <c r="G103" s="431"/>
      <c r="H103" s="431"/>
      <c r="I103" s="431"/>
      <c r="J103" s="431"/>
      <c r="K103" s="431"/>
      <c r="L103" s="431"/>
      <c r="M103" s="298">
        <f>+'11+'!O783</f>
        <v>1</v>
      </c>
      <c r="N103" s="298">
        <f>+'11+'!P783</f>
        <v>6</v>
      </c>
      <c r="O103" s="298" t="str">
        <f>+'11+'!Q783</f>
        <v>8900000190</v>
      </c>
      <c r="P103" s="298" t="str">
        <f>+'11+'!R783</f>
        <v>800</v>
      </c>
      <c r="Q103" s="432"/>
      <c r="R103" s="432"/>
      <c r="S103" s="335"/>
      <c r="T103" s="336"/>
      <c r="U103" s="337">
        <f>+'11+'!W783</f>
        <v>9.5</v>
      </c>
      <c r="V103" s="337">
        <f>+'11+'!X783</f>
        <v>1.036</v>
      </c>
      <c r="W103" s="283">
        <f t="shared" si="1"/>
        <v>10.905263157894737</v>
      </c>
    </row>
    <row r="104" spans="1:23" ht="32.25" customHeight="1" x14ac:dyDescent="0.2">
      <c r="A104" s="317"/>
      <c r="B104" s="431" t="str">
        <f>+'11+'!B784:M784</f>
        <v>Уплата налогов, сборов и иных платежей</v>
      </c>
      <c r="C104" s="431"/>
      <c r="D104" s="431"/>
      <c r="E104" s="431"/>
      <c r="F104" s="431"/>
      <c r="G104" s="431"/>
      <c r="H104" s="431"/>
      <c r="I104" s="431"/>
      <c r="J104" s="431"/>
      <c r="K104" s="431"/>
      <c r="L104" s="431"/>
      <c r="M104" s="298">
        <f>+'11+'!O784</f>
        <v>1</v>
      </c>
      <c r="N104" s="298">
        <f>+'11+'!P784</f>
        <v>6</v>
      </c>
      <c r="O104" s="298" t="str">
        <f>+'11+'!Q784</f>
        <v>8900000190</v>
      </c>
      <c r="P104" s="298" t="str">
        <f>+'11+'!R784</f>
        <v>850</v>
      </c>
      <c r="Q104" s="432"/>
      <c r="R104" s="432"/>
      <c r="S104" s="335"/>
      <c r="T104" s="336"/>
      <c r="U104" s="337">
        <f>+'11+'!W784</f>
        <v>9.5</v>
      </c>
      <c r="V104" s="337">
        <f>+'11+'!X784</f>
        <v>1.036</v>
      </c>
      <c r="W104" s="283">
        <f t="shared" si="1"/>
        <v>10.905263157894737</v>
      </c>
    </row>
    <row r="105" spans="1:23" ht="32.25" customHeight="1" x14ac:dyDescent="0.2">
      <c r="A105" s="317"/>
      <c r="B105" s="431" t="str">
        <f>+'11+'!B785:M785</f>
        <v>Уплата налога на имущество организаций и земельного налога</v>
      </c>
      <c r="C105" s="431"/>
      <c r="D105" s="431"/>
      <c r="E105" s="431"/>
      <c r="F105" s="431"/>
      <c r="G105" s="431"/>
      <c r="H105" s="431"/>
      <c r="I105" s="431"/>
      <c r="J105" s="431"/>
      <c r="K105" s="431"/>
      <c r="L105" s="431"/>
      <c r="M105" s="298">
        <f>+'11+'!O785</f>
        <v>1</v>
      </c>
      <c r="N105" s="298">
        <f>+'11+'!P785</f>
        <v>6</v>
      </c>
      <c r="O105" s="298" t="str">
        <f>+'11+'!Q785</f>
        <v>8900000190</v>
      </c>
      <c r="P105" s="298" t="str">
        <f>+'11+'!R785</f>
        <v>851</v>
      </c>
      <c r="Q105" s="432"/>
      <c r="R105" s="432"/>
      <c r="S105" s="335"/>
      <c r="T105" s="336"/>
      <c r="U105" s="337">
        <f>+'11+'!W785</f>
        <v>5</v>
      </c>
      <c r="V105" s="337">
        <f>+'11+'!X785</f>
        <v>0</v>
      </c>
      <c r="W105" s="283">
        <f t="shared" si="1"/>
        <v>0</v>
      </c>
    </row>
    <row r="106" spans="1:23" x14ac:dyDescent="0.2">
      <c r="A106" s="317"/>
      <c r="B106" s="431" t="str">
        <f>+'11+'!B786:M786</f>
        <v>Уплата прочих налогов, сборов</v>
      </c>
      <c r="C106" s="431"/>
      <c r="D106" s="431"/>
      <c r="E106" s="431"/>
      <c r="F106" s="431"/>
      <c r="G106" s="431"/>
      <c r="H106" s="431"/>
      <c r="I106" s="431"/>
      <c r="J106" s="431"/>
      <c r="K106" s="431"/>
      <c r="L106" s="431"/>
      <c r="M106" s="298">
        <f>+'11+'!O786</f>
        <v>1</v>
      </c>
      <c r="N106" s="298">
        <f>+'11+'!P786</f>
        <v>6</v>
      </c>
      <c r="O106" s="298" t="str">
        <f>+'11+'!Q786</f>
        <v>8900000190</v>
      </c>
      <c r="P106" s="298" t="str">
        <f>+'11+'!R786</f>
        <v>852</v>
      </c>
      <c r="Q106" s="432"/>
      <c r="R106" s="432"/>
      <c r="S106" s="335"/>
      <c r="T106" s="336"/>
      <c r="U106" s="337">
        <f>+'11+'!W786</f>
        <v>3</v>
      </c>
      <c r="V106" s="337">
        <f>+'11+'!X786</f>
        <v>1.036</v>
      </c>
      <c r="W106" s="283">
        <f t="shared" si="1"/>
        <v>34.533333333333331</v>
      </c>
    </row>
    <row r="107" spans="1:23" ht="21.75" customHeight="1" x14ac:dyDescent="0.2">
      <c r="A107" s="317"/>
      <c r="B107" s="431" t="str">
        <f>+'11+'!B787:M787</f>
        <v>Уплата иных платежей</v>
      </c>
      <c r="C107" s="431"/>
      <c r="D107" s="431"/>
      <c r="E107" s="431"/>
      <c r="F107" s="431"/>
      <c r="G107" s="431"/>
      <c r="H107" s="431"/>
      <c r="I107" s="431"/>
      <c r="J107" s="431"/>
      <c r="K107" s="431"/>
      <c r="L107" s="431"/>
      <c r="M107" s="298">
        <f>+'11+'!O787</f>
        <v>1</v>
      </c>
      <c r="N107" s="298">
        <f>+'11+'!P787</f>
        <v>6</v>
      </c>
      <c r="O107" s="298" t="str">
        <f>+'11+'!Q787</f>
        <v>8900000190</v>
      </c>
      <c r="P107" s="298" t="str">
        <f>+'11+'!R787</f>
        <v>853</v>
      </c>
      <c r="Q107" s="432"/>
      <c r="R107" s="432"/>
      <c r="S107" s="335"/>
      <c r="T107" s="336"/>
      <c r="U107" s="337">
        <f>+'11+'!W787</f>
        <v>1.5</v>
      </c>
      <c r="V107" s="337">
        <f>+'11+'!X787</f>
        <v>0</v>
      </c>
      <c r="W107" s="283">
        <f t="shared" si="1"/>
        <v>0</v>
      </c>
    </row>
    <row r="108" spans="1:23" ht="21.75" customHeight="1" x14ac:dyDescent="0.2">
      <c r="A108" s="317"/>
      <c r="B108" s="431" t="str">
        <f>+'11+'!B788:M788</f>
        <v>Обеспечение деятельности органов местного самоуправления (Иные выплаты персоналу муниципальных органов, за исключением фонда оплаты труда)</v>
      </c>
      <c r="C108" s="431"/>
      <c r="D108" s="431"/>
      <c r="E108" s="431"/>
      <c r="F108" s="431"/>
      <c r="G108" s="431"/>
      <c r="H108" s="431"/>
      <c r="I108" s="431"/>
      <c r="J108" s="431"/>
      <c r="K108" s="431"/>
      <c r="L108" s="431"/>
      <c r="M108" s="298">
        <f>+'11+'!O788</f>
        <v>1</v>
      </c>
      <c r="N108" s="298">
        <f>+'11+'!P788</f>
        <v>6</v>
      </c>
      <c r="O108" s="298" t="str">
        <f>+'11+'!Q788</f>
        <v>8900000870</v>
      </c>
      <c r="P108" s="298">
        <f>+'11+'!R788</f>
        <v>0</v>
      </c>
      <c r="Q108" s="432"/>
      <c r="R108" s="432"/>
      <c r="S108" s="335"/>
      <c r="T108" s="336"/>
      <c r="U108" s="337">
        <f>+'11+'!W788</f>
        <v>37</v>
      </c>
      <c r="V108" s="337">
        <f>+'11+'!X788</f>
        <v>0</v>
      </c>
      <c r="W108" s="283">
        <f t="shared" si="1"/>
        <v>0</v>
      </c>
    </row>
    <row r="109" spans="1:23" ht="32.25" customHeight="1" x14ac:dyDescent="0.2">
      <c r="A109" s="317"/>
      <c r="B109" s="431" t="str">
        <f>+'11+'!B789:M789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09" s="431"/>
      <c r="D109" s="431"/>
      <c r="E109" s="431"/>
      <c r="F109" s="431"/>
      <c r="G109" s="431"/>
      <c r="H109" s="431"/>
      <c r="I109" s="431"/>
      <c r="J109" s="431"/>
      <c r="K109" s="431"/>
      <c r="L109" s="431"/>
      <c r="M109" s="298">
        <f>+'11+'!O789</f>
        <v>1</v>
      </c>
      <c r="N109" s="298">
        <f>+'11+'!P789</f>
        <v>6</v>
      </c>
      <c r="O109" s="298" t="str">
        <f>+'11+'!Q789</f>
        <v>8900000870</v>
      </c>
      <c r="P109" s="298" t="str">
        <f>+'11+'!R789</f>
        <v>100</v>
      </c>
      <c r="Q109" s="432"/>
      <c r="R109" s="432"/>
      <c r="S109" s="335"/>
      <c r="T109" s="336"/>
      <c r="U109" s="337">
        <f>+'11+'!W789</f>
        <v>37</v>
      </c>
      <c r="V109" s="337">
        <f>+'11+'!X789</f>
        <v>0</v>
      </c>
      <c r="W109" s="283">
        <f t="shared" si="1"/>
        <v>0</v>
      </c>
    </row>
    <row r="110" spans="1:23" ht="32.25" customHeight="1" x14ac:dyDescent="0.2">
      <c r="A110" s="317"/>
      <c r="B110" s="431" t="str">
        <f>+'11+'!B790:M790</f>
        <v>Расходы на выплаты персоналу государственных (муниципальных) органов</v>
      </c>
      <c r="C110" s="431"/>
      <c r="D110" s="431"/>
      <c r="E110" s="431"/>
      <c r="F110" s="431"/>
      <c r="G110" s="431"/>
      <c r="H110" s="431"/>
      <c r="I110" s="431"/>
      <c r="J110" s="431"/>
      <c r="K110" s="431"/>
      <c r="L110" s="431"/>
      <c r="M110" s="298">
        <f>+'11+'!O790</f>
        <v>1</v>
      </c>
      <c r="N110" s="298">
        <f>+'11+'!P790</f>
        <v>6</v>
      </c>
      <c r="O110" s="298" t="str">
        <f>+'11+'!Q790</f>
        <v>8900000870</v>
      </c>
      <c r="P110" s="298" t="str">
        <f>+'11+'!R790</f>
        <v>120</v>
      </c>
      <c r="Q110" s="432"/>
      <c r="R110" s="432"/>
      <c r="S110" s="335"/>
      <c r="T110" s="336"/>
      <c r="U110" s="337">
        <f>+'11+'!W790</f>
        <v>37</v>
      </c>
      <c r="V110" s="337">
        <f>+'11+'!X790</f>
        <v>0</v>
      </c>
      <c r="W110" s="283">
        <f t="shared" si="1"/>
        <v>0</v>
      </c>
    </row>
    <row r="111" spans="1:23" ht="41.25" customHeight="1" x14ac:dyDescent="0.2">
      <c r="A111" s="317"/>
      <c r="B111" s="431" t="str">
        <f>+'11+'!B791:M791</f>
        <v>Иные выплаты персоналу государственных (муниципальных) органов, за исключением фонда оплаты труда</v>
      </c>
      <c r="C111" s="431"/>
      <c r="D111" s="431"/>
      <c r="E111" s="431"/>
      <c r="F111" s="431"/>
      <c r="G111" s="431"/>
      <c r="H111" s="431"/>
      <c r="I111" s="431"/>
      <c r="J111" s="431"/>
      <c r="K111" s="431"/>
      <c r="L111" s="431"/>
      <c r="M111" s="298">
        <f>+'11+'!O791</f>
        <v>1</v>
      </c>
      <c r="N111" s="298">
        <f>+'11+'!P791</f>
        <v>6</v>
      </c>
      <c r="O111" s="298" t="str">
        <f>+'11+'!Q791</f>
        <v>8900000870</v>
      </c>
      <c r="P111" s="298" t="str">
        <f>+'11+'!R791</f>
        <v>122</v>
      </c>
      <c r="Q111" s="432"/>
      <c r="R111" s="432"/>
      <c r="S111" s="335"/>
      <c r="T111" s="336"/>
      <c r="U111" s="337">
        <f>+'11+'!W791</f>
        <v>37</v>
      </c>
      <c r="V111" s="337">
        <f>+'11+'!X791</f>
        <v>0</v>
      </c>
      <c r="W111" s="283">
        <f t="shared" si="1"/>
        <v>0</v>
      </c>
    </row>
    <row r="112" spans="1:23" s="312" customFormat="1" ht="37.5" customHeight="1" x14ac:dyDescent="0.25">
      <c r="A112" s="319"/>
      <c r="B112" s="441" t="str">
        <f>+'11+'!B430:M430</f>
        <v>Обеспечение деятельности органов местного самоуправления, осуществляющих функции финансового (финансово-бюджетного) надзора (контроля)</v>
      </c>
      <c r="C112" s="441"/>
      <c r="D112" s="441"/>
      <c r="E112" s="441"/>
      <c r="F112" s="441"/>
      <c r="G112" s="441"/>
      <c r="H112" s="441"/>
      <c r="I112" s="441"/>
      <c r="J112" s="441"/>
      <c r="K112" s="441"/>
      <c r="L112" s="441"/>
      <c r="M112" s="300">
        <f>+'11+'!O430</f>
        <v>1</v>
      </c>
      <c r="N112" s="300">
        <f>+'11+'!P430</f>
        <v>6</v>
      </c>
      <c r="O112" s="300" t="str">
        <f>+'11+'!Q430</f>
        <v>9300000000</v>
      </c>
      <c r="P112" s="300">
        <f>+'11+'!R430</f>
        <v>0</v>
      </c>
      <c r="Q112" s="433"/>
      <c r="R112" s="433"/>
      <c r="S112" s="343"/>
      <c r="T112" s="344"/>
      <c r="U112" s="345">
        <f>+'11+'!W430</f>
        <v>1617.8490000000002</v>
      </c>
      <c r="V112" s="345">
        <f>+'11+'!X430</f>
        <v>1355.8751799999998</v>
      </c>
      <c r="W112" s="283">
        <f t="shared" si="1"/>
        <v>83.807276204392352</v>
      </c>
    </row>
    <row r="113" spans="1:23" ht="21.75" customHeight="1" x14ac:dyDescent="0.2">
      <c r="A113" s="317"/>
      <c r="B113" s="431" t="str">
        <f>+'11+'!B431:M431</f>
        <v>Функционирование контрольно-счетных органов (Расходы на выплаты персоналу в целях обеспечения выполнения функций муниципальными органами)</v>
      </c>
      <c r="C113" s="431"/>
      <c r="D113" s="431"/>
      <c r="E113" s="431"/>
      <c r="F113" s="431"/>
      <c r="G113" s="431"/>
      <c r="H113" s="431"/>
      <c r="I113" s="431"/>
      <c r="J113" s="431"/>
      <c r="K113" s="431"/>
      <c r="L113" s="431"/>
      <c r="M113" s="298">
        <f>+'11+'!O431</f>
        <v>1</v>
      </c>
      <c r="N113" s="298">
        <f>+'11+'!P431</f>
        <v>6</v>
      </c>
      <c r="O113" s="298" t="str">
        <f>+'11+'!Q431</f>
        <v>9300000110</v>
      </c>
      <c r="P113" s="298">
        <f>+'11+'!R431</f>
        <v>0</v>
      </c>
      <c r="Q113" s="432"/>
      <c r="R113" s="432"/>
      <c r="S113" s="335"/>
      <c r="T113" s="336"/>
      <c r="U113" s="337">
        <f>+'11+'!W431</f>
        <v>829.34199999999998</v>
      </c>
      <c r="V113" s="337">
        <f>+'11+'!X431</f>
        <v>768.08795999999995</v>
      </c>
      <c r="W113" s="283">
        <f t="shared" si="1"/>
        <v>92.614139884390269</v>
      </c>
    </row>
    <row r="114" spans="1:23" ht="32.25" customHeight="1" x14ac:dyDescent="0.2">
      <c r="A114" s="317"/>
      <c r="B114" s="431" t="str">
        <f>+'11+'!B432:M432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14" s="431"/>
      <c r="D114" s="431"/>
      <c r="E114" s="431"/>
      <c r="F114" s="431"/>
      <c r="G114" s="431"/>
      <c r="H114" s="431"/>
      <c r="I114" s="431"/>
      <c r="J114" s="431"/>
      <c r="K114" s="431"/>
      <c r="L114" s="431"/>
      <c r="M114" s="298">
        <f>+'11+'!O432</f>
        <v>1</v>
      </c>
      <c r="N114" s="298">
        <f>+'11+'!P432</f>
        <v>6</v>
      </c>
      <c r="O114" s="298" t="str">
        <f>+'11+'!Q432</f>
        <v>9300000110</v>
      </c>
      <c r="P114" s="298" t="str">
        <f>+'11+'!R432</f>
        <v>100</v>
      </c>
      <c r="Q114" s="432"/>
      <c r="R114" s="432"/>
      <c r="S114" s="335"/>
      <c r="T114" s="336"/>
      <c r="U114" s="337">
        <f>+'11+'!W432</f>
        <v>829.34199999999998</v>
      </c>
      <c r="V114" s="337">
        <f>+'11+'!X432</f>
        <v>768.08795999999995</v>
      </c>
      <c r="W114" s="283">
        <f t="shared" si="1"/>
        <v>92.614139884390269</v>
      </c>
    </row>
    <row r="115" spans="1:23" ht="32.25" customHeight="1" x14ac:dyDescent="0.2">
      <c r="A115" s="317"/>
      <c r="B115" s="431" t="str">
        <f>+'11+'!B433:M433</f>
        <v>Расходы на выплаты персоналу государственных (муниципальных) органов</v>
      </c>
      <c r="C115" s="431"/>
      <c r="D115" s="431"/>
      <c r="E115" s="431"/>
      <c r="F115" s="431"/>
      <c r="G115" s="431"/>
      <c r="H115" s="431"/>
      <c r="I115" s="431"/>
      <c r="J115" s="431"/>
      <c r="K115" s="431"/>
      <c r="L115" s="431"/>
      <c r="M115" s="298">
        <f>+'11+'!O433</f>
        <v>1</v>
      </c>
      <c r="N115" s="298">
        <f>+'11+'!P433</f>
        <v>6</v>
      </c>
      <c r="O115" s="298" t="str">
        <f>+'11+'!Q433</f>
        <v>9300000110</v>
      </c>
      <c r="P115" s="298" t="str">
        <f>+'11+'!R433</f>
        <v>120</v>
      </c>
      <c r="Q115" s="432"/>
      <c r="R115" s="432"/>
      <c r="S115" s="335"/>
      <c r="T115" s="336"/>
      <c r="U115" s="337">
        <f>+'11+'!W433</f>
        <v>829.34199999999998</v>
      </c>
      <c r="V115" s="337">
        <f>+'11+'!X433</f>
        <v>768.08795999999995</v>
      </c>
      <c r="W115" s="283">
        <f t="shared" si="1"/>
        <v>92.614139884390269</v>
      </c>
    </row>
    <row r="116" spans="1:23" ht="21.75" customHeight="1" x14ac:dyDescent="0.2">
      <c r="A116" s="317"/>
      <c r="B116" s="431" t="str">
        <f>+'11+'!B434:M434</f>
        <v>Фонд оплаты труда государственных (муниципальных) органов</v>
      </c>
      <c r="C116" s="431"/>
      <c r="D116" s="431"/>
      <c r="E116" s="431"/>
      <c r="F116" s="431"/>
      <c r="G116" s="431"/>
      <c r="H116" s="431"/>
      <c r="I116" s="431"/>
      <c r="J116" s="431"/>
      <c r="K116" s="431"/>
      <c r="L116" s="431"/>
      <c r="M116" s="298">
        <f>+'11+'!O434</f>
        <v>1</v>
      </c>
      <c r="N116" s="298">
        <f>+'11+'!P434</f>
        <v>6</v>
      </c>
      <c r="O116" s="298" t="str">
        <f>+'11+'!Q434</f>
        <v>9300000110</v>
      </c>
      <c r="P116" s="298" t="str">
        <f>+'11+'!R434</f>
        <v>121</v>
      </c>
      <c r="Q116" s="432"/>
      <c r="R116" s="432"/>
      <c r="S116" s="335"/>
      <c r="T116" s="336"/>
      <c r="U116" s="337">
        <f>+'11+'!W434</f>
        <v>636.97500000000002</v>
      </c>
      <c r="V116" s="337">
        <f>+'11+'!X434</f>
        <v>590.85096999999996</v>
      </c>
      <c r="W116" s="283">
        <f t="shared" si="1"/>
        <v>92.758894776090102</v>
      </c>
    </row>
    <row r="117" spans="1:23" ht="21.75" customHeight="1" x14ac:dyDescent="0.2">
      <c r="A117" s="317"/>
      <c r="B117" s="431" t="str">
        <f>+'11+'!B435:M435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17" s="431"/>
      <c r="D117" s="431"/>
      <c r="E117" s="431"/>
      <c r="F117" s="431"/>
      <c r="G117" s="431"/>
      <c r="H117" s="431"/>
      <c r="I117" s="431"/>
      <c r="J117" s="431"/>
      <c r="K117" s="431"/>
      <c r="L117" s="431"/>
      <c r="M117" s="298">
        <f>+'11+'!O435</f>
        <v>1</v>
      </c>
      <c r="N117" s="298">
        <f>+'11+'!P435</f>
        <v>6</v>
      </c>
      <c r="O117" s="298" t="str">
        <f>+'11+'!Q435</f>
        <v>9300000110</v>
      </c>
      <c r="P117" s="298" t="str">
        <f>+'11+'!R435</f>
        <v>129</v>
      </c>
      <c r="Q117" s="432"/>
      <c r="R117" s="432"/>
      <c r="S117" s="335"/>
      <c r="T117" s="336"/>
      <c r="U117" s="337">
        <f>+'11+'!W435</f>
        <v>192.36699999999999</v>
      </c>
      <c r="V117" s="337">
        <f>+'11+'!X435</f>
        <v>177.23698999999999</v>
      </c>
      <c r="W117" s="283">
        <f t="shared" si="1"/>
        <v>92.134820421382045</v>
      </c>
    </row>
    <row r="118" spans="1:23" ht="21.75" customHeight="1" x14ac:dyDescent="0.2">
      <c r="A118" s="317"/>
      <c r="B118" s="431" t="str">
        <f>+'11+'!B436:M436</f>
        <v>Функционирование контрольно-счетных органов (Расходы на выплаты персоналу в целях обеспечения выполнения функций муниципальными органами ИНСПЕКТОР)</v>
      </c>
      <c r="C118" s="431"/>
      <c r="D118" s="431"/>
      <c r="E118" s="431"/>
      <c r="F118" s="431"/>
      <c r="G118" s="431"/>
      <c r="H118" s="431"/>
      <c r="I118" s="431"/>
      <c r="J118" s="431"/>
      <c r="K118" s="431"/>
      <c r="L118" s="431"/>
      <c r="M118" s="298">
        <f>+'11+'!O436</f>
        <v>1</v>
      </c>
      <c r="N118" s="298">
        <f>+'11+'!P436</f>
        <v>6</v>
      </c>
      <c r="O118" s="298" t="str">
        <f>+'11+'!Q436</f>
        <v>9300000120</v>
      </c>
      <c r="P118" s="298">
        <f>+'11+'!R436</f>
        <v>0</v>
      </c>
      <c r="Q118" s="432"/>
      <c r="R118" s="432"/>
      <c r="S118" s="335"/>
      <c r="T118" s="336"/>
      <c r="U118" s="337">
        <f>+'11+'!W436</f>
        <v>717.50700000000006</v>
      </c>
      <c r="V118" s="337">
        <f>+'11+'!X436</f>
        <v>551.79199999999992</v>
      </c>
      <c r="W118" s="283">
        <f t="shared" si="1"/>
        <v>76.904058078875863</v>
      </c>
    </row>
    <row r="119" spans="1:23" ht="12.75" customHeight="1" x14ac:dyDescent="0.2">
      <c r="A119" s="317"/>
      <c r="B119" s="431" t="str">
        <f>+'11+'!B437:M437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19" s="431"/>
      <c r="D119" s="431"/>
      <c r="E119" s="431"/>
      <c r="F119" s="431"/>
      <c r="G119" s="431"/>
      <c r="H119" s="431"/>
      <c r="I119" s="431"/>
      <c r="J119" s="431"/>
      <c r="K119" s="431"/>
      <c r="L119" s="431"/>
      <c r="M119" s="298">
        <f>+'11+'!O437</f>
        <v>1</v>
      </c>
      <c r="N119" s="298">
        <f>+'11+'!P437</f>
        <v>6</v>
      </c>
      <c r="O119" s="298" t="str">
        <f>+'11+'!Q437</f>
        <v>9300000120</v>
      </c>
      <c r="P119" s="298" t="str">
        <f>+'11+'!R437</f>
        <v>100</v>
      </c>
      <c r="Q119" s="432"/>
      <c r="R119" s="432"/>
      <c r="S119" s="335"/>
      <c r="T119" s="336"/>
      <c r="U119" s="337">
        <f>+'11+'!W437</f>
        <v>717.50700000000006</v>
      </c>
      <c r="V119" s="337">
        <f>+'11+'!X437</f>
        <v>551.79199999999992</v>
      </c>
      <c r="W119" s="283">
        <f t="shared" si="1"/>
        <v>76.904058078875863</v>
      </c>
    </row>
    <row r="120" spans="1:23" ht="32.25" customHeight="1" x14ac:dyDescent="0.2">
      <c r="A120" s="317"/>
      <c r="B120" s="431" t="str">
        <f>+'11+'!B438:M438</f>
        <v>Расходы на выплаты персоналу государственных (муниципальных) органов</v>
      </c>
      <c r="C120" s="431"/>
      <c r="D120" s="431"/>
      <c r="E120" s="431"/>
      <c r="F120" s="431"/>
      <c r="G120" s="431"/>
      <c r="H120" s="431"/>
      <c r="I120" s="431"/>
      <c r="J120" s="431"/>
      <c r="K120" s="431"/>
      <c r="L120" s="431"/>
      <c r="M120" s="298">
        <f>+'11+'!O438</f>
        <v>1</v>
      </c>
      <c r="N120" s="298">
        <f>+'11+'!P438</f>
        <v>6</v>
      </c>
      <c r="O120" s="298" t="str">
        <f>+'11+'!Q438</f>
        <v>9300000120</v>
      </c>
      <c r="P120" s="298" t="str">
        <f>+'11+'!R438</f>
        <v>120</v>
      </c>
      <c r="Q120" s="432"/>
      <c r="R120" s="432"/>
      <c r="S120" s="335"/>
      <c r="T120" s="336"/>
      <c r="U120" s="337">
        <f>+'11+'!W438</f>
        <v>717.50700000000006</v>
      </c>
      <c r="V120" s="337">
        <f>+'11+'!X438</f>
        <v>551.79199999999992</v>
      </c>
      <c r="W120" s="283">
        <f t="shared" si="1"/>
        <v>76.904058078875863</v>
      </c>
    </row>
    <row r="121" spans="1:23" ht="53.25" customHeight="1" x14ac:dyDescent="0.2">
      <c r="A121" s="317"/>
      <c r="B121" s="431" t="str">
        <f>+'11+'!B439:M439</f>
        <v>Фонд оплаты труда государственных (муниципальных) органов</v>
      </c>
      <c r="C121" s="431"/>
      <c r="D121" s="431"/>
      <c r="E121" s="431"/>
      <c r="F121" s="431"/>
      <c r="G121" s="431"/>
      <c r="H121" s="431"/>
      <c r="I121" s="431"/>
      <c r="J121" s="431"/>
      <c r="K121" s="431"/>
      <c r="L121" s="431"/>
      <c r="M121" s="298">
        <f>+'11+'!O439</f>
        <v>1</v>
      </c>
      <c r="N121" s="298">
        <f>+'11+'!P439</f>
        <v>6</v>
      </c>
      <c r="O121" s="298" t="str">
        <f>+'11+'!Q439</f>
        <v>9300000120</v>
      </c>
      <c r="P121" s="298" t="str">
        <f>+'11+'!R439</f>
        <v>121</v>
      </c>
      <c r="Q121" s="432"/>
      <c r="R121" s="432"/>
      <c r="S121" s="335"/>
      <c r="T121" s="336"/>
      <c r="U121" s="337">
        <f>+'11+'!W439</f>
        <v>551.08100000000002</v>
      </c>
      <c r="V121" s="337">
        <f>+'11+'!X439</f>
        <v>424.72503999999998</v>
      </c>
      <c r="W121" s="283">
        <f t="shared" si="1"/>
        <v>77.071254497977606</v>
      </c>
    </row>
    <row r="122" spans="1:23" ht="21.75" customHeight="1" x14ac:dyDescent="0.2">
      <c r="A122" s="317"/>
      <c r="B122" s="431" t="str">
        <f>+'11+'!B440:M440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22" s="431"/>
      <c r="D122" s="431"/>
      <c r="E122" s="431"/>
      <c r="F122" s="431"/>
      <c r="G122" s="431"/>
      <c r="H122" s="431"/>
      <c r="I122" s="431"/>
      <c r="J122" s="431"/>
      <c r="K122" s="431"/>
      <c r="L122" s="431"/>
      <c r="M122" s="298">
        <f>+'11+'!O440</f>
        <v>1</v>
      </c>
      <c r="N122" s="298">
        <f>+'11+'!P440</f>
        <v>6</v>
      </c>
      <c r="O122" s="298" t="str">
        <f>+'11+'!Q440</f>
        <v>9300000120</v>
      </c>
      <c r="P122" s="298" t="str">
        <f>+'11+'!R440</f>
        <v>129</v>
      </c>
      <c r="Q122" s="432"/>
      <c r="R122" s="432"/>
      <c r="S122" s="335"/>
      <c r="T122" s="336"/>
      <c r="U122" s="337">
        <f>+'11+'!W440</f>
        <v>166.42599999999999</v>
      </c>
      <c r="V122" s="337">
        <f>+'11+'!X440</f>
        <v>127.06695999999999</v>
      </c>
      <c r="W122" s="283">
        <f t="shared" si="1"/>
        <v>76.350426015165908</v>
      </c>
    </row>
    <row r="123" spans="1:23" ht="32.25" customHeight="1" x14ac:dyDescent="0.2">
      <c r="A123" s="317"/>
      <c r="B123" s="431" t="str">
        <f>+'11+'!B441:M441</f>
        <v>Функционирование контрольно-счетных органов (Закупка товаров, работ и услуг для обеспечения муниципальных нужд)</v>
      </c>
      <c r="C123" s="431"/>
      <c r="D123" s="431"/>
      <c r="E123" s="431"/>
      <c r="F123" s="431"/>
      <c r="G123" s="431"/>
      <c r="H123" s="431"/>
      <c r="I123" s="431"/>
      <c r="J123" s="431"/>
      <c r="K123" s="431"/>
      <c r="L123" s="431"/>
      <c r="M123" s="298">
        <f>+'11+'!O441</f>
        <v>1</v>
      </c>
      <c r="N123" s="298">
        <f>+'11+'!P441</f>
        <v>6</v>
      </c>
      <c r="O123" s="298" t="str">
        <f>+'11+'!Q441</f>
        <v>9300000190</v>
      </c>
      <c r="P123" s="298">
        <f>+'11+'!R441</f>
        <v>0</v>
      </c>
      <c r="Q123" s="432"/>
      <c r="R123" s="432"/>
      <c r="S123" s="335"/>
      <c r="T123" s="336"/>
      <c r="U123" s="337">
        <f>+'11+'!W441</f>
        <v>66</v>
      </c>
      <c r="V123" s="337">
        <f>+'11+'!X441</f>
        <v>35.995220000000003</v>
      </c>
      <c r="W123" s="283">
        <f t="shared" si="1"/>
        <v>54.538212121212126</v>
      </c>
    </row>
    <row r="124" spans="1:23" ht="12.75" customHeight="1" x14ac:dyDescent="0.2">
      <c r="A124" s="317"/>
      <c r="B124" s="431" t="str">
        <f>+'11+'!B442:M442</f>
        <v>Закупка товаров, работ и услуг для обеспечения государственных (муниципальных) нужд</v>
      </c>
      <c r="C124" s="431"/>
      <c r="D124" s="431"/>
      <c r="E124" s="431"/>
      <c r="F124" s="431"/>
      <c r="G124" s="431"/>
      <c r="H124" s="431"/>
      <c r="I124" s="431"/>
      <c r="J124" s="431"/>
      <c r="K124" s="431"/>
      <c r="L124" s="431"/>
      <c r="M124" s="298">
        <f>+'11+'!O442</f>
        <v>1</v>
      </c>
      <c r="N124" s="298">
        <f>+'11+'!P442</f>
        <v>6</v>
      </c>
      <c r="O124" s="298" t="str">
        <f>+'11+'!Q442</f>
        <v>9300000190</v>
      </c>
      <c r="P124" s="298" t="str">
        <f>+'11+'!R442</f>
        <v>200</v>
      </c>
      <c r="Q124" s="432"/>
      <c r="R124" s="432"/>
      <c r="S124" s="335"/>
      <c r="T124" s="336"/>
      <c r="U124" s="337">
        <f>+'11+'!W442</f>
        <v>66</v>
      </c>
      <c r="V124" s="337">
        <f>+'11+'!X442</f>
        <v>35.995220000000003</v>
      </c>
      <c r="W124" s="283">
        <f t="shared" si="1"/>
        <v>54.538212121212126</v>
      </c>
    </row>
    <row r="125" spans="1:23" ht="21.75" customHeight="1" x14ac:dyDescent="0.2">
      <c r="A125" s="317"/>
      <c r="B125" s="431" t="str">
        <f>+'11+'!B443:M443</f>
        <v>Иные закупки товаров, работ и услуг для обеспечения государственных (муниципальных) нужд</v>
      </c>
      <c r="C125" s="431"/>
      <c r="D125" s="431"/>
      <c r="E125" s="431"/>
      <c r="F125" s="431"/>
      <c r="G125" s="431"/>
      <c r="H125" s="431"/>
      <c r="I125" s="431"/>
      <c r="J125" s="431"/>
      <c r="K125" s="431"/>
      <c r="L125" s="431"/>
      <c r="M125" s="298">
        <f>+'11+'!O443</f>
        <v>1</v>
      </c>
      <c r="N125" s="298">
        <f>+'11+'!P443</f>
        <v>6</v>
      </c>
      <c r="O125" s="298" t="str">
        <f>+'11+'!Q443</f>
        <v>9300000190</v>
      </c>
      <c r="P125" s="298" t="str">
        <f>+'11+'!R443</f>
        <v>240</v>
      </c>
      <c r="Q125" s="432"/>
      <c r="R125" s="432"/>
      <c r="S125" s="335"/>
      <c r="T125" s="336"/>
      <c r="U125" s="337">
        <f>+'11+'!W443</f>
        <v>66</v>
      </c>
      <c r="V125" s="337">
        <f>+'11+'!X443</f>
        <v>35.995220000000003</v>
      </c>
      <c r="W125" s="283">
        <f t="shared" si="1"/>
        <v>54.538212121212126</v>
      </c>
    </row>
    <row r="126" spans="1:23" ht="12.75" customHeight="1" x14ac:dyDescent="0.2">
      <c r="A126" s="317"/>
      <c r="B126" s="431" t="str">
        <f>+'11+'!B444:M444</f>
        <v>Закупка товаров, работ, услуг в сфере информационно-коммуникационных технологий</v>
      </c>
      <c r="C126" s="431"/>
      <c r="D126" s="431"/>
      <c r="E126" s="431"/>
      <c r="F126" s="431"/>
      <c r="G126" s="431"/>
      <c r="H126" s="431"/>
      <c r="I126" s="431"/>
      <c r="J126" s="431"/>
      <c r="K126" s="431"/>
      <c r="L126" s="431"/>
      <c r="M126" s="298">
        <f>+'11+'!O444</f>
        <v>1</v>
      </c>
      <c r="N126" s="298">
        <f>+'11+'!P444</f>
        <v>6</v>
      </c>
      <c r="O126" s="298" t="str">
        <f>+'11+'!Q444</f>
        <v>9300000190</v>
      </c>
      <c r="P126" s="298" t="str">
        <f>+'11+'!R444</f>
        <v>242</v>
      </c>
      <c r="Q126" s="432"/>
      <c r="R126" s="432"/>
      <c r="S126" s="335"/>
      <c r="T126" s="336"/>
      <c r="U126" s="337">
        <f>+'11+'!W444</f>
        <v>44.5</v>
      </c>
      <c r="V126" s="337">
        <f>+'11+'!X444</f>
        <v>25.99522</v>
      </c>
      <c r="W126" s="283">
        <f t="shared" si="1"/>
        <v>58.41622471910113</v>
      </c>
    </row>
    <row r="127" spans="1:23" ht="12.75" customHeight="1" x14ac:dyDescent="0.2">
      <c r="A127" s="317"/>
      <c r="B127" s="431" t="str">
        <f>+'11+'!B445:M445</f>
        <v>Прочая закупка товаров, работ и услуг</v>
      </c>
      <c r="C127" s="431"/>
      <c r="D127" s="431"/>
      <c r="E127" s="431"/>
      <c r="F127" s="431"/>
      <c r="G127" s="431"/>
      <c r="H127" s="431"/>
      <c r="I127" s="431"/>
      <c r="J127" s="431"/>
      <c r="K127" s="431"/>
      <c r="L127" s="431"/>
      <c r="M127" s="298">
        <f>+'11+'!O445</f>
        <v>1</v>
      </c>
      <c r="N127" s="298">
        <f>+'11+'!P445</f>
        <v>6</v>
      </c>
      <c r="O127" s="298" t="str">
        <f>+'11+'!Q445</f>
        <v>9300000190</v>
      </c>
      <c r="P127" s="298" t="str">
        <f>+'11+'!R445</f>
        <v>244</v>
      </c>
      <c r="Q127" s="432"/>
      <c r="R127" s="432"/>
      <c r="S127" s="335"/>
      <c r="T127" s="336"/>
      <c r="U127" s="337">
        <f>+'11+'!W445</f>
        <v>21.5</v>
      </c>
      <c r="V127" s="337">
        <f>+'11+'!X445</f>
        <v>10</v>
      </c>
      <c r="W127" s="283">
        <f t="shared" si="1"/>
        <v>46.511627906976742</v>
      </c>
    </row>
    <row r="128" spans="1:23" ht="12.75" customHeight="1" x14ac:dyDescent="0.2">
      <c r="A128" s="317"/>
      <c r="B128" s="431" t="str">
        <f>+'11+'!B446:M446</f>
        <v>Функционирование контрольно-счетных органов (Иные выплаты персоналу муниципальных органов, за исключением фонда оплаты труда)</v>
      </c>
      <c r="C128" s="431"/>
      <c r="D128" s="431"/>
      <c r="E128" s="431"/>
      <c r="F128" s="431"/>
      <c r="G128" s="431"/>
      <c r="H128" s="431"/>
      <c r="I128" s="431"/>
      <c r="J128" s="431"/>
      <c r="K128" s="431"/>
      <c r="L128" s="431"/>
      <c r="M128" s="298">
        <f>+'11+'!O446</f>
        <v>1</v>
      </c>
      <c r="N128" s="298">
        <f>+'11+'!P446</f>
        <v>6</v>
      </c>
      <c r="O128" s="298" t="str">
        <f>+'11+'!Q446</f>
        <v>9300000870</v>
      </c>
      <c r="P128" s="298">
        <f>+'11+'!R446</f>
        <v>0</v>
      </c>
      <c r="Q128" s="432"/>
      <c r="R128" s="432"/>
      <c r="S128" s="335"/>
      <c r="T128" s="336"/>
      <c r="U128" s="337">
        <f>+'11+'!W446</f>
        <v>5</v>
      </c>
      <c r="V128" s="337">
        <f>+'11+'!X446</f>
        <v>0</v>
      </c>
      <c r="W128" s="283">
        <f t="shared" si="1"/>
        <v>0</v>
      </c>
    </row>
    <row r="129" spans="1:23" ht="12.75" customHeight="1" x14ac:dyDescent="0.2">
      <c r="A129" s="317"/>
      <c r="B129" s="431" t="str">
        <f>+'11+'!B447:M447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29" s="431"/>
      <c r="D129" s="431"/>
      <c r="E129" s="431"/>
      <c r="F129" s="431"/>
      <c r="G129" s="431"/>
      <c r="H129" s="431"/>
      <c r="I129" s="431"/>
      <c r="J129" s="431"/>
      <c r="K129" s="431"/>
      <c r="L129" s="431"/>
      <c r="M129" s="298">
        <f>+'11+'!O447</f>
        <v>1</v>
      </c>
      <c r="N129" s="298">
        <f>+'11+'!P447</f>
        <v>6</v>
      </c>
      <c r="O129" s="298" t="str">
        <f>+'11+'!Q447</f>
        <v>9300000870</v>
      </c>
      <c r="P129" s="298" t="str">
        <f>+'11+'!R447</f>
        <v>100</v>
      </c>
      <c r="Q129" s="432"/>
      <c r="R129" s="432"/>
      <c r="S129" s="335"/>
      <c r="T129" s="336"/>
      <c r="U129" s="337">
        <f>+'11+'!W447</f>
        <v>5</v>
      </c>
      <c r="V129" s="337">
        <f>+'11+'!X447</f>
        <v>0</v>
      </c>
      <c r="W129" s="283">
        <f t="shared" si="1"/>
        <v>0</v>
      </c>
    </row>
    <row r="130" spans="1:23" ht="21.75" customHeight="1" x14ac:dyDescent="0.2">
      <c r="A130" s="317"/>
      <c r="B130" s="431" t="str">
        <f>+'11+'!B448:M448</f>
        <v>Расходы на выплаты персоналу государственных (муниципальных) органов</v>
      </c>
      <c r="C130" s="431"/>
      <c r="D130" s="431"/>
      <c r="E130" s="431"/>
      <c r="F130" s="431"/>
      <c r="G130" s="431"/>
      <c r="H130" s="431"/>
      <c r="I130" s="431"/>
      <c r="J130" s="431"/>
      <c r="K130" s="431"/>
      <c r="L130" s="431"/>
      <c r="M130" s="298">
        <f>+'11+'!O448</f>
        <v>1</v>
      </c>
      <c r="N130" s="298">
        <f>+'11+'!P448</f>
        <v>6</v>
      </c>
      <c r="O130" s="298" t="str">
        <f>+'11+'!Q448</f>
        <v>9300000870</v>
      </c>
      <c r="P130" s="298" t="str">
        <f>+'11+'!R448</f>
        <v>120</v>
      </c>
      <c r="Q130" s="432"/>
      <c r="R130" s="432"/>
      <c r="S130" s="335"/>
      <c r="T130" s="336"/>
      <c r="U130" s="337">
        <f>+'11+'!W448</f>
        <v>5</v>
      </c>
      <c r="V130" s="337">
        <f>+'11+'!X448</f>
        <v>0</v>
      </c>
      <c r="W130" s="283">
        <f t="shared" si="1"/>
        <v>0</v>
      </c>
    </row>
    <row r="131" spans="1:23" ht="12.75" customHeight="1" x14ac:dyDescent="0.2">
      <c r="A131" s="317"/>
      <c r="B131" s="431" t="str">
        <f>+'11+'!B449:M449</f>
        <v>Иные выплаты персоналу государственных (муниципальных) органов, за исключением фонда оплаты труда</v>
      </c>
      <c r="C131" s="431"/>
      <c r="D131" s="431"/>
      <c r="E131" s="431"/>
      <c r="F131" s="431"/>
      <c r="G131" s="431"/>
      <c r="H131" s="431"/>
      <c r="I131" s="431"/>
      <c r="J131" s="431"/>
      <c r="K131" s="431"/>
      <c r="L131" s="431"/>
      <c r="M131" s="298">
        <f>+'11+'!O449</f>
        <v>1</v>
      </c>
      <c r="N131" s="298">
        <f>+'11+'!P449</f>
        <v>6</v>
      </c>
      <c r="O131" s="298" t="str">
        <f>+'11+'!Q449</f>
        <v>9300000870</v>
      </c>
      <c r="P131" s="298" t="str">
        <f>+'11+'!R449</f>
        <v>122</v>
      </c>
      <c r="Q131" s="432"/>
      <c r="R131" s="432"/>
      <c r="S131" s="335"/>
      <c r="T131" s="336"/>
      <c r="U131" s="337">
        <f>+'11+'!W449</f>
        <v>5</v>
      </c>
      <c r="V131" s="337">
        <f>+'11+'!X449</f>
        <v>0</v>
      </c>
      <c r="W131" s="283">
        <f t="shared" si="1"/>
        <v>0</v>
      </c>
    </row>
    <row r="132" spans="1:23" ht="32.25" customHeight="1" x14ac:dyDescent="0.25">
      <c r="A132" s="317"/>
      <c r="B132" s="441" t="str">
        <f>+'11+'!B497:M497</f>
        <v>Резервные фонды</v>
      </c>
      <c r="C132" s="441"/>
      <c r="D132" s="441"/>
      <c r="E132" s="441"/>
      <c r="F132" s="441"/>
      <c r="G132" s="441"/>
      <c r="H132" s="441"/>
      <c r="I132" s="441"/>
      <c r="J132" s="441"/>
      <c r="K132" s="441"/>
      <c r="L132" s="441"/>
      <c r="M132" s="300">
        <f>+'11+'!O497</f>
        <v>1</v>
      </c>
      <c r="N132" s="300">
        <f>+'11+'!P497</f>
        <v>11</v>
      </c>
      <c r="O132" s="300">
        <f>+'11+'!Q497</f>
        <v>0</v>
      </c>
      <c r="P132" s="300">
        <f>+'11+'!R497</f>
        <v>0</v>
      </c>
      <c r="Q132" s="433"/>
      <c r="R132" s="433"/>
      <c r="S132" s="343"/>
      <c r="T132" s="344"/>
      <c r="U132" s="345">
        <f>+'11+'!W497</f>
        <v>189</v>
      </c>
      <c r="V132" s="345">
        <f>+'11+'!X497</f>
        <v>0</v>
      </c>
      <c r="W132" s="283">
        <f t="shared" si="1"/>
        <v>0</v>
      </c>
    </row>
    <row r="133" spans="1:23" ht="21.75" customHeight="1" x14ac:dyDescent="0.2">
      <c r="A133" s="317"/>
      <c r="B133" s="431" t="str">
        <f>+'11+'!B498:M498</f>
        <v>Непрограммные расходы по предоставлению межбюджетных трансфертов и резервные фонды</v>
      </c>
      <c r="C133" s="431"/>
      <c r="D133" s="431"/>
      <c r="E133" s="431"/>
      <c r="F133" s="431"/>
      <c r="G133" s="431"/>
      <c r="H133" s="431"/>
      <c r="I133" s="431"/>
      <c r="J133" s="431"/>
      <c r="K133" s="431"/>
      <c r="L133" s="431"/>
      <c r="M133" s="298">
        <f>+'11+'!O498</f>
        <v>1</v>
      </c>
      <c r="N133" s="298">
        <f>+'11+'!P498</f>
        <v>11</v>
      </c>
      <c r="O133" s="298" t="str">
        <f>+'11+'!Q498</f>
        <v>9700000000</v>
      </c>
      <c r="P133" s="298">
        <f>+'11+'!R498</f>
        <v>0</v>
      </c>
      <c r="Q133" s="432"/>
      <c r="R133" s="432"/>
      <c r="S133" s="335"/>
      <c r="T133" s="336"/>
      <c r="U133" s="337">
        <f>+'11+'!W498</f>
        <v>189</v>
      </c>
      <c r="V133" s="337">
        <f>+'11+'!X498</f>
        <v>0</v>
      </c>
      <c r="W133" s="283">
        <f t="shared" si="1"/>
        <v>0</v>
      </c>
    </row>
    <row r="134" spans="1:23" ht="21.75" customHeight="1" x14ac:dyDescent="0.2">
      <c r="A134" s="317"/>
      <c r="B134" s="431" t="str">
        <f>+'11+'!B499:M499</f>
        <v>Резервный фонд администрации Овюрского кожууна</v>
      </c>
      <c r="C134" s="431"/>
      <c r="D134" s="431"/>
      <c r="E134" s="431"/>
      <c r="F134" s="431"/>
      <c r="G134" s="431"/>
      <c r="H134" s="431"/>
      <c r="I134" s="431"/>
      <c r="J134" s="431"/>
      <c r="K134" s="431"/>
      <c r="L134" s="431"/>
      <c r="M134" s="298">
        <f>+'11+'!O499</f>
        <v>1</v>
      </c>
      <c r="N134" s="298">
        <f>+'11+'!P499</f>
        <v>11</v>
      </c>
      <c r="O134" s="298" t="str">
        <f>+'11+'!Q499</f>
        <v>9700004000</v>
      </c>
      <c r="P134" s="298">
        <f>+'11+'!R499</f>
        <v>0</v>
      </c>
      <c r="Q134" s="432"/>
      <c r="R134" s="432"/>
      <c r="S134" s="335"/>
      <c r="T134" s="336"/>
      <c r="U134" s="337">
        <f>+'11+'!W499</f>
        <v>189</v>
      </c>
      <c r="V134" s="337">
        <f>+'11+'!X499</f>
        <v>0</v>
      </c>
      <c r="W134" s="283">
        <f t="shared" si="1"/>
        <v>0</v>
      </c>
    </row>
    <row r="135" spans="1:23" ht="12.75" customHeight="1" x14ac:dyDescent="0.2">
      <c r="A135" s="317"/>
      <c r="B135" s="431" t="str">
        <f>+'11+'!B500:M500</f>
        <v>Иные бюджетные ассигнования</v>
      </c>
      <c r="C135" s="431"/>
      <c r="D135" s="431"/>
      <c r="E135" s="431"/>
      <c r="F135" s="431"/>
      <c r="G135" s="431"/>
      <c r="H135" s="431"/>
      <c r="I135" s="431"/>
      <c r="J135" s="431"/>
      <c r="K135" s="431"/>
      <c r="L135" s="431"/>
      <c r="M135" s="298">
        <f>+'11+'!O500</f>
        <v>1</v>
      </c>
      <c r="N135" s="298">
        <f>+'11+'!P500</f>
        <v>11</v>
      </c>
      <c r="O135" s="298" t="str">
        <f>+'11+'!Q500</f>
        <v>9700004000</v>
      </c>
      <c r="P135" s="298" t="str">
        <f>+'11+'!R500</f>
        <v>800</v>
      </c>
      <c r="Q135" s="432"/>
      <c r="R135" s="432"/>
      <c r="S135" s="335"/>
      <c r="T135" s="336"/>
      <c r="U135" s="337">
        <f>+'11+'!W500</f>
        <v>189</v>
      </c>
      <c r="V135" s="337">
        <f>+'11+'!X500</f>
        <v>0</v>
      </c>
      <c r="W135" s="283">
        <f t="shared" si="1"/>
        <v>0</v>
      </c>
    </row>
    <row r="136" spans="1:23" ht="21.75" customHeight="1" x14ac:dyDescent="0.2">
      <c r="A136" s="317"/>
      <c r="B136" s="431" t="str">
        <f>+'11+'!B501:M501</f>
        <v>Резервные средства</v>
      </c>
      <c r="C136" s="431"/>
      <c r="D136" s="431"/>
      <c r="E136" s="431"/>
      <c r="F136" s="431"/>
      <c r="G136" s="431"/>
      <c r="H136" s="431"/>
      <c r="I136" s="431"/>
      <c r="J136" s="431"/>
      <c r="K136" s="431"/>
      <c r="L136" s="431"/>
      <c r="M136" s="298">
        <f>+'11+'!O501</f>
        <v>1</v>
      </c>
      <c r="N136" s="298">
        <f>+'11+'!P501</f>
        <v>11</v>
      </c>
      <c r="O136" s="298" t="str">
        <f>+'11+'!Q501</f>
        <v>9700004000</v>
      </c>
      <c r="P136" s="298" t="str">
        <f>+'11+'!R501</f>
        <v>870</v>
      </c>
      <c r="Q136" s="432"/>
      <c r="R136" s="432"/>
      <c r="S136" s="335"/>
      <c r="T136" s="336"/>
      <c r="U136" s="337">
        <f>+'11+'!W501</f>
        <v>189</v>
      </c>
      <c r="V136" s="337">
        <f>+'11+'!X501</f>
        <v>0</v>
      </c>
      <c r="W136" s="283">
        <f t="shared" si="1"/>
        <v>0</v>
      </c>
    </row>
    <row r="137" spans="1:23" s="311" customFormat="1" ht="21.75" customHeight="1" x14ac:dyDescent="0.25">
      <c r="A137" s="316"/>
      <c r="B137" s="434" t="str">
        <f>+'11+'!B502:M502</f>
        <v>Другие общегосударственные вопросы</v>
      </c>
      <c r="C137" s="434"/>
      <c r="D137" s="434"/>
      <c r="E137" s="434"/>
      <c r="F137" s="434"/>
      <c r="G137" s="434"/>
      <c r="H137" s="434"/>
      <c r="I137" s="434"/>
      <c r="J137" s="434"/>
      <c r="K137" s="434"/>
      <c r="L137" s="434"/>
      <c r="M137" s="300">
        <f>+'11+'!O502</f>
        <v>1</v>
      </c>
      <c r="N137" s="300">
        <f>+'11+'!P502</f>
        <v>13</v>
      </c>
      <c r="O137" s="300">
        <f>+'11+'!Q502</f>
        <v>0</v>
      </c>
      <c r="P137" s="300">
        <f>+'11+'!R502</f>
        <v>0</v>
      </c>
      <c r="Q137" s="433"/>
      <c r="R137" s="433"/>
      <c r="S137" s="343"/>
      <c r="T137" s="344"/>
      <c r="U137" s="334">
        <f>+U138+U144+U150+U155+U160+U166+U176+U181</f>
        <v>6587.9992000000002</v>
      </c>
      <c r="V137" s="334">
        <f>+V138+V144+V150+V155+V160+V166+V176+V181</f>
        <v>5043.2421599999998</v>
      </c>
      <c r="W137" s="283">
        <f t="shared" si="1"/>
        <v>76.55195465111774</v>
      </c>
    </row>
    <row r="138" spans="1:23" ht="21.75" customHeight="1" x14ac:dyDescent="0.2">
      <c r="A138" s="317"/>
      <c r="B138" s="431" t="str">
        <f>+'11+'!B503:M503</f>
        <v>Муниципальная программа "Безопасность Овюрского кожууна на 2016-2018 годы"</v>
      </c>
      <c r="C138" s="431"/>
      <c r="D138" s="431"/>
      <c r="E138" s="431"/>
      <c r="F138" s="431"/>
      <c r="G138" s="431"/>
      <c r="H138" s="431"/>
      <c r="I138" s="431"/>
      <c r="J138" s="431"/>
      <c r="K138" s="431"/>
      <c r="L138" s="431"/>
      <c r="M138" s="298">
        <f>+'11+'!O503</f>
        <v>1</v>
      </c>
      <c r="N138" s="298">
        <f>+'11+'!P503</f>
        <v>13</v>
      </c>
      <c r="O138" s="298" t="str">
        <f>+'11+'!Q503</f>
        <v>0200000000</v>
      </c>
      <c r="P138" s="298">
        <f>+'11+'!R503</f>
        <v>0</v>
      </c>
      <c r="Q138" s="432"/>
      <c r="R138" s="432"/>
      <c r="S138" s="335"/>
      <c r="T138" s="336"/>
      <c r="U138" s="337">
        <f>+'11+'!W503</f>
        <v>176.49</v>
      </c>
      <c r="V138" s="337">
        <f>+'11+'!X503</f>
        <v>36.49</v>
      </c>
      <c r="W138" s="283">
        <f t="shared" si="1"/>
        <v>20.675392373505581</v>
      </c>
    </row>
    <row r="139" spans="1:23" ht="21.75" customHeight="1" x14ac:dyDescent="0.2">
      <c r="A139" s="317"/>
      <c r="B139" s="431" t="str">
        <f>+'11+'!B504:M504</f>
        <v>подпрограмма "Профилактика правонарушений"</v>
      </c>
      <c r="C139" s="431"/>
      <c r="D139" s="431"/>
      <c r="E139" s="431"/>
      <c r="F139" s="431"/>
      <c r="G139" s="431"/>
      <c r="H139" s="431"/>
      <c r="I139" s="431"/>
      <c r="J139" s="431"/>
      <c r="K139" s="431"/>
      <c r="L139" s="431"/>
      <c r="M139" s="298">
        <f>+'11+'!O504</f>
        <v>1</v>
      </c>
      <c r="N139" s="298">
        <f>+'11+'!P504</f>
        <v>13</v>
      </c>
      <c r="O139" s="298" t="str">
        <f>+'11+'!Q504</f>
        <v>0220000000</v>
      </c>
      <c r="P139" s="298">
        <f>+'11+'!R504</f>
        <v>0</v>
      </c>
      <c r="Q139" s="432"/>
      <c r="R139" s="432"/>
      <c r="S139" s="335"/>
      <c r="T139" s="336"/>
      <c r="U139" s="337">
        <f>+'11+'!W504</f>
        <v>176.49</v>
      </c>
      <c r="V139" s="337">
        <f>+'11+'!X504</f>
        <v>36.49</v>
      </c>
      <c r="W139" s="283">
        <f t="shared" si="1"/>
        <v>20.675392373505581</v>
      </c>
    </row>
    <row r="140" spans="1:23" ht="21.75" customHeight="1" x14ac:dyDescent="0.2">
      <c r="A140" s="317"/>
      <c r="B140" s="431" t="str">
        <f>+'11+'!B505:M505</f>
        <v>Основное мероприятие: "Осуществление отдельных государственных полномочий по профилактике безнадзорности и правонарушений несовершеннолетних"</v>
      </c>
      <c r="C140" s="431"/>
      <c r="D140" s="431"/>
      <c r="E140" s="431"/>
      <c r="F140" s="431"/>
      <c r="G140" s="431"/>
      <c r="H140" s="431"/>
      <c r="I140" s="431"/>
      <c r="J140" s="431"/>
      <c r="K140" s="431"/>
      <c r="L140" s="431"/>
      <c r="M140" s="298">
        <f>+'11+'!O505</f>
        <v>1</v>
      </c>
      <c r="N140" s="298">
        <f>+'11+'!P505</f>
        <v>13</v>
      </c>
      <c r="O140" s="298" t="str">
        <f>+'11+'!Q505</f>
        <v>0220104016</v>
      </c>
      <c r="P140" s="298">
        <f>+'11+'!R505</f>
        <v>0</v>
      </c>
      <c r="Q140" s="432"/>
      <c r="R140" s="432"/>
      <c r="S140" s="335"/>
      <c r="T140" s="336"/>
      <c r="U140" s="337">
        <f>+'11+'!W505</f>
        <v>176.49</v>
      </c>
      <c r="V140" s="337">
        <f>+'11+'!X505</f>
        <v>36.49</v>
      </c>
      <c r="W140" s="283">
        <f t="shared" si="1"/>
        <v>20.675392373505581</v>
      </c>
    </row>
    <row r="141" spans="1:23" ht="12.75" customHeight="1" x14ac:dyDescent="0.2">
      <c r="A141" s="317"/>
      <c r="B141" s="431" t="str">
        <f>+'11+'!B506:M506</f>
        <v>Закупка товаров, работ и услуг для обеспечения государственных (муниципальных) нужд</v>
      </c>
      <c r="C141" s="431"/>
      <c r="D141" s="431"/>
      <c r="E141" s="431"/>
      <c r="F141" s="431"/>
      <c r="G141" s="431"/>
      <c r="H141" s="431"/>
      <c r="I141" s="431"/>
      <c r="J141" s="431"/>
      <c r="K141" s="431"/>
      <c r="L141" s="431"/>
      <c r="M141" s="298">
        <f>+'11+'!O506</f>
        <v>1</v>
      </c>
      <c r="N141" s="298">
        <f>+'11+'!P506</f>
        <v>13</v>
      </c>
      <c r="O141" s="298" t="str">
        <f>+'11+'!Q506</f>
        <v>0220104016</v>
      </c>
      <c r="P141" s="298" t="str">
        <f>+'11+'!R506</f>
        <v>200</v>
      </c>
      <c r="Q141" s="432"/>
      <c r="R141" s="432"/>
      <c r="S141" s="335"/>
      <c r="T141" s="336"/>
      <c r="U141" s="337">
        <f>+'11+'!W506</f>
        <v>176.49</v>
      </c>
      <c r="V141" s="337">
        <f>+'11+'!X506</f>
        <v>36.49</v>
      </c>
      <c r="W141" s="283">
        <f t="shared" si="1"/>
        <v>20.675392373505581</v>
      </c>
    </row>
    <row r="142" spans="1:23" ht="53.25" customHeight="1" x14ac:dyDescent="0.2">
      <c r="A142" s="317"/>
      <c r="B142" s="431" t="str">
        <f>+'11+'!B507:M507</f>
        <v>Иные закупки товаров, работ и услуг для обеспечения государственных (муниципальных) нужд</v>
      </c>
      <c r="C142" s="431"/>
      <c r="D142" s="431"/>
      <c r="E142" s="431"/>
      <c r="F142" s="431"/>
      <c r="G142" s="431"/>
      <c r="H142" s="431"/>
      <c r="I142" s="431"/>
      <c r="J142" s="431"/>
      <c r="K142" s="431"/>
      <c r="L142" s="431"/>
      <c r="M142" s="298">
        <f>+'11+'!O507</f>
        <v>1</v>
      </c>
      <c r="N142" s="298">
        <f>+'11+'!P507</f>
        <v>13</v>
      </c>
      <c r="O142" s="298" t="str">
        <f>+'11+'!Q507</f>
        <v>0220104016</v>
      </c>
      <c r="P142" s="298" t="str">
        <f>+'11+'!R507</f>
        <v>240</v>
      </c>
      <c r="Q142" s="432"/>
      <c r="R142" s="432"/>
      <c r="S142" s="335"/>
      <c r="T142" s="336"/>
      <c r="U142" s="337">
        <f>+'11+'!W507</f>
        <v>176.49</v>
      </c>
      <c r="V142" s="337">
        <f>+'11+'!X507</f>
        <v>36.49</v>
      </c>
      <c r="W142" s="283">
        <f t="shared" ref="W142:W205" si="2">V142/U142*100</f>
        <v>20.675392373505581</v>
      </c>
    </row>
    <row r="143" spans="1:23" ht="42.75" customHeight="1" x14ac:dyDescent="0.2">
      <c r="A143" s="317"/>
      <c r="B143" s="431" t="str">
        <f>+'11+'!B508:M508</f>
        <v>Прочая закупка товаров, работ и услуг</v>
      </c>
      <c r="C143" s="431"/>
      <c r="D143" s="431"/>
      <c r="E143" s="431"/>
      <c r="F143" s="431"/>
      <c r="G143" s="431"/>
      <c r="H143" s="431"/>
      <c r="I143" s="431"/>
      <c r="J143" s="431"/>
      <c r="K143" s="431"/>
      <c r="L143" s="431"/>
      <c r="M143" s="298">
        <f>+'11+'!O508</f>
        <v>1</v>
      </c>
      <c r="N143" s="298">
        <f>+'11+'!P508</f>
        <v>13</v>
      </c>
      <c r="O143" s="298" t="str">
        <f>+'11+'!Q508</f>
        <v>0220104016</v>
      </c>
      <c r="P143" s="298" t="str">
        <f>+'11+'!R508</f>
        <v>244</v>
      </c>
      <c r="Q143" s="432"/>
      <c r="R143" s="432"/>
      <c r="S143" s="335"/>
      <c r="T143" s="336"/>
      <c r="U143" s="337">
        <f>+'11+'!W508</f>
        <v>176.49</v>
      </c>
      <c r="V143" s="337">
        <f>+'11+'!X508</f>
        <v>36.49</v>
      </c>
      <c r="W143" s="283">
        <f t="shared" si="2"/>
        <v>20.675392373505581</v>
      </c>
    </row>
    <row r="144" spans="1:23" ht="21.75" customHeight="1" x14ac:dyDescent="0.2">
      <c r="A144" s="317"/>
      <c r="B144" s="431" t="str">
        <f>+'11+'!B509:M509</f>
        <v xml:space="preserve">Программа "Создание благоприятных условий для ведения бизнеса" </v>
      </c>
      <c r="C144" s="431"/>
      <c r="D144" s="431"/>
      <c r="E144" s="431"/>
      <c r="F144" s="431"/>
      <c r="G144" s="431"/>
      <c r="H144" s="431"/>
      <c r="I144" s="431"/>
      <c r="J144" s="431"/>
      <c r="K144" s="431"/>
      <c r="L144" s="431"/>
      <c r="M144" s="298">
        <f>+'11+'!O509</f>
        <v>1</v>
      </c>
      <c r="N144" s="298">
        <f>+'11+'!P509</f>
        <v>13</v>
      </c>
      <c r="O144" s="298" t="str">
        <f>+'11+'!Q509</f>
        <v>0900000000</v>
      </c>
      <c r="P144" s="298">
        <f>+'11+'!R509</f>
        <v>0</v>
      </c>
      <c r="Q144" s="432"/>
      <c r="R144" s="432"/>
      <c r="S144" s="335"/>
      <c r="T144" s="336"/>
      <c r="U144" s="337">
        <f>+'11+'!W509</f>
        <v>270</v>
      </c>
      <c r="V144" s="337">
        <f>+'11+'!X509</f>
        <v>54.01</v>
      </c>
      <c r="W144" s="283">
        <f t="shared" si="2"/>
        <v>20.003703703703703</v>
      </c>
    </row>
    <row r="145" spans="1:23" ht="21.75" customHeight="1" x14ac:dyDescent="0.2">
      <c r="A145" s="317"/>
      <c r="B145" s="431" t="str">
        <f>+'11+'!B510:M510</f>
        <v>Реализация мероприятий направленных на создание условий для развития предпринимательства</v>
      </c>
      <c r="C145" s="431"/>
      <c r="D145" s="431"/>
      <c r="E145" s="431"/>
      <c r="F145" s="431"/>
      <c r="G145" s="431"/>
      <c r="H145" s="431"/>
      <c r="I145" s="431"/>
      <c r="J145" s="431"/>
      <c r="K145" s="431"/>
      <c r="L145" s="431"/>
      <c r="M145" s="298">
        <f>+'11+'!O510</f>
        <v>1</v>
      </c>
      <c r="N145" s="298">
        <f>+'11+'!P510</f>
        <v>13</v>
      </c>
      <c r="O145" s="298" t="str">
        <f>+'11+'!Q510</f>
        <v>0910000000</v>
      </c>
      <c r="P145" s="298">
        <f>+'11+'!R510</f>
        <v>0</v>
      </c>
      <c r="Q145" s="432"/>
      <c r="R145" s="432"/>
      <c r="S145" s="335"/>
      <c r="T145" s="336"/>
      <c r="U145" s="337">
        <f>+'11+'!W510</f>
        <v>270</v>
      </c>
      <c r="V145" s="337">
        <f>+'11+'!X510</f>
        <v>54.01</v>
      </c>
      <c r="W145" s="283">
        <f t="shared" si="2"/>
        <v>20.003703703703703</v>
      </c>
    </row>
    <row r="146" spans="1:23" ht="12.75" customHeight="1" x14ac:dyDescent="0.2">
      <c r="A146" s="317"/>
      <c r="B146" s="431" t="str">
        <f>+'11+'!B511:M511</f>
        <v>Реализация мероприятий направленных на создание условий для развития предпринимательства</v>
      </c>
      <c r="C146" s="431"/>
      <c r="D146" s="431"/>
      <c r="E146" s="431"/>
      <c r="F146" s="431"/>
      <c r="G146" s="431"/>
      <c r="H146" s="431"/>
      <c r="I146" s="431"/>
      <c r="J146" s="431"/>
      <c r="K146" s="431"/>
      <c r="L146" s="431"/>
      <c r="M146" s="298">
        <f>+'11+'!O511</f>
        <v>1</v>
      </c>
      <c r="N146" s="298">
        <f>+'11+'!P511</f>
        <v>13</v>
      </c>
      <c r="O146" s="298" t="str">
        <f>+'11+'!Q511</f>
        <v>0910104014</v>
      </c>
      <c r="P146" s="298">
        <f>+'11+'!R511</f>
        <v>0</v>
      </c>
      <c r="Q146" s="432"/>
      <c r="R146" s="432"/>
      <c r="S146" s="335"/>
      <c r="T146" s="336"/>
      <c r="U146" s="337">
        <f>+'11+'!W511</f>
        <v>270</v>
      </c>
      <c r="V146" s="337">
        <f>+'11+'!X511</f>
        <v>54.01</v>
      </c>
      <c r="W146" s="283">
        <f t="shared" si="2"/>
        <v>20.003703703703703</v>
      </c>
    </row>
    <row r="147" spans="1:23" ht="53.25" customHeight="1" x14ac:dyDescent="0.2">
      <c r="A147" s="317"/>
      <c r="B147" s="431" t="str">
        <f>+'11+'!B512:M512</f>
        <v>Закупка товаров, работ и услуг для обеспечения государственных (муниципальных) нужд</v>
      </c>
      <c r="C147" s="431"/>
      <c r="D147" s="431"/>
      <c r="E147" s="431"/>
      <c r="F147" s="431"/>
      <c r="G147" s="431"/>
      <c r="H147" s="431"/>
      <c r="I147" s="431"/>
      <c r="J147" s="431"/>
      <c r="K147" s="431"/>
      <c r="L147" s="431"/>
      <c r="M147" s="298">
        <f>+'11+'!O512</f>
        <v>1</v>
      </c>
      <c r="N147" s="298">
        <f>+'11+'!P512</f>
        <v>13</v>
      </c>
      <c r="O147" s="298" t="str">
        <f>+'11+'!Q512</f>
        <v>0910104014</v>
      </c>
      <c r="P147" s="298" t="str">
        <f>+'11+'!R512</f>
        <v>200</v>
      </c>
      <c r="Q147" s="432"/>
      <c r="R147" s="432"/>
      <c r="S147" s="335"/>
      <c r="T147" s="336"/>
      <c r="U147" s="337">
        <f>+'11+'!W512</f>
        <v>270</v>
      </c>
      <c r="V147" s="337">
        <f>+'11+'!X512</f>
        <v>54.01</v>
      </c>
      <c r="W147" s="283">
        <f t="shared" si="2"/>
        <v>20.003703703703703</v>
      </c>
    </row>
    <row r="148" spans="1:23" ht="32.25" customHeight="1" x14ac:dyDescent="0.2">
      <c r="A148" s="317"/>
      <c r="B148" s="431" t="str">
        <f>+'11+'!B513:M513</f>
        <v>Иные закупки товаров, работ и услуг для обеспечения государственных (муниципальных) нужд</v>
      </c>
      <c r="C148" s="431"/>
      <c r="D148" s="431"/>
      <c r="E148" s="431"/>
      <c r="F148" s="431"/>
      <c r="G148" s="431"/>
      <c r="H148" s="431"/>
      <c r="I148" s="431"/>
      <c r="J148" s="431"/>
      <c r="K148" s="431"/>
      <c r="L148" s="431"/>
      <c r="M148" s="298">
        <f>+'11+'!O513</f>
        <v>1</v>
      </c>
      <c r="N148" s="298">
        <f>+'11+'!P513</f>
        <v>13</v>
      </c>
      <c r="O148" s="298" t="str">
        <f>+'11+'!Q513</f>
        <v>0910104014</v>
      </c>
      <c r="P148" s="298" t="str">
        <f>+'11+'!R513</f>
        <v>240</v>
      </c>
      <c r="Q148" s="432"/>
      <c r="R148" s="432"/>
      <c r="S148" s="335"/>
      <c r="T148" s="336"/>
      <c r="U148" s="337">
        <f>+'11+'!W513</f>
        <v>270</v>
      </c>
      <c r="V148" s="337">
        <f>+'11+'!X513</f>
        <v>54.01</v>
      </c>
      <c r="W148" s="283">
        <f t="shared" si="2"/>
        <v>20.003703703703703</v>
      </c>
    </row>
    <row r="149" spans="1:23" ht="21.75" customHeight="1" x14ac:dyDescent="0.2">
      <c r="A149" s="317"/>
      <c r="B149" s="431" t="str">
        <f>+'11+'!B514:M514</f>
        <v>Прочая закупка товаров, работ и услуг</v>
      </c>
      <c r="C149" s="431"/>
      <c r="D149" s="431"/>
      <c r="E149" s="431"/>
      <c r="F149" s="431"/>
      <c r="G149" s="431"/>
      <c r="H149" s="431"/>
      <c r="I149" s="431"/>
      <c r="J149" s="431"/>
      <c r="K149" s="431"/>
      <c r="L149" s="431"/>
      <c r="M149" s="298">
        <f>+'11+'!O514</f>
        <v>1</v>
      </c>
      <c r="N149" s="298">
        <f>+'11+'!P514</f>
        <v>13</v>
      </c>
      <c r="O149" s="298" t="str">
        <f>+'11+'!Q514</f>
        <v>0910104014</v>
      </c>
      <c r="P149" s="298" t="str">
        <f>+'11+'!R514</f>
        <v>244</v>
      </c>
      <c r="Q149" s="432"/>
      <c r="R149" s="432"/>
      <c r="S149" s="335"/>
      <c r="T149" s="336"/>
      <c r="U149" s="337">
        <f>+'11+'!W514</f>
        <v>270</v>
      </c>
      <c r="V149" s="337">
        <f>+'11+'!X514</f>
        <v>54.01</v>
      </c>
      <c r="W149" s="283">
        <f t="shared" si="2"/>
        <v>20.003703703703703</v>
      </c>
    </row>
    <row r="150" spans="1:23" ht="21.75" customHeight="1" x14ac:dyDescent="0.2">
      <c r="A150" s="317"/>
      <c r="B150" s="431" t="str">
        <f>+'11+'!B515:M515</f>
        <v>Муниципальная программа "Профилактика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 на 2020-2022 годы"</v>
      </c>
      <c r="C150" s="431"/>
      <c r="D150" s="431"/>
      <c r="E150" s="431"/>
      <c r="F150" s="431"/>
      <c r="G150" s="431"/>
      <c r="H150" s="431"/>
      <c r="I150" s="431"/>
      <c r="J150" s="431"/>
      <c r="K150" s="431"/>
      <c r="L150" s="431"/>
      <c r="M150" s="298">
        <f>+'11+'!O515</f>
        <v>1</v>
      </c>
      <c r="N150" s="298">
        <f>+'11+'!P515</f>
        <v>13</v>
      </c>
      <c r="O150" s="298" t="str">
        <f>+'11+'!Q515</f>
        <v>1200000000</v>
      </c>
      <c r="P150" s="298">
        <f>+'11+'!R515</f>
        <v>0</v>
      </c>
      <c r="Q150" s="432"/>
      <c r="R150" s="432"/>
      <c r="S150" s="335"/>
      <c r="T150" s="336"/>
      <c r="U150" s="337">
        <f>+'11+'!W515</f>
        <v>25</v>
      </c>
      <c r="V150" s="337">
        <f>+'11+'!X515</f>
        <v>0</v>
      </c>
      <c r="W150" s="283">
        <f t="shared" si="2"/>
        <v>0</v>
      </c>
    </row>
    <row r="151" spans="1:23" ht="12.75" customHeight="1" x14ac:dyDescent="0.2">
      <c r="A151" s="317"/>
      <c r="B151" s="431" t="str">
        <f>+'11+'!B516:M516</f>
        <v>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v>
      </c>
      <c r="C151" s="431"/>
      <c r="D151" s="431"/>
      <c r="E151" s="431"/>
      <c r="F151" s="431"/>
      <c r="G151" s="431"/>
      <c r="H151" s="431"/>
      <c r="I151" s="431"/>
      <c r="J151" s="431"/>
      <c r="K151" s="431"/>
      <c r="L151" s="431"/>
      <c r="M151" s="298">
        <f>+'11+'!O516</f>
        <v>1</v>
      </c>
      <c r="N151" s="298">
        <f>+'11+'!P516</f>
        <v>13</v>
      </c>
      <c r="O151" s="298" t="str">
        <f>+'11+'!Q516</f>
        <v>1200003150</v>
      </c>
      <c r="P151" s="298">
        <f>+'11+'!R516</f>
        <v>0</v>
      </c>
      <c r="Q151" s="432"/>
      <c r="R151" s="432"/>
      <c r="S151" s="335"/>
      <c r="T151" s="336"/>
      <c r="U151" s="337">
        <f>+'11+'!W516</f>
        <v>25</v>
      </c>
      <c r="V151" s="337">
        <f>+'11+'!X516</f>
        <v>0</v>
      </c>
      <c r="W151" s="283">
        <f t="shared" si="2"/>
        <v>0</v>
      </c>
    </row>
    <row r="152" spans="1:23" ht="32.25" customHeight="1" x14ac:dyDescent="0.2">
      <c r="A152" s="317"/>
      <c r="B152" s="431" t="str">
        <f>+'11+'!B517:M517</f>
        <v>Закупка товаров, работ и услуг для обеспечения государственных (муниципальных) нужд</v>
      </c>
      <c r="C152" s="431"/>
      <c r="D152" s="431"/>
      <c r="E152" s="431"/>
      <c r="F152" s="431"/>
      <c r="G152" s="431"/>
      <c r="H152" s="431"/>
      <c r="I152" s="431"/>
      <c r="J152" s="431"/>
      <c r="K152" s="431"/>
      <c r="L152" s="431"/>
      <c r="M152" s="298">
        <f>+'11+'!O517</f>
        <v>1</v>
      </c>
      <c r="N152" s="298">
        <f>+'11+'!P517</f>
        <v>13</v>
      </c>
      <c r="O152" s="298" t="str">
        <f>+'11+'!Q517</f>
        <v>1200003150</v>
      </c>
      <c r="P152" s="298" t="str">
        <f>+'11+'!R517</f>
        <v>200</v>
      </c>
      <c r="Q152" s="432"/>
      <c r="R152" s="432"/>
      <c r="S152" s="335"/>
      <c r="T152" s="336"/>
      <c r="U152" s="337">
        <f>+'11+'!W517</f>
        <v>25</v>
      </c>
      <c r="V152" s="337">
        <f>+'11+'!X517</f>
        <v>0</v>
      </c>
      <c r="W152" s="283">
        <f t="shared" si="2"/>
        <v>0</v>
      </c>
    </row>
    <row r="153" spans="1:23" ht="21.75" customHeight="1" x14ac:dyDescent="0.2">
      <c r="A153" s="317"/>
      <c r="B153" s="431" t="str">
        <f>+'11+'!B518:M518</f>
        <v>Иные закупки товаров, работ и услуг для обеспечения государственных (муниципальных) нужд</v>
      </c>
      <c r="C153" s="431"/>
      <c r="D153" s="431"/>
      <c r="E153" s="431"/>
      <c r="F153" s="431"/>
      <c r="G153" s="431"/>
      <c r="H153" s="431"/>
      <c r="I153" s="431"/>
      <c r="J153" s="431"/>
      <c r="K153" s="431"/>
      <c r="L153" s="431"/>
      <c r="M153" s="298">
        <f>+'11+'!O518</f>
        <v>1</v>
      </c>
      <c r="N153" s="298">
        <f>+'11+'!P518</f>
        <v>13</v>
      </c>
      <c r="O153" s="298" t="str">
        <f>+'11+'!Q518</f>
        <v>1200003150</v>
      </c>
      <c r="P153" s="298" t="str">
        <f>+'11+'!R518</f>
        <v>240</v>
      </c>
      <c r="Q153" s="432"/>
      <c r="R153" s="432"/>
      <c r="S153" s="335"/>
      <c r="T153" s="336"/>
      <c r="U153" s="337">
        <f>+'11+'!W518</f>
        <v>25</v>
      </c>
      <c r="V153" s="337">
        <f>+'11+'!X518</f>
        <v>0</v>
      </c>
      <c r="W153" s="283">
        <f t="shared" si="2"/>
        <v>0</v>
      </c>
    </row>
    <row r="154" spans="1:23" ht="53.25" customHeight="1" x14ac:dyDescent="0.2">
      <c r="A154" s="317"/>
      <c r="B154" s="431" t="str">
        <f>+'11+'!B519:M519</f>
        <v>Прочая закупка товаров, работ и услуг</v>
      </c>
      <c r="C154" s="431"/>
      <c r="D154" s="431"/>
      <c r="E154" s="431"/>
      <c r="F154" s="431"/>
      <c r="G154" s="431"/>
      <c r="H154" s="431"/>
      <c r="I154" s="431"/>
      <c r="J154" s="431"/>
      <c r="K154" s="431"/>
      <c r="L154" s="431"/>
      <c r="M154" s="298">
        <f>+'11+'!O519</f>
        <v>1</v>
      </c>
      <c r="N154" s="298">
        <f>+'11+'!P519</f>
        <v>13</v>
      </c>
      <c r="O154" s="298" t="str">
        <f>+'11+'!Q519</f>
        <v>1200003150</v>
      </c>
      <c r="P154" s="298" t="str">
        <f>+'11+'!R519</f>
        <v>244</v>
      </c>
      <c r="Q154" s="432"/>
      <c r="R154" s="432"/>
      <c r="S154" s="335"/>
      <c r="T154" s="336"/>
      <c r="U154" s="337">
        <f>+'11+'!W519</f>
        <v>25</v>
      </c>
      <c r="V154" s="337">
        <f>+'11+'!X519</f>
        <v>0</v>
      </c>
      <c r="W154" s="283">
        <f t="shared" si="2"/>
        <v>0</v>
      </c>
    </row>
    <row r="155" spans="1:23" ht="21.75" customHeight="1" x14ac:dyDescent="0.2">
      <c r="A155" s="317"/>
      <c r="B155" s="431" t="str">
        <f>+'11+'!B520:M520</f>
        <v>Муниципальная программа "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района "Овюрский кожуун" РТ на 2020-2022 г"</v>
      </c>
      <c r="C155" s="431"/>
      <c r="D155" s="431"/>
      <c r="E155" s="431"/>
      <c r="F155" s="431"/>
      <c r="G155" s="431"/>
      <c r="H155" s="431"/>
      <c r="I155" s="431"/>
      <c r="J155" s="431"/>
      <c r="K155" s="431"/>
      <c r="L155" s="431"/>
      <c r="M155" s="298">
        <f>+'11+'!O520</f>
        <v>1</v>
      </c>
      <c r="N155" s="298">
        <f>+'11+'!P520</f>
        <v>13</v>
      </c>
      <c r="O155" s="298" t="str">
        <f>+'11+'!Q520</f>
        <v>1400000000</v>
      </c>
      <c r="P155" s="298">
        <f>+'11+'!R520</f>
        <v>0</v>
      </c>
      <c r="Q155" s="432"/>
      <c r="R155" s="432"/>
      <c r="S155" s="335"/>
      <c r="T155" s="336"/>
      <c r="U155" s="337">
        <f>+'11+'!W520</f>
        <v>20</v>
      </c>
      <c r="V155" s="337">
        <f>+'11+'!X520</f>
        <v>0</v>
      </c>
      <c r="W155" s="283">
        <f t="shared" si="2"/>
        <v>0</v>
      </c>
    </row>
    <row r="156" spans="1:23" ht="21.75" customHeight="1" x14ac:dyDescent="0.2">
      <c r="A156" s="317"/>
      <c r="B156" s="431" t="str">
        <f>+'11+'!B521:M521</f>
        <v>Основное направление "Обеспечение безопасности населения и территорий муниципального района "Овюрский кожуун"РТ"</v>
      </c>
      <c r="C156" s="431"/>
      <c r="D156" s="431"/>
      <c r="E156" s="431"/>
      <c r="F156" s="431"/>
      <c r="G156" s="431"/>
      <c r="H156" s="431"/>
      <c r="I156" s="431"/>
      <c r="J156" s="431"/>
      <c r="K156" s="431"/>
      <c r="L156" s="431"/>
      <c r="M156" s="298">
        <f>+'11+'!O521</f>
        <v>1</v>
      </c>
      <c r="N156" s="298">
        <f>+'11+'!P521</f>
        <v>13</v>
      </c>
      <c r="O156" s="298" t="str">
        <f>+'11+'!Q521</f>
        <v>1400004000</v>
      </c>
      <c r="P156" s="298">
        <f>+'11+'!R521</f>
        <v>0</v>
      </c>
      <c r="Q156" s="432"/>
      <c r="R156" s="432"/>
      <c r="S156" s="335"/>
      <c r="T156" s="336"/>
      <c r="U156" s="337">
        <f>+'11+'!W521</f>
        <v>20</v>
      </c>
      <c r="V156" s="337">
        <f>+'11+'!X521</f>
        <v>0</v>
      </c>
      <c r="W156" s="283">
        <f t="shared" si="2"/>
        <v>0</v>
      </c>
    </row>
    <row r="157" spans="1:23" ht="32.25" customHeight="1" x14ac:dyDescent="0.2">
      <c r="A157" s="317"/>
      <c r="B157" s="431" t="str">
        <f>+'11+'!B522:M522</f>
        <v>Закупка товаров, работ и услуг для обеспечения государственных (муниципальных) нужд</v>
      </c>
      <c r="C157" s="431"/>
      <c r="D157" s="431"/>
      <c r="E157" s="431"/>
      <c r="F157" s="431"/>
      <c r="G157" s="431"/>
      <c r="H157" s="431"/>
      <c r="I157" s="431"/>
      <c r="J157" s="431"/>
      <c r="K157" s="431"/>
      <c r="L157" s="431"/>
      <c r="M157" s="298">
        <f>+'11+'!O522</f>
        <v>1</v>
      </c>
      <c r="N157" s="298">
        <f>+'11+'!P522</f>
        <v>13</v>
      </c>
      <c r="O157" s="298" t="str">
        <f>+'11+'!Q522</f>
        <v>1400004000</v>
      </c>
      <c r="P157" s="298" t="str">
        <f>+'11+'!R522</f>
        <v>200</v>
      </c>
      <c r="Q157" s="432"/>
      <c r="R157" s="432"/>
      <c r="S157" s="335"/>
      <c r="T157" s="336"/>
      <c r="U157" s="337">
        <f>+'11+'!W522</f>
        <v>20</v>
      </c>
      <c r="V157" s="337">
        <f>+'11+'!X522</f>
        <v>0</v>
      </c>
      <c r="W157" s="283">
        <f t="shared" si="2"/>
        <v>0</v>
      </c>
    </row>
    <row r="158" spans="1:23" ht="21.75" customHeight="1" x14ac:dyDescent="0.2">
      <c r="A158" s="317"/>
      <c r="B158" s="431" t="str">
        <f>+'11+'!B523:M523</f>
        <v>Иные закупки товаров, работ и услуг для обеспечения государственных (муниципальных) нужд</v>
      </c>
      <c r="C158" s="431"/>
      <c r="D158" s="431"/>
      <c r="E158" s="431"/>
      <c r="F158" s="431"/>
      <c r="G158" s="431"/>
      <c r="H158" s="431"/>
      <c r="I158" s="431"/>
      <c r="J158" s="431"/>
      <c r="K158" s="431"/>
      <c r="L158" s="431"/>
      <c r="M158" s="298">
        <f>+'11+'!O523</f>
        <v>1</v>
      </c>
      <c r="N158" s="298">
        <f>+'11+'!P523</f>
        <v>13</v>
      </c>
      <c r="O158" s="298" t="str">
        <f>+'11+'!Q523</f>
        <v>1400004000</v>
      </c>
      <c r="P158" s="298" t="str">
        <f>+'11+'!R523</f>
        <v>240</v>
      </c>
      <c r="Q158" s="432"/>
      <c r="R158" s="432"/>
      <c r="S158" s="335"/>
      <c r="T158" s="336"/>
      <c r="U158" s="337">
        <f>+'11+'!W523</f>
        <v>20</v>
      </c>
      <c r="V158" s="337">
        <f>+'11+'!X523</f>
        <v>0</v>
      </c>
      <c r="W158" s="283">
        <f t="shared" si="2"/>
        <v>0</v>
      </c>
    </row>
    <row r="159" spans="1:23" ht="21.75" customHeight="1" x14ac:dyDescent="0.2">
      <c r="A159" s="317"/>
      <c r="B159" s="431" t="str">
        <f>+'11+'!B524:M524</f>
        <v>Прочая закупка товаров, работ и услуг</v>
      </c>
      <c r="C159" s="431"/>
      <c r="D159" s="431"/>
      <c r="E159" s="431"/>
      <c r="F159" s="431"/>
      <c r="G159" s="431"/>
      <c r="H159" s="431"/>
      <c r="I159" s="431"/>
      <c r="J159" s="431"/>
      <c r="K159" s="431"/>
      <c r="L159" s="431"/>
      <c r="M159" s="298">
        <f>+'11+'!O524</f>
        <v>1</v>
      </c>
      <c r="N159" s="298">
        <f>+'11+'!P524</f>
        <v>13</v>
      </c>
      <c r="O159" s="298" t="str">
        <f>+'11+'!Q524</f>
        <v>1400004000</v>
      </c>
      <c r="P159" s="298" t="str">
        <f>+'11+'!R524</f>
        <v>244</v>
      </c>
      <c r="Q159" s="432"/>
      <c r="R159" s="432"/>
      <c r="S159" s="335"/>
      <c r="T159" s="336"/>
      <c r="U159" s="337">
        <f>+'11+'!W524</f>
        <v>20</v>
      </c>
      <c r="V159" s="337">
        <f>+'11+'!X524</f>
        <v>0</v>
      </c>
      <c r="W159" s="283">
        <f t="shared" si="2"/>
        <v>0</v>
      </c>
    </row>
    <row r="160" spans="1:23" ht="53.25" customHeight="1" x14ac:dyDescent="0.2">
      <c r="A160" s="317"/>
      <c r="B160" s="431" t="str">
        <f>+'11+'!B525:M525</f>
        <v>Функционирование Главы муниципального райлна, высшего должностного лица муниципального образования, его заместителей, местных администраций</v>
      </c>
      <c r="C160" s="431"/>
      <c r="D160" s="431"/>
      <c r="E160" s="431"/>
      <c r="F160" s="431"/>
      <c r="G160" s="431"/>
      <c r="H160" s="431"/>
      <c r="I160" s="431"/>
      <c r="J160" s="431"/>
      <c r="K160" s="431"/>
      <c r="L160" s="431"/>
      <c r="M160" s="298">
        <f>+'11+'!O525</f>
        <v>1</v>
      </c>
      <c r="N160" s="298">
        <f>+'11+'!P525</f>
        <v>13</v>
      </c>
      <c r="O160" s="298" t="str">
        <f>+'11+'!Q525</f>
        <v>7800000000</v>
      </c>
      <c r="P160" s="298">
        <f>+'11+'!R525</f>
        <v>0</v>
      </c>
      <c r="Q160" s="432"/>
      <c r="R160" s="432"/>
      <c r="S160" s="335"/>
      <c r="T160" s="336"/>
      <c r="U160" s="337">
        <f>+'11+'!W525</f>
        <v>4832.4269999999997</v>
      </c>
      <c r="V160" s="337">
        <f>+'11+'!X525</f>
        <v>4138.2890399999997</v>
      </c>
      <c r="W160" s="283">
        <f t="shared" si="2"/>
        <v>85.635831436253468</v>
      </c>
    </row>
    <row r="161" spans="1:23" ht="21.75" customHeight="1" x14ac:dyDescent="0.2">
      <c r="A161" s="317"/>
      <c r="B161" s="431" t="str">
        <f>+'11+'!B526:M526</f>
        <v>Обеспечение хозяйственного обслуживания в целях функционирования органов местного самоуправления</v>
      </c>
      <c r="C161" s="431"/>
      <c r="D161" s="431"/>
      <c r="E161" s="431"/>
      <c r="F161" s="431"/>
      <c r="G161" s="431"/>
      <c r="H161" s="431"/>
      <c r="I161" s="431"/>
      <c r="J161" s="431"/>
      <c r="K161" s="431"/>
      <c r="L161" s="431"/>
      <c r="M161" s="298">
        <f>+'11+'!O526</f>
        <v>1</v>
      </c>
      <c r="N161" s="298">
        <f>+'11+'!P526</f>
        <v>13</v>
      </c>
      <c r="O161" s="298" t="str">
        <f>+'11+'!Q526</f>
        <v>7800000114</v>
      </c>
      <c r="P161" s="298">
        <f>+'11+'!R526</f>
        <v>0</v>
      </c>
      <c r="Q161" s="432"/>
      <c r="R161" s="432"/>
      <c r="S161" s="335"/>
      <c r="T161" s="336"/>
      <c r="U161" s="337">
        <f>+'11+'!W526</f>
        <v>4832.4269999999997</v>
      </c>
      <c r="V161" s="337">
        <f>+'11+'!X526</f>
        <v>4138.2890399999997</v>
      </c>
      <c r="W161" s="283">
        <f t="shared" si="2"/>
        <v>85.635831436253468</v>
      </c>
    </row>
    <row r="162" spans="1:23" ht="21.75" customHeight="1" x14ac:dyDescent="0.2">
      <c r="A162" s="317"/>
      <c r="B162" s="431" t="str">
        <f>+'11+'!B527:M527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62" s="431"/>
      <c r="D162" s="431"/>
      <c r="E162" s="431"/>
      <c r="F162" s="431"/>
      <c r="G162" s="431"/>
      <c r="H162" s="431"/>
      <c r="I162" s="431"/>
      <c r="J162" s="431"/>
      <c r="K162" s="431"/>
      <c r="L162" s="431"/>
      <c r="M162" s="298">
        <f>+'11+'!O527</f>
        <v>1</v>
      </c>
      <c r="N162" s="298">
        <f>+'11+'!P527</f>
        <v>13</v>
      </c>
      <c r="O162" s="298" t="str">
        <f>+'11+'!Q527</f>
        <v>7800000114</v>
      </c>
      <c r="P162" s="298" t="str">
        <f>+'11+'!R527</f>
        <v>100</v>
      </c>
      <c r="Q162" s="432"/>
      <c r="R162" s="432"/>
      <c r="S162" s="335"/>
      <c r="T162" s="336"/>
      <c r="U162" s="337">
        <f>+'11+'!W527</f>
        <v>4832.4269999999997</v>
      </c>
      <c r="V162" s="337">
        <f>+'11+'!X527</f>
        <v>4138.2890399999997</v>
      </c>
      <c r="W162" s="283">
        <f t="shared" si="2"/>
        <v>85.635831436253468</v>
      </c>
    </row>
    <row r="163" spans="1:23" ht="32.25" customHeight="1" x14ac:dyDescent="0.2">
      <c r="A163" s="317"/>
      <c r="B163" s="431" t="str">
        <f>+'11+'!B528:M528</f>
        <v>Расходы на выплаты персоналу государственных (муниципальных) органов</v>
      </c>
      <c r="C163" s="431"/>
      <c r="D163" s="431"/>
      <c r="E163" s="431"/>
      <c r="F163" s="431"/>
      <c r="G163" s="431"/>
      <c r="H163" s="431"/>
      <c r="I163" s="431"/>
      <c r="J163" s="431"/>
      <c r="K163" s="431"/>
      <c r="L163" s="431"/>
      <c r="M163" s="298">
        <f>+'11+'!O528</f>
        <v>1</v>
      </c>
      <c r="N163" s="298">
        <f>+'11+'!P528</f>
        <v>13</v>
      </c>
      <c r="O163" s="298" t="str">
        <f>+'11+'!Q528</f>
        <v>7800000114</v>
      </c>
      <c r="P163" s="298" t="str">
        <f>+'11+'!R528</f>
        <v>120</v>
      </c>
      <c r="Q163" s="432"/>
      <c r="R163" s="432"/>
      <c r="S163" s="335"/>
      <c r="T163" s="336"/>
      <c r="U163" s="337">
        <f>+'11+'!W528</f>
        <v>4832.4269999999997</v>
      </c>
      <c r="V163" s="337">
        <f>+'11+'!X528</f>
        <v>4138.2890399999997</v>
      </c>
      <c r="W163" s="283">
        <f t="shared" si="2"/>
        <v>85.635831436253468</v>
      </c>
    </row>
    <row r="164" spans="1:23" ht="42.75" customHeight="1" x14ac:dyDescent="0.2">
      <c r="A164" s="317"/>
      <c r="B164" s="431" t="str">
        <f>+'11+'!B529:M529</f>
        <v>Фонд оплаты труда государственных (муниципальных) органов</v>
      </c>
      <c r="C164" s="431"/>
      <c r="D164" s="431"/>
      <c r="E164" s="431"/>
      <c r="F164" s="431"/>
      <c r="G164" s="431"/>
      <c r="H164" s="431"/>
      <c r="I164" s="431"/>
      <c r="J164" s="431"/>
      <c r="K164" s="431"/>
      <c r="L164" s="431"/>
      <c r="M164" s="298">
        <f>+'11+'!O529</f>
        <v>1</v>
      </c>
      <c r="N164" s="298">
        <f>+'11+'!P529</f>
        <v>13</v>
      </c>
      <c r="O164" s="298" t="str">
        <f>+'11+'!Q529</f>
        <v>7800000114</v>
      </c>
      <c r="P164" s="298" t="str">
        <f>+'11+'!R529</f>
        <v>121</v>
      </c>
      <c r="Q164" s="432"/>
      <c r="R164" s="432"/>
      <c r="S164" s="335"/>
      <c r="T164" s="336"/>
      <c r="U164" s="337">
        <f>+'11+'!W529</f>
        <v>3711.5410000000002</v>
      </c>
      <c r="V164" s="337">
        <f>+'11+'!X529</f>
        <v>3181.8362200000001</v>
      </c>
      <c r="W164" s="283">
        <f t="shared" si="2"/>
        <v>85.728171128919229</v>
      </c>
    </row>
    <row r="165" spans="1:23" ht="53.25" customHeight="1" x14ac:dyDescent="0.2">
      <c r="A165" s="317"/>
      <c r="B165" s="431" t="str">
        <f>+'11+'!B530:M530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65" s="431"/>
      <c r="D165" s="431"/>
      <c r="E165" s="431"/>
      <c r="F165" s="431"/>
      <c r="G165" s="431"/>
      <c r="H165" s="431"/>
      <c r="I165" s="431"/>
      <c r="J165" s="431"/>
      <c r="K165" s="431"/>
      <c r="L165" s="431"/>
      <c r="M165" s="298">
        <f>+'11+'!O530</f>
        <v>1</v>
      </c>
      <c r="N165" s="298">
        <f>+'11+'!P530</f>
        <v>13</v>
      </c>
      <c r="O165" s="298" t="str">
        <f>+'11+'!Q530</f>
        <v>7800000114</v>
      </c>
      <c r="P165" s="298" t="str">
        <f>+'11+'!R530</f>
        <v>129</v>
      </c>
      <c r="Q165" s="432"/>
      <c r="R165" s="432"/>
      <c r="S165" s="335"/>
      <c r="T165" s="336"/>
      <c r="U165" s="337">
        <f>+'11+'!W530</f>
        <v>1120.886</v>
      </c>
      <c r="V165" s="337">
        <f>+'11+'!X530</f>
        <v>956.45281999999997</v>
      </c>
      <c r="W165" s="283">
        <f t="shared" si="2"/>
        <v>85.330071033093475</v>
      </c>
    </row>
    <row r="166" spans="1:23" ht="53.25" customHeight="1" x14ac:dyDescent="0.2">
      <c r="A166" s="317"/>
      <c r="B166" s="431" t="str">
        <f>+'11+'!B793:M793</f>
        <v>Обеспечение деятельности органов местного самоуправления</v>
      </c>
      <c r="C166" s="431"/>
      <c r="D166" s="431"/>
      <c r="E166" s="431"/>
      <c r="F166" s="431"/>
      <c r="G166" s="431"/>
      <c r="H166" s="431"/>
      <c r="I166" s="431"/>
      <c r="J166" s="431"/>
      <c r="K166" s="431"/>
      <c r="L166" s="431"/>
      <c r="M166" s="298">
        <f>+'11+'!O793</f>
        <v>1</v>
      </c>
      <c r="N166" s="298">
        <f>+'11+'!P793</f>
        <v>13</v>
      </c>
      <c r="O166" s="298" t="str">
        <f>+'11+'!Q793</f>
        <v>8900000000</v>
      </c>
      <c r="P166" s="298">
        <f>+'11+'!R793</f>
        <v>0</v>
      </c>
      <c r="Q166" s="298">
        <f>+'11+'!S793</f>
        <v>0</v>
      </c>
      <c r="R166" s="298">
        <f>+'11+'!T793</f>
        <v>0</v>
      </c>
      <c r="S166" s="298">
        <f>+'11+'!U793</f>
        <v>407.52199999999999</v>
      </c>
      <c r="T166" s="298">
        <f>+'11+'!V793</f>
        <v>0</v>
      </c>
      <c r="U166" s="337">
        <f>+'11+'!W793</f>
        <v>407.52299999999997</v>
      </c>
      <c r="V166" s="337">
        <f>+'11+'!X793</f>
        <v>291.65233999999998</v>
      </c>
      <c r="W166" s="283">
        <f t="shared" si="2"/>
        <v>71.56708701103986</v>
      </c>
    </row>
    <row r="167" spans="1:23" ht="53.25" customHeight="1" x14ac:dyDescent="0.2">
      <c r="A167" s="317"/>
      <c r="B167" s="431" t="str">
        <f>+'11+'!B794:M794</f>
        <v>Обеспечение хозяйственного обслуживания в целях функционированияорганов местного самоуправления</v>
      </c>
      <c r="C167" s="431"/>
      <c r="D167" s="431"/>
      <c r="E167" s="431"/>
      <c r="F167" s="431"/>
      <c r="G167" s="431"/>
      <c r="H167" s="431"/>
      <c r="I167" s="431"/>
      <c r="J167" s="431"/>
      <c r="K167" s="431"/>
      <c r="L167" s="431"/>
      <c r="M167" s="298">
        <f>+'11+'!O794</f>
        <v>1</v>
      </c>
      <c r="N167" s="298">
        <f>+'11+'!P794</f>
        <v>13</v>
      </c>
      <c r="O167" s="298" t="str">
        <f>+'11+'!Q794</f>
        <v>8900000140</v>
      </c>
      <c r="P167" s="298">
        <f>+'11+'!R794</f>
        <v>0</v>
      </c>
      <c r="Q167" s="298"/>
      <c r="R167" s="298"/>
      <c r="S167" s="335"/>
      <c r="T167" s="336"/>
      <c r="U167" s="337">
        <f>+'11+'!W794</f>
        <v>404.52299999999997</v>
      </c>
      <c r="V167" s="337">
        <f>+'11+'!X794</f>
        <v>291.65233999999998</v>
      </c>
      <c r="W167" s="283">
        <f t="shared" si="2"/>
        <v>72.09783868902386</v>
      </c>
    </row>
    <row r="168" spans="1:23" ht="53.25" customHeight="1" x14ac:dyDescent="0.2">
      <c r="A168" s="317"/>
      <c r="B168" s="431" t="str">
        <f>+'11+'!B795:M795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68" s="431"/>
      <c r="D168" s="431"/>
      <c r="E168" s="431"/>
      <c r="F168" s="431"/>
      <c r="G168" s="431"/>
      <c r="H168" s="431"/>
      <c r="I168" s="431"/>
      <c r="J168" s="431"/>
      <c r="K168" s="431"/>
      <c r="L168" s="431"/>
      <c r="M168" s="298">
        <f>+'11+'!O795</f>
        <v>1</v>
      </c>
      <c r="N168" s="298">
        <f>+'11+'!P795</f>
        <v>13</v>
      </c>
      <c r="O168" s="298" t="str">
        <f>+'11+'!Q795</f>
        <v>8900000140</v>
      </c>
      <c r="P168" s="298" t="str">
        <f>+'11+'!R795</f>
        <v>100</v>
      </c>
      <c r="Q168" s="298"/>
      <c r="R168" s="298"/>
      <c r="S168" s="335"/>
      <c r="T168" s="336"/>
      <c r="U168" s="337">
        <f>+'11+'!W795</f>
        <v>404.52299999999997</v>
      </c>
      <c r="V168" s="337">
        <f>+'11+'!X795</f>
        <v>291.65233999999998</v>
      </c>
      <c r="W168" s="283">
        <f t="shared" si="2"/>
        <v>72.09783868902386</v>
      </c>
    </row>
    <row r="169" spans="1:23" ht="53.25" customHeight="1" x14ac:dyDescent="0.2">
      <c r="A169" s="317"/>
      <c r="B169" s="431" t="str">
        <f>+'11+'!B796:M796</f>
        <v>Расходы на выплаты персоналу государственных (муниципальных) органов</v>
      </c>
      <c r="C169" s="431"/>
      <c r="D169" s="431"/>
      <c r="E169" s="431"/>
      <c r="F169" s="431"/>
      <c r="G169" s="431"/>
      <c r="H169" s="431"/>
      <c r="I169" s="431"/>
      <c r="J169" s="431"/>
      <c r="K169" s="431"/>
      <c r="L169" s="431"/>
      <c r="M169" s="298">
        <f>+'11+'!O796</f>
        <v>1</v>
      </c>
      <c r="N169" s="298">
        <f>+'11+'!P796</f>
        <v>13</v>
      </c>
      <c r="O169" s="298" t="str">
        <f>+'11+'!Q796</f>
        <v>8900000140</v>
      </c>
      <c r="P169" s="298" t="str">
        <f>+'11+'!R796</f>
        <v>120</v>
      </c>
      <c r="Q169" s="298"/>
      <c r="R169" s="298"/>
      <c r="S169" s="335"/>
      <c r="T169" s="336"/>
      <c r="U169" s="337">
        <f>+'11+'!W796</f>
        <v>404.52299999999997</v>
      </c>
      <c r="V169" s="337">
        <f>+'11+'!X796</f>
        <v>291.65233999999998</v>
      </c>
      <c r="W169" s="283">
        <f t="shared" si="2"/>
        <v>72.09783868902386</v>
      </c>
    </row>
    <row r="170" spans="1:23" ht="53.25" customHeight="1" x14ac:dyDescent="0.2">
      <c r="A170" s="317"/>
      <c r="B170" s="431" t="str">
        <f>+'11+'!B797:M797</f>
        <v>Фонд оплаты труда государственных (муниципальных) органов</v>
      </c>
      <c r="C170" s="431"/>
      <c r="D170" s="431"/>
      <c r="E170" s="431"/>
      <c r="F170" s="431"/>
      <c r="G170" s="431"/>
      <c r="H170" s="431"/>
      <c r="I170" s="431"/>
      <c r="J170" s="431"/>
      <c r="K170" s="431"/>
      <c r="L170" s="431"/>
      <c r="M170" s="298">
        <f>+'11+'!O797</f>
        <v>1</v>
      </c>
      <c r="N170" s="298">
        <f>+'11+'!P797</f>
        <v>13</v>
      </c>
      <c r="O170" s="298" t="str">
        <f>+'11+'!Q797</f>
        <v>8900000140</v>
      </c>
      <c r="P170" s="298" t="str">
        <f>+'11+'!R797</f>
        <v>121</v>
      </c>
      <c r="Q170" s="298"/>
      <c r="R170" s="298"/>
      <c r="S170" s="335"/>
      <c r="T170" s="336"/>
      <c r="U170" s="337">
        <f>+'11+'!W797</f>
        <v>310.69299999999998</v>
      </c>
      <c r="V170" s="337">
        <f>+'11+'!X797</f>
        <v>222.11196000000001</v>
      </c>
      <c r="W170" s="283">
        <f t="shared" si="2"/>
        <v>71.489206387012274</v>
      </c>
    </row>
    <row r="171" spans="1:23" ht="53.25" customHeight="1" x14ac:dyDescent="0.2">
      <c r="A171" s="317"/>
      <c r="B171" s="431" t="str">
        <f>+'11+'!B798:M798</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71" s="431"/>
      <c r="D171" s="431"/>
      <c r="E171" s="431"/>
      <c r="F171" s="431"/>
      <c r="G171" s="431"/>
      <c r="H171" s="431"/>
      <c r="I171" s="431"/>
      <c r="J171" s="431"/>
      <c r="K171" s="431"/>
      <c r="L171" s="431"/>
      <c r="M171" s="298">
        <f>+'11+'!O798</f>
        <v>1</v>
      </c>
      <c r="N171" s="298">
        <f>+'11+'!P798</f>
        <v>13</v>
      </c>
      <c r="O171" s="298" t="str">
        <f>+'11+'!Q798</f>
        <v>8900000140</v>
      </c>
      <c r="P171" s="298" t="str">
        <f>+'11+'!R798</f>
        <v>129</v>
      </c>
      <c r="Q171" s="298"/>
      <c r="R171" s="298"/>
      <c r="S171" s="335"/>
      <c r="T171" s="336"/>
      <c r="U171" s="337">
        <f>+'11+'!W798</f>
        <v>93.83</v>
      </c>
      <c r="V171" s="337">
        <f>+'11+'!X798</f>
        <v>69.540379999999999</v>
      </c>
      <c r="W171" s="283">
        <f t="shared" si="2"/>
        <v>74.11316210167324</v>
      </c>
    </row>
    <row r="172" spans="1:23" ht="53.25" customHeight="1" x14ac:dyDescent="0.2">
      <c r="A172" s="317"/>
      <c r="B172" s="431" t="str">
        <f>+'11+'!B799:M799</f>
        <v>Обеспечение деятельности органов местного самоуправления (Иные выплаты персоналу муниципальных органов, за исключением фонда оплаты труда)</v>
      </c>
      <c r="C172" s="431"/>
      <c r="D172" s="431"/>
      <c r="E172" s="431"/>
      <c r="F172" s="431"/>
      <c r="G172" s="431"/>
      <c r="H172" s="431"/>
      <c r="I172" s="431"/>
      <c r="J172" s="431"/>
      <c r="K172" s="431"/>
      <c r="L172" s="431"/>
      <c r="M172" s="298">
        <f>+'11+'!O799</f>
        <v>1</v>
      </c>
      <c r="N172" s="298">
        <f>+'11+'!P799</f>
        <v>13</v>
      </c>
      <c r="O172" s="298" t="str">
        <f>+'11+'!Q799</f>
        <v>8900000870</v>
      </c>
      <c r="P172" s="298">
        <f>+'11+'!R799</f>
        <v>0</v>
      </c>
      <c r="Q172" s="298"/>
      <c r="R172" s="298"/>
      <c r="S172" s="335"/>
      <c r="T172" s="336"/>
      <c r="U172" s="337">
        <f>+'11+'!W799</f>
        <v>3</v>
      </c>
      <c r="V172" s="337">
        <f>+'11+'!X799</f>
        <v>0</v>
      </c>
      <c r="W172" s="283">
        <f t="shared" si="2"/>
        <v>0</v>
      </c>
    </row>
    <row r="173" spans="1:23" ht="53.25" customHeight="1" x14ac:dyDescent="0.2">
      <c r="A173" s="317"/>
      <c r="B173" s="431" t="str">
        <f>+'11+'!B800:M800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73" s="431"/>
      <c r="D173" s="431"/>
      <c r="E173" s="431"/>
      <c r="F173" s="431"/>
      <c r="G173" s="431"/>
      <c r="H173" s="431"/>
      <c r="I173" s="431"/>
      <c r="J173" s="431"/>
      <c r="K173" s="431"/>
      <c r="L173" s="431"/>
      <c r="M173" s="298">
        <f>+'11+'!O800</f>
        <v>1</v>
      </c>
      <c r="N173" s="298">
        <f>+'11+'!P800</f>
        <v>13</v>
      </c>
      <c r="O173" s="298" t="str">
        <f>+'11+'!Q800</f>
        <v>8900000870</v>
      </c>
      <c r="P173" s="298" t="str">
        <f>+'11+'!R800</f>
        <v>100</v>
      </c>
      <c r="Q173" s="298"/>
      <c r="R173" s="298"/>
      <c r="S173" s="335"/>
      <c r="T173" s="336"/>
      <c r="U173" s="337">
        <f>+'11+'!W800</f>
        <v>3</v>
      </c>
      <c r="V173" s="337">
        <f>+'11+'!X800</f>
        <v>0</v>
      </c>
      <c r="W173" s="283">
        <f t="shared" si="2"/>
        <v>0</v>
      </c>
    </row>
    <row r="174" spans="1:23" ht="53.25" customHeight="1" x14ac:dyDescent="0.2">
      <c r="A174" s="317"/>
      <c r="B174" s="431" t="str">
        <f>+'11+'!B801:M801</f>
        <v>Расходы на выплаты персоналу государственных (муниципальных) органов</v>
      </c>
      <c r="C174" s="431"/>
      <c r="D174" s="431"/>
      <c r="E174" s="431"/>
      <c r="F174" s="431"/>
      <c r="G174" s="431"/>
      <c r="H174" s="431"/>
      <c r="I174" s="431"/>
      <c r="J174" s="431"/>
      <c r="K174" s="431"/>
      <c r="L174" s="431"/>
      <c r="M174" s="298">
        <f>+'11+'!O801</f>
        <v>1</v>
      </c>
      <c r="N174" s="298">
        <f>+'11+'!P801</f>
        <v>13</v>
      </c>
      <c r="O174" s="298" t="str">
        <f>+'11+'!Q801</f>
        <v>8900000870</v>
      </c>
      <c r="P174" s="298" t="str">
        <f>+'11+'!R801</f>
        <v>120</v>
      </c>
      <c r="Q174" s="298"/>
      <c r="R174" s="298"/>
      <c r="S174" s="335"/>
      <c r="T174" s="336"/>
      <c r="U174" s="337">
        <f>+'11+'!W801</f>
        <v>3</v>
      </c>
      <c r="V174" s="337">
        <f>+'11+'!X801</f>
        <v>0</v>
      </c>
      <c r="W174" s="283">
        <f t="shared" si="2"/>
        <v>0</v>
      </c>
    </row>
    <row r="175" spans="1:23" ht="53.25" customHeight="1" x14ac:dyDescent="0.2">
      <c r="A175" s="317"/>
      <c r="B175" s="431" t="str">
        <f>+'11+'!B802:M802</f>
        <v>Иные выплаты персоналу государственных (муниципальных) органов, за исключением фонда оплаты труда</v>
      </c>
      <c r="C175" s="431"/>
      <c r="D175" s="431"/>
      <c r="E175" s="431"/>
      <c r="F175" s="431"/>
      <c r="G175" s="431"/>
      <c r="H175" s="431"/>
      <c r="I175" s="431"/>
      <c r="J175" s="431"/>
      <c r="K175" s="431"/>
      <c r="L175" s="431"/>
      <c r="M175" s="298">
        <f>+'11+'!O802</f>
        <v>1</v>
      </c>
      <c r="N175" s="298">
        <f>+'11+'!P802</f>
        <v>13</v>
      </c>
      <c r="O175" s="298" t="str">
        <f>+'11+'!Q802</f>
        <v>8900000870</v>
      </c>
      <c r="P175" s="298" t="str">
        <f>+'11+'!R802</f>
        <v>122</v>
      </c>
      <c r="Q175" s="298"/>
      <c r="R175" s="298"/>
      <c r="S175" s="335"/>
      <c r="T175" s="336"/>
      <c r="U175" s="337">
        <f>+'11+'!W802</f>
        <v>3</v>
      </c>
      <c r="V175" s="337">
        <f>+'11+'!X802</f>
        <v>0</v>
      </c>
      <c r="W175" s="283">
        <f t="shared" si="2"/>
        <v>0</v>
      </c>
    </row>
    <row r="176" spans="1:23" ht="21.75" customHeight="1" x14ac:dyDescent="0.2">
      <c r="A176" s="317"/>
      <c r="B176" s="431" t="str">
        <f>+'11+'!B531:M531</f>
        <v>Непрограммные расходы на реализацию переданных полномочий Российской Федерации и субъекта Российской Федерации</v>
      </c>
      <c r="C176" s="431"/>
      <c r="D176" s="431"/>
      <c r="E176" s="431"/>
      <c r="F176" s="431"/>
      <c r="G176" s="431"/>
      <c r="H176" s="431"/>
      <c r="I176" s="431"/>
      <c r="J176" s="431"/>
      <c r="K176" s="431"/>
      <c r="L176" s="431"/>
      <c r="M176" s="298">
        <f>+'11+'!O531</f>
        <v>1</v>
      </c>
      <c r="N176" s="298">
        <f>+'11+'!P531</f>
        <v>13</v>
      </c>
      <c r="O176" s="298" t="str">
        <f>+'11+'!Q531</f>
        <v>9900000000</v>
      </c>
      <c r="P176" s="298">
        <f>+'11+'!R531</f>
        <v>0</v>
      </c>
      <c r="Q176" s="432"/>
      <c r="R176" s="432"/>
      <c r="S176" s="335"/>
      <c r="T176" s="336"/>
      <c r="U176" s="337">
        <f>+'11+'!W531</f>
        <v>100.6152</v>
      </c>
      <c r="V176" s="337">
        <f>+'11+'!X531</f>
        <v>74.760900000000007</v>
      </c>
      <c r="W176" s="283">
        <f t="shared" si="2"/>
        <v>74.303783126207577</v>
      </c>
    </row>
    <row r="177" spans="1:23" ht="32.25" customHeight="1" x14ac:dyDescent="0.2">
      <c r="A177" s="317"/>
      <c r="B177" s="431" t="str">
        <f>+'11+'!B532:M532</f>
        <v>Субвенции на проведение Всероссийской переписи населения 2020 года</v>
      </c>
      <c r="C177" s="431"/>
      <c r="D177" s="431"/>
      <c r="E177" s="431"/>
      <c r="F177" s="431"/>
      <c r="G177" s="431"/>
      <c r="H177" s="431"/>
      <c r="I177" s="431"/>
      <c r="J177" s="431"/>
      <c r="K177" s="431"/>
      <c r="L177" s="431"/>
      <c r="M177" s="298">
        <f>+'11+'!O532</f>
        <v>1</v>
      </c>
      <c r="N177" s="298">
        <f>+'11+'!P532</f>
        <v>13</v>
      </c>
      <c r="O177" s="298" t="str">
        <f>+'11+'!Q532</f>
        <v>9900054690</v>
      </c>
      <c r="P177" s="298">
        <f>+'11+'!R532</f>
        <v>0</v>
      </c>
      <c r="Q177" s="432"/>
      <c r="R177" s="432"/>
      <c r="S177" s="335"/>
      <c r="T177" s="336"/>
      <c r="U177" s="337">
        <f>+'11+'!W532</f>
        <v>100.6152</v>
      </c>
      <c r="V177" s="337">
        <f>+'11+'!X532</f>
        <v>74.760900000000007</v>
      </c>
      <c r="W177" s="283">
        <f t="shared" si="2"/>
        <v>74.303783126207577</v>
      </c>
    </row>
    <row r="178" spans="1:23" ht="32.25" customHeight="1" x14ac:dyDescent="0.2">
      <c r="A178" s="317"/>
      <c r="B178" s="431" t="str">
        <f>+'11+'!B533:M533</f>
        <v>Закупка товаров, работ и услуг для обеспечения государственных (муниципальных) нужд</v>
      </c>
      <c r="C178" s="431"/>
      <c r="D178" s="431"/>
      <c r="E178" s="431"/>
      <c r="F178" s="431"/>
      <c r="G178" s="431"/>
      <c r="H178" s="431"/>
      <c r="I178" s="431"/>
      <c r="J178" s="431"/>
      <c r="K178" s="431"/>
      <c r="L178" s="431"/>
      <c r="M178" s="298">
        <f>+'11+'!O533</f>
        <v>1</v>
      </c>
      <c r="N178" s="298">
        <f>+'11+'!P533</f>
        <v>13</v>
      </c>
      <c r="O178" s="298" t="str">
        <f>+'11+'!Q533</f>
        <v>9900054690</v>
      </c>
      <c r="P178" s="298" t="str">
        <f>+'11+'!R533</f>
        <v>200</v>
      </c>
      <c r="Q178" s="432"/>
      <c r="R178" s="432"/>
      <c r="S178" s="335"/>
      <c r="T178" s="336"/>
      <c r="U178" s="337">
        <f>+'11+'!W533</f>
        <v>100.6152</v>
      </c>
      <c r="V178" s="337">
        <f>+'11+'!X533</f>
        <v>74.760900000000007</v>
      </c>
      <c r="W178" s="283">
        <f t="shared" si="2"/>
        <v>74.303783126207577</v>
      </c>
    </row>
    <row r="179" spans="1:23" ht="21.75" customHeight="1" x14ac:dyDescent="0.2">
      <c r="A179" s="317"/>
      <c r="B179" s="431" t="str">
        <f>+'11+'!B534:M534</f>
        <v>Иные закупки товаров, работ и услуг для обеспечения государственных (муниципальных) нужд</v>
      </c>
      <c r="C179" s="431"/>
      <c r="D179" s="431"/>
      <c r="E179" s="431"/>
      <c r="F179" s="431"/>
      <c r="G179" s="431"/>
      <c r="H179" s="431"/>
      <c r="I179" s="431"/>
      <c r="J179" s="431"/>
      <c r="K179" s="431"/>
      <c r="L179" s="431"/>
      <c r="M179" s="298">
        <f>+'11+'!O534</f>
        <v>1</v>
      </c>
      <c r="N179" s="298">
        <f>+'11+'!P534</f>
        <v>13</v>
      </c>
      <c r="O179" s="298" t="str">
        <f>+'11+'!Q534</f>
        <v>9900054690</v>
      </c>
      <c r="P179" s="298" t="str">
        <f>+'11+'!R534</f>
        <v>240</v>
      </c>
      <c r="Q179" s="432"/>
      <c r="R179" s="432"/>
      <c r="S179" s="335"/>
      <c r="T179" s="336"/>
      <c r="U179" s="337">
        <f>+'11+'!W534</f>
        <v>100.6152</v>
      </c>
      <c r="V179" s="337">
        <f>+'11+'!X534</f>
        <v>74.760900000000007</v>
      </c>
      <c r="W179" s="283">
        <f t="shared" si="2"/>
        <v>74.303783126207577</v>
      </c>
    </row>
    <row r="180" spans="1:23" ht="21.75" customHeight="1" x14ac:dyDescent="0.2">
      <c r="A180" s="317"/>
      <c r="B180" s="431" t="str">
        <f>+'11+'!B535:M535</f>
        <v>Прочая закупка товаров, работ и услуг</v>
      </c>
      <c r="C180" s="431"/>
      <c r="D180" s="431"/>
      <c r="E180" s="431"/>
      <c r="F180" s="431"/>
      <c r="G180" s="431"/>
      <c r="H180" s="431"/>
      <c r="I180" s="431"/>
      <c r="J180" s="431"/>
      <c r="K180" s="431"/>
      <c r="L180" s="431"/>
      <c r="M180" s="298">
        <f>+'11+'!O535</f>
        <v>1</v>
      </c>
      <c r="N180" s="298">
        <f>+'11+'!P535</f>
        <v>13</v>
      </c>
      <c r="O180" s="298" t="str">
        <f>+'11+'!Q535</f>
        <v>9900054690</v>
      </c>
      <c r="P180" s="298" t="str">
        <f>+'11+'!R535</f>
        <v>244</v>
      </c>
      <c r="Q180" s="432"/>
      <c r="R180" s="432"/>
      <c r="S180" s="335"/>
      <c r="T180" s="336"/>
      <c r="U180" s="337">
        <f>+'11+'!W535</f>
        <v>100.6152</v>
      </c>
      <c r="V180" s="337">
        <f>+'11+'!X535</f>
        <v>74.760900000000007</v>
      </c>
      <c r="W180" s="283">
        <f t="shared" si="2"/>
        <v>74.303783126207577</v>
      </c>
    </row>
    <row r="181" spans="1:23" ht="21.75" customHeight="1" x14ac:dyDescent="0.2">
      <c r="A181" s="317"/>
      <c r="B181" s="431" t="str">
        <f>+'11+'!B536:M536</f>
        <v>Непрограммные расходы на реализацию переданных полномочий Российской Федерации и субъекта Российской Федерации</v>
      </c>
      <c r="C181" s="431"/>
      <c r="D181" s="431"/>
      <c r="E181" s="431"/>
      <c r="F181" s="431"/>
      <c r="G181" s="431"/>
      <c r="H181" s="431"/>
      <c r="I181" s="431"/>
      <c r="J181" s="431"/>
      <c r="K181" s="431"/>
      <c r="L181" s="431"/>
      <c r="M181" s="298">
        <f>+'11+'!O536</f>
        <v>1</v>
      </c>
      <c r="N181" s="298">
        <f>+'11+'!P536</f>
        <v>13</v>
      </c>
      <c r="O181" s="298" t="str">
        <f>+'11+'!Q536</f>
        <v>9900000000</v>
      </c>
      <c r="P181" s="298">
        <f>+'11+'!R536</f>
        <v>0</v>
      </c>
      <c r="Q181" s="432"/>
      <c r="R181" s="432"/>
      <c r="S181" s="335"/>
      <c r="T181" s="336"/>
      <c r="U181" s="337">
        <f>+U182+U188</f>
        <v>755.94399999999996</v>
      </c>
      <c r="V181" s="337">
        <f>+V182+V188</f>
        <v>448.03988000000004</v>
      </c>
      <c r="W181" s="283">
        <f t="shared" si="2"/>
        <v>59.268924682251601</v>
      </c>
    </row>
    <row r="182" spans="1:23" ht="12.75" customHeight="1" x14ac:dyDescent="0.2">
      <c r="A182" s="317"/>
      <c r="B182" s="431" t="str">
        <f>+'11+'!B537:M537</f>
        <v>Осуществление государственных полномочий по установлению запрета на розничную продажу алкогольной продукции в Республике Тыва</v>
      </c>
      <c r="C182" s="431"/>
      <c r="D182" s="431"/>
      <c r="E182" s="431"/>
      <c r="F182" s="431"/>
      <c r="G182" s="431"/>
      <c r="H182" s="431"/>
      <c r="I182" s="431"/>
      <c r="J182" s="431"/>
      <c r="K182" s="431"/>
      <c r="L182" s="431"/>
      <c r="M182" s="298">
        <f>+'11+'!O537</f>
        <v>1</v>
      </c>
      <c r="N182" s="298">
        <f>+'11+'!P537</f>
        <v>13</v>
      </c>
      <c r="O182" s="298" t="str">
        <f>+'11+'!Q537</f>
        <v>9900076050</v>
      </c>
      <c r="P182" s="298">
        <f>+'11+'!R537</f>
        <v>0</v>
      </c>
      <c r="Q182" s="432"/>
      <c r="R182" s="432"/>
      <c r="S182" s="335"/>
      <c r="T182" s="336"/>
      <c r="U182" s="337">
        <f>+U183+U186</f>
        <v>6</v>
      </c>
      <c r="V182" s="337">
        <f>+V183+V186</f>
        <v>0</v>
      </c>
      <c r="W182" s="283">
        <f t="shared" si="2"/>
        <v>0</v>
      </c>
    </row>
    <row r="183" spans="1:23" ht="32.25" customHeight="1" x14ac:dyDescent="0.2">
      <c r="A183" s="317"/>
      <c r="B183" s="431" t="str">
        <f>+'11+'!B538:M538</f>
        <v>Закупка товаров, работ и услуг для обеспечения государственных (муниципальных) нужд</v>
      </c>
      <c r="C183" s="431"/>
      <c r="D183" s="431"/>
      <c r="E183" s="431"/>
      <c r="F183" s="431"/>
      <c r="G183" s="431"/>
      <c r="H183" s="431"/>
      <c r="I183" s="431"/>
      <c r="J183" s="431"/>
      <c r="K183" s="431"/>
      <c r="L183" s="431"/>
      <c r="M183" s="298">
        <f>+'11+'!O538</f>
        <v>1</v>
      </c>
      <c r="N183" s="298">
        <f>+'11+'!P538</f>
        <v>13</v>
      </c>
      <c r="O183" s="298" t="str">
        <f>+'11+'!Q538</f>
        <v>9900076050</v>
      </c>
      <c r="P183" s="298" t="str">
        <f>+'11+'!R538</f>
        <v>200</v>
      </c>
      <c r="Q183" s="432"/>
      <c r="R183" s="432"/>
      <c r="S183" s="335"/>
      <c r="T183" s="336"/>
      <c r="U183" s="337">
        <f>+'11+'!W538</f>
        <v>1</v>
      </c>
      <c r="V183" s="337">
        <f>+'11+'!X538</f>
        <v>0</v>
      </c>
      <c r="W183" s="283">
        <f t="shared" si="2"/>
        <v>0</v>
      </c>
    </row>
    <row r="184" spans="1:23" ht="32.25" customHeight="1" x14ac:dyDescent="0.2">
      <c r="A184" s="317"/>
      <c r="B184" s="431" t="str">
        <f>+'11+'!B539:M539</f>
        <v>Иные закупки товаров, работ и услуг для обеспечения государственных (муниципальных) нужд</v>
      </c>
      <c r="C184" s="431"/>
      <c r="D184" s="431"/>
      <c r="E184" s="431"/>
      <c r="F184" s="431"/>
      <c r="G184" s="431"/>
      <c r="H184" s="431"/>
      <c r="I184" s="431"/>
      <c r="J184" s="431"/>
      <c r="K184" s="431"/>
      <c r="L184" s="431"/>
      <c r="M184" s="298">
        <f>+'11+'!O539</f>
        <v>1</v>
      </c>
      <c r="N184" s="298">
        <f>+'11+'!P539</f>
        <v>13</v>
      </c>
      <c r="O184" s="298" t="str">
        <f>+'11+'!Q539</f>
        <v>9900076050</v>
      </c>
      <c r="P184" s="298" t="str">
        <f>+'11+'!R539</f>
        <v>240</v>
      </c>
      <c r="Q184" s="432"/>
      <c r="R184" s="432"/>
      <c r="S184" s="335"/>
      <c r="T184" s="336"/>
      <c r="U184" s="337">
        <f>+'11+'!W539</f>
        <v>1</v>
      </c>
      <c r="V184" s="337">
        <f>+'11+'!X539</f>
        <v>0</v>
      </c>
      <c r="W184" s="283">
        <f t="shared" si="2"/>
        <v>0</v>
      </c>
    </row>
    <row r="185" spans="1:23" ht="21.75" customHeight="1" x14ac:dyDescent="0.2">
      <c r="A185" s="317"/>
      <c r="B185" s="431" t="str">
        <f>+'11+'!B540:M540</f>
        <v>Прочая закупка товаров, работ и услуг</v>
      </c>
      <c r="C185" s="431"/>
      <c r="D185" s="431"/>
      <c r="E185" s="431"/>
      <c r="F185" s="431"/>
      <c r="G185" s="431"/>
      <c r="H185" s="431"/>
      <c r="I185" s="431"/>
      <c r="J185" s="431"/>
      <c r="K185" s="431"/>
      <c r="L185" s="431"/>
      <c r="M185" s="298">
        <f>+'11+'!O540</f>
        <v>1</v>
      </c>
      <c r="N185" s="298">
        <f>+'11+'!P540</f>
        <v>13</v>
      </c>
      <c r="O185" s="298" t="str">
        <f>+'11+'!Q540</f>
        <v>9900076050</v>
      </c>
      <c r="P185" s="298" t="str">
        <f>+'11+'!R540</f>
        <v>244</v>
      </c>
      <c r="Q185" s="432"/>
      <c r="R185" s="432"/>
      <c r="S185" s="335"/>
      <c r="T185" s="336"/>
      <c r="U185" s="337">
        <f>+'11+'!W540</f>
        <v>1</v>
      </c>
      <c r="V185" s="337">
        <f>+'11+'!X540</f>
        <v>0</v>
      </c>
      <c r="W185" s="283">
        <f t="shared" si="2"/>
        <v>0</v>
      </c>
    </row>
    <row r="186" spans="1:23" ht="21.75" customHeight="1" x14ac:dyDescent="0.2">
      <c r="A186" s="317"/>
      <c r="B186" s="431" t="str">
        <f>+'11+'!B805:M805</f>
        <v>Межбюджетные трансферты</v>
      </c>
      <c r="C186" s="431"/>
      <c r="D186" s="431"/>
      <c r="E186" s="431"/>
      <c r="F186" s="431"/>
      <c r="G186" s="431"/>
      <c r="H186" s="431"/>
      <c r="I186" s="431"/>
      <c r="J186" s="431"/>
      <c r="K186" s="431"/>
      <c r="L186" s="431"/>
      <c r="M186" s="298">
        <f>+'11+'!O805</f>
        <v>1</v>
      </c>
      <c r="N186" s="298">
        <f>+'11+'!P805</f>
        <v>13</v>
      </c>
      <c r="O186" s="298" t="str">
        <f>+'11+'!Q805</f>
        <v>9900076050</v>
      </c>
      <c r="P186" s="298" t="str">
        <f>+'11+'!R805</f>
        <v>500</v>
      </c>
      <c r="Q186" s="298"/>
      <c r="R186" s="298"/>
      <c r="S186" s="335"/>
      <c r="T186" s="336"/>
      <c r="U186" s="337">
        <f>+'11+'!W805</f>
        <v>5</v>
      </c>
      <c r="V186" s="337">
        <f>+'11+'!X805</f>
        <v>0</v>
      </c>
      <c r="W186" s="283">
        <f t="shared" si="2"/>
        <v>0</v>
      </c>
    </row>
    <row r="187" spans="1:23" ht="21.75" customHeight="1" x14ac:dyDescent="0.2">
      <c r="A187" s="317"/>
      <c r="B187" s="431" t="str">
        <f>+'11+'!B806:M806</f>
        <v>Субвенции</v>
      </c>
      <c r="C187" s="431"/>
      <c r="D187" s="431"/>
      <c r="E187" s="431"/>
      <c r="F187" s="431"/>
      <c r="G187" s="431"/>
      <c r="H187" s="431"/>
      <c r="I187" s="431"/>
      <c r="J187" s="431"/>
      <c r="K187" s="431"/>
      <c r="L187" s="431"/>
      <c r="M187" s="298">
        <f>+'11+'!O806</f>
        <v>1</v>
      </c>
      <c r="N187" s="298">
        <f>+'11+'!P806</f>
        <v>13</v>
      </c>
      <c r="O187" s="298" t="str">
        <f>+'11+'!Q806</f>
        <v>9900076050</v>
      </c>
      <c r="P187" s="298" t="str">
        <f>+'11+'!R806</f>
        <v>530</v>
      </c>
      <c r="Q187" s="298"/>
      <c r="R187" s="298"/>
      <c r="S187" s="335"/>
      <c r="T187" s="336"/>
      <c r="U187" s="337">
        <f>+'11+'!W806</f>
        <v>5</v>
      </c>
      <c r="V187" s="337">
        <f>+'11+'!X806</f>
        <v>0</v>
      </c>
      <c r="W187" s="283">
        <f t="shared" si="2"/>
        <v>0</v>
      </c>
    </row>
    <row r="188" spans="1:23" ht="21.75" customHeight="1" x14ac:dyDescent="0.2">
      <c r="A188" s="317"/>
      <c r="B188" s="431" t="str">
        <f>+'11+'!B541:M541</f>
        <v>Осуществление государственных полномочий по созданию, организации и обеспечению деятельности административных комиссий</v>
      </c>
      <c r="C188" s="431"/>
      <c r="D188" s="431"/>
      <c r="E188" s="431"/>
      <c r="F188" s="431"/>
      <c r="G188" s="431"/>
      <c r="H188" s="431"/>
      <c r="I188" s="431"/>
      <c r="J188" s="431"/>
      <c r="K188" s="431"/>
      <c r="L188" s="431"/>
      <c r="M188" s="298">
        <f>+'11+'!O541</f>
        <v>1</v>
      </c>
      <c r="N188" s="298">
        <f>+'11+'!P541</f>
        <v>13</v>
      </c>
      <c r="O188" s="298" t="str">
        <f>+'11+'!Q541</f>
        <v>9900076130</v>
      </c>
      <c r="P188" s="298">
        <f>+'11+'!R541</f>
        <v>0</v>
      </c>
      <c r="Q188" s="432"/>
      <c r="R188" s="432"/>
      <c r="S188" s="335"/>
      <c r="T188" s="336"/>
      <c r="U188" s="337">
        <f>+'11+'!W541</f>
        <v>749.94399999999996</v>
      </c>
      <c r="V188" s="337">
        <f>+'11+'!X541</f>
        <v>448.03988000000004</v>
      </c>
      <c r="W188" s="283">
        <f t="shared" si="2"/>
        <v>59.743111485657607</v>
      </c>
    </row>
    <row r="189" spans="1:23" ht="12.75" customHeight="1" x14ac:dyDescent="0.2">
      <c r="A189" s="317"/>
      <c r="B189" s="431" t="str">
        <f>+'11+'!B542:M542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89" s="431"/>
      <c r="D189" s="431"/>
      <c r="E189" s="431"/>
      <c r="F189" s="431"/>
      <c r="G189" s="431"/>
      <c r="H189" s="431"/>
      <c r="I189" s="431"/>
      <c r="J189" s="431"/>
      <c r="K189" s="431"/>
      <c r="L189" s="431"/>
      <c r="M189" s="298">
        <f>+'11+'!O542</f>
        <v>1</v>
      </c>
      <c r="N189" s="298">
        <f>+'11+'!P542</f>
        <v>13</v>
      </c>
      <c r="O189" s="298" t="str">
        <f>+'11+'!Q542</f>
        <v>9900076130</v>
      </c>
      <c r="P189" s="298" t="str">
        <f>+'11+'!R542</f>
        <v>100</v>
      </c>
      <c r="Q189" s="432"/>
      <c r="R189" s="432"/>
      <c r="S189" s="335"/>
      <c r="T189" s="336"/>
      <c r="U189" s="337">
        <f>+'11+'!W542</f>
        <v>525.64300000000003</v>
      </c>
      <c r="V189" s="337">
        <f>+'11+'!X542</f>
        <v>433.03988000000004</v>
      </c>
      <c r="W189" s="283">
        <f t="shared" si="2"/>
        <v>82.382887244764987</v>
      </c>
    </row>
    <row r="190" spans="1:23" ht="12.75" customHeight="1" x14ac:dyDescent="0.2">
      <c r="A190" s="317"/>
      <c r="B190" s="431" t="str">
        <f>+'11+'!B543:M543</f>
        <v>Расходы на выплаты персоналу государственных (муниципальных) органов</v>
      </c>
      <c r="C190" s="431"/>
      <c r="D190" s="431"/>
      <c r="E190" s="431"/>
      <c r="F190" s="431"/>
      <c r="G190" s="431"/>
      <c r="H190" s="431"/>
      <c r="I190" s="431"/>
      <c r="J190" s="431"/>
      <c r="K190" s="431"/>
      <c r="L190" s="431"/>
      <c r="M190" s="298">
        <f>+'11+'!O543</f>
        <v>1</v>
      </c>
      <c r="N190" s="298">
        <f>+'11+'!P543</f>
        <v>13</v>
      </c>
      <c r="O190" s="298" t="str">
        <f>+'11+'!Q543</f>
        <v>9900076130</v>
      </c>
      <c r="P190" s="298" t="str">
        <f>+'11+'!R543</f>
        <v>120</v>
      </c>
      <c r="Q190" s="432"/>
      <c r="R190" s="432"/>
      <c r="S190" s="335"/>
      <c r="T190" s="336"/>
      <c r="U190" s="337">
        <f>+'11+'!W543</f>
        <v>525.64300000000003</v>
      </c>
      <c r="V190" s="337">
        <f>+'11+'!X543</f>
        <v>433.03988000000004</v>
      </c>
      <c r="W190" s="283">
        <f t="shared" si="2"/>
        <v>82.382887244764987</v>
      </c>
    </row>
    <row r="191" spans="1:23" ht="12.75" customHeight="1" x14ac:dyDescent="0.2">
      <c r="A191" s="317"/>
      <c r="B191" s="431" t="str">
        <f>+'11+'!B544:M544</f>
        <v>Фонд оплаты труда государственных (муниципальных) органов</v>
      </c>
      <c r="C191" s="431"/>
      <c r="D191" s="431"/>
      <c r="E191" s="431"/>
      <c r="F191" s="431"/>
      <c r="G191" s="431"/>
      <c r="H191" s="431"/>
      <c r="I191" s="431"/>
      <c r="J191" s="431"/>
      <c r="K191" s="431"/>
      <c r="L191" s="431"/>
      <c r="M191" s="298">
        <f>+'11+'!O544</f>
        <v>1</v>
      </c>
      <c r="N191" s="298">
        <f>+'11+'!P544</f>
        <v>13</v>
      </c>
      <c r="O191" s="298" t="str">
        <f>+'11+'!Q544</f>
        <v>9900076130</v>
      </c>
      <c r="P191" s="298" t="str">
        <f>+'11+'!R544</f>
        <v>121</v>
      </c>
      <c r="Q191" s="432"/>
      <c r="R191" s="432"/>
      <c r="S191" s="335"/>
      <c r="T191" s="336"/>
      <c r="U191" s="337">
        <f>+'11+'!W544</f>
        <v>403.72</v>
      </c>
      <c r="V191" s="337">
        <f>+'11+'!X544</f>
        <v>332.35628000000003</v>
      </c>
      <c r="W191" s="283">
        <f t="shared" si="2"/>
        <v>82.323461805211522</v>
      </c>
    </row>
    <row r="192" spans="1:23" ht="32.25" customHeight="1" x14ac:dyDescent="0.2">
      <c r="A192" s="317"/>
      <c r="B192" s="431" t="str">
        <f>+'11+'!B545:M545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92" s="431"/>
      <c r="D192" s="431"/>
      <c r="E192" s="431"/>
      <c r="F192" s="431"/>
      <c r="G192" s="431"/>
      <c r="H192" s="431"/>
      <c r="I192" s="431"/>
      <c r="J192" s="431"/>
      <c r="K192" s="431"/>
      <c r="L192" s="431"/>
      <c r="M192" s="298">
        <f>+'11+'!O545</f>
        <v>1</v>
      </c>
      <c r="N192" s="298">
        <f>+'11+'!P545</f>
        <v>13</v>
      </c>
      <c r="O192" s="298" t="str">
        <f>+'11+'!Q545</f>
        <v>9900076130</v>
      </c>
      <c r="P192" s="298" t="str">
        <f>+'11+'!R545</f>
        <v>129</v>
      </c>
      <c r="Q192" s="432"/>
      <c r="R192" s="432"/>
      <c r="S192" s="335"/>
      <c r="T192" s="336"/>
      <c r="U192" s="337">
        <f>+'11+'!W545</f>
        <v>121.923</v>
      </c>
      <c r="V192" s="337">
        <f>+'11+'!X545</f>
        <v>100.6836</v>
      </c>
      <c r="W192" s="283">
        <f t="shared" si="2"/>
        <v>82.579660933540026</v>
      </c>
    </row>
    <row r="193" spans="1:23" ht="53.25" customHeight="1" x14ac:dyDescent="0.2">
      <c r="A193" s="317"/>
      <c r="B193" s="431" t="str">
        <f>+'11+'!B546:M546</f>
        <v>Закупка товаров, работ и услуг для обеспечения государственных (муниципальных) нужд</v>
      </c>
      <c r="C193" s="431"/>
      <c r="D193" s="431"/>
      <c r="E193" s="431"/>
      <c r="F193" s="431"/>
      <c r="G193" s="431"/>
      <c r="H193" s="431"/>
      <c r="I193" s="431"/>
      <c r="J193" s="431"/>
      <c r="K193" s="431"/>
      <c r="L193" s="431"/>
      <c r="M193" s="298">
        <f>+'11+'!O546</f>
        <v>1</v>
      </c>
      <c r="N193" s="298">
        <f>+'11+'!P546</f>
        <v>13</v>
      </c>
      <c r="O193" s="298" t="str">
        <f>+'11+'!Q546</f>
        <v>9900076130</v>
      </c>
      <c r="P193" s="298" t="str">
        <f>+'11+'!R546</f>
        <v>200</v>
      </c>
      <c r="Q193" s="432"/>
      <c r="R193" s="432"/>
      <c r="S193" s="335"/>
      <c r="T193" s="336"/>
      <c r="U193" s="337">
        <f>+'11+'!W546</f>
        <v>224.30099999999999</v>
      </c>
      <c r="V193" s="337">
        <f>+'11+'!X546</f>
        <v>15</v>
      </c>
      <c r="W193" s="283">
        <f t="shared" si="2"/>
        <v>6.6874423208099829</v>
      </c>
    </row>
    <row r="194" spans="1:23" ht="21.75" customHeight="1" x14ac:dyDescent="0.2">
      <c r="A194" s="317"/>
      <c r="B194" s="431" t="str">
        <f>+'11+'!B547:M547</f>
        <v>Иные закупки товаров, работ и услуг для обеспечения государственных (муниципальных) нужд</v>
      </c>
      <c r="C194" s="431"/>
      <c r="D194" s="431"/>
      <c r="E194" s="431"/>
      <c r="F194" s="431"/>
      <c r="G194" s="431"/>
      <c r="H194" s="431"/>
      <c r="I194" s="431"/>
      <c r="J194" s="431"/>
      <c r="K194" s="431"/>
      <c r="L194" s="431"/>
      <c r="M194" s="298">
        <f>+'11+'!O547</f>
        <v>1</v>
      </c>
      <c r="N194" s="298">
        <f>+'11+'!P547</f>
        <v>13</v>
      </c>
      <c r="O194" s="298" t="str">
        <f>+'11+'!Q547</f>
        <v>9900076130</v>
      </c>
      <c r="P194" s="298" t="str">
        <f>+'11+'!R547</f>
        <v>240</v>
      </c>
      <c r="Q194" s="432"/>
      <c r="R194" s="432"/>
      <c r="S194" s="335"/>
      <c r="T194" s="336"/>
      <c r="U194" s="337">
        <f>+'11+'!W547</f>
        <v>224.30099999999999</v>
      </c>
      <c r="V194" s="337">
        <f>+'11+'!X547</f>
        <v>15</v>
      </c>
      <c r="W194" s="283">
        <f t="shared" si="2"/>
        <v>6.6874423208099829</v>
      </c>
    </row>
    <row r="195" spans="1:23" ht="21.75" customHeight="1" x14ac:dyDescent="0.2">
      <c r="A195" s="317"/>
      <c r="B195" s="431" t="str">
        <f>+'11+'!B548:M548</f>
        <v>Прочая закупка товаров, работ и услуг</v>
      </c>
      <c r="C195" s="431"/>
      <c r="D195" s="431"/>
      <c r="E195" s="431"/>
      <c r="F195" s="431"/>
      <c r="G195" s="431"/>
      <c r="H195" s="431"/>
      <c r="I195" s="431"/>
      <c r="J195" s="431"/>
      <c r="K195" s="431"/>
      <c r="L195" s="431"/>
      <c r="M195" s="298">
        <f>+'11+'!O548</f>
        <v>1</v>
      </c>
      <c r="N195" s="298">
        <f>+'11+'!P548</f>
        <v>13</v>
      </c>
      <c r="O195" s="298" t="str">
        <f>+'11+'!Q548</f>
        <v>9900076130</v>
      </c>
      <c r="P195" s="298" t="str">
        <f>+'11+'!R548</f>
        <v>244</v>
      </c>
      <c r="Q195" s="432"/>
      <c r="R195" s="432"/>
      <c r="S195" s="335"/>
      <c r="T195" s="336"/>
      <c r="U195" s="337">
        <f>+'11+'!W548</f>
        <v>224.30099999999999</v>
      </c>
      <c r="V195" s="337">
        <f>+'11+'!X548</f>
        <v>15</v>
      </c>
      <c r="W195" s="283">
        <f t="shared" si="2"/>
        <v>6.6874423208099829</v>
      </c>
    </row>
    <row r="196" spans="1:23" ht="32.25" customHeight="1" x14ac:dyDescent="0.2">
      <c r="A196" s="317"/>
      <c r="B196" s="431" t="str">
        <f>+'11+'!B549:M549</f>
        <v>НАЦИОНАЛЬНАЯ ОБОРОНА</v>
      </c>
      <c r="C196" s="431"/>
      <c r="D196" s="431"/>
      <c r="E196" s="431"/>
      <c r="F196" s="431"/>
      <c r="G196" s="431"/>
      <c r="H196" s="431"/>
      <c r="I196" s="431"/>
      <c r="J196" s="431"/>
      <c r="K196" s="431"/>
      <c r="L196" s="431"/>
      <c r="M196" s="298">
        <f>+'11+'!O549</f>
        <v>2</v>
      </c>
      <c r="N196" s="298">
        <f>+'11+'!P549</f>
        <v>0</v>
      </c>
      <c r="O196" s="298">
        <f>+'11+'!Q549</f>
        <v>0</v>
      </c>
      <c r="P196" s="298">
        <f>+'11+'!R549</f>
        <v>0</v>
      </c>
      <c r="Q196" s="432"/>
      <c r="R196" s="432"/>
      <c r="S196" s="335"/>
      <c r="T196" s="336"/>
      <c r="U196" s="337">
        <f t="shared" ref="U196:V198" si="3">+U197</f>
        <v>1207.7</v>
      </c>
      <c r="V196" s="337">
        <f t="shared" si="3"/>
        <v>860.67495000000008</v>
      </c>
      <c r="W196" s="283">
        <f t="shared" si="2"/>
        <v>71.265624741243698</v>
      </c>
    </row>
    <row r="197" spans="1:23" ht="21.75" customHeight="1" x14ac:dyDescent="0.2">
      <c r="A197" s="317"/>
      <c r="B197" s="431" t="str">
        <f>+'11+'!B550:M550</f>
        <v>Мобилизационная и вневойсковая подготовка</v>
      </c>
      <c r="C197" s="431"/>
      <c r="D197" s="431"/>
      <c r="E197" s="431"/>
      <c r="F197" s="431"/>
      <c r="G197" s="431"/>
      <c r="H197" s="431"/>
      <c r="I197" s="431"/>
      <c r="J197" s="431"/>
      <c r="K197" s="431"/>
      <c r="L197" s="431"/>
      <c r="M197" s="298">
        <f>+'11+'!O550</f>
        <v>2</v>
      </c>
      <c r="N197" s="298">
        <f>+'11+'!P550</f>
        <v>3</v>
      </c>
      <c r="O197" s="298">
        <f>+'11+'!Q550</f>
        <v>0</v>
      </c>
      <c r="P197" s="298">
        <f>+'11+'!R550</f>
        <v>0</v>
      </c>
      <c r="Q197" s="432"/>
      <c r="R197" s="432"/>
      <c r="S197" s="335"/>
      <c r="T197" s="336"/>
      <c r="U197" s="337">
        <f t="shared" si="3"/>
        <v>1207.7</v>
      </c>
      <c r="V197" s="337">
        <f t="shared" si="3"/>
        <v>860.67495000000008</v>
      </c>
      <c r="W197" s="283">
        <f t="shared" si="2"/>
        <v>71.265624741243698</v>
      </c>
    </row>
    <row r="198" spans="1:23" ht="21.75" customHeight="1" x14ac:dyDescent="0.2">
      <c r="A198" s="317"/>
      <c r="B198" s="431" t="str">
        <f>+'11+'!B551:M551</f>
        <v>Непрограммные расходы на реализацию переданных полномочий Российской Федерации и субъекта Российской Федерации</v>
      </c>
      <c r="C198" s="431"/>
      <c r="D198" s="431"/>
      <c r="E198" s="431"/>
      <c r="F198" s="431"/>
      <c r="G198" s="431"/>
      <c r="H198" s="431"/>
      <c r="I198" s="431"/>
      <c r="J198" s="431"/>
      <c r="K198" s="431"/>
      <c r="L198" s="431"/>
      <c r="M198" s="298">
        <f>+'11+'!O551</f>
        <v>2</v>
      </c>
      <c r="N198" s="298">
        <f>+'11+'!P551</f>
        <v>3</v>
      </c>
      <c r="O198" s="298" t="str">
        <f>+'11+'!Q551</f>
        <v>9900000000</v>
      </c>
      <c r="P198" s="298">
        <f>+'11+'!R551</f>
        <v>0</v>
      </c>
      <c r="Q198" s="432"/>
      <c r="R198" s="432"/>
      <c r="S198" s="335"/>
      <c r="T198" s="336"/>
      <c r="U198" s="337">
        <f t="shared" si="3"/>
        <v>1207.7</v>
      </c>
      <c r="V198" s="337">
        <f t="shared" si="3"/>
        <v>860.67495000000008</v>
      </c>
      <c r="W198" s="283">
        <f t="shared" si="2"/>
        <v>71.265624741243698</v>
      </c>
    </row>
    <row r="199" spans="1:23" ht="12.75" customHeight="1" x14ac:dyDescent="0.2">
      <c r="A199" s="317"/>
      <c r="B199" s="431" t="str">
        <f>+'11+'!B552:M552</f>
        <v>Субвенции на осуществление первичного воинского учета на территориях, где отсутствуют военные комиссариаты</v>
      </c>
      <c r="C199" s="431"/>
      <c r="D199" s="431"/>
      <c r="E199" s="431"/>
      <c r="F199" s="431"/>
      <c r="G199" s="431"/>
      <c r="H199" s="431"/>
      <c r="I199" s="431"/>
      <c r="J199" s="431"/>
      <c r="K199" s="431"/>
      <c r="L199" s="431"/>
      <c r="M199" s="298">
        <f>+'11+'!O552</f>
        <v>2</v>
      </c>
      <c r="N199" s="298">
        <f>+'11+'!P552</f>
        <v>3</v>
      </c>
      <c r="O199" s="298" t="str">
        <f>+'11+'!Q552</f>
        <v>9900051180</v>
      </c>
      <c r="P199" s="298">
        <f>+'11+'!R552</f>
        <v>0</v>
      </c>
      <c r="Q199" s="432"/>
      <c r="R199" s="432"/>
      <c r="S199" s="335"/>
      <c r="T199" s="336"/>
      <c r="U199" s="337">
        <f>+U200+U204+U207</f>
        <v>1207.7</v>
      </c>
      <c r="V199" s="337">
        <f>+V200+V204+V207</f>
        <v>860.67495000000008</v>
      </c>
      <c r="W199" s="283">
        <f t="shared" si="2"/>
        <v>71.265624741243698</v>
      </c>
    </row>
    <row r="200" spans="1:23" ht="12.75" customHeight="1" x14ac:dyDescent="0.2">
      <c r="A200" s="317"/>
      <c r="B200" s="431" t="str">
        <f>+'11+'!B553:M553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00" s="431"/>
      <c r="D200" s="431"/>
      <c r="E200" s="431"/>
      <c r="F200" s="431"/>
      <c r="G200" s="431"/>
      <c r="H200" s="431"/>
      <c r="I200" s="431"/>
      <c r="J200" s="431"/>
      <c r="K200" s="431"/>
      <c r="L200" s="431"/>
      <c r="M200" s="298">
        <f>+'11+'!O553</f>
        <v>2</v>
      </c>
      <c r="N200" s="298">
        <f>+'11+'!P553</f>
        <v>3</v>
      </c>
      <c r="O200" s="298" t="str">
        <f>+'11+'!Q553</f>
        <v>9900051180</v>
      </c>
      <c r="P200" s="298" t="str">
        <f>+'11+'!R553</f>
        <v>100</v>
      </c>
      <c r="Q200" s="432"/>
      <c r="R200" s="432"/>
      <c r="S200" s="335"/>
      <c r="T200" s="336"/>
      <c r="U200" s="337">
        <f>+'11+'!W553</f>
        <v>386.57</v>
      </c>
      <c r="V200" s="337">
        <f>+'11+'!X553</f>
        <v>297.65295000000003</v>
      </c>
      <c r="W200" s="283">
        <f t="shared" si="2"/>
        <v>76.998460822102089</v>
      </c>
    </row>
    <row r="201" spans="1:23" ht="12.75" customHeight="1" x14ac:dyDescent="0.2">
      <c r="A201" s="317"/>
      <c r="B201" s="431" t="str">
        <f>+'11+'!B554:M554</f>
        <v>Расходы на выплаты персоналу казенных учреждений</v>
      </c>
      <c r="C201" s="431"/>
      <c r="D201" s="431"/>
      <c r="E201" s="431"/>
      <c r="F201" s="431"/>
      <c r="G201" s="431"/>
      <c r="H201" s="431"/>
      <c r="I201" s="431"/>
      <c r="J201" s="431"/>
      <c r="K201" s="431"/>
      <c r="L201" s="431"/>
      <c r="M201" s="298">
        <f>+'11+'!O554</f>
        <v>2</v>
      </c>
      <c r="N201" s="298">
        <f>+'11+'!P554</f>
        <v>3</v>
      </c>
      <c r="O201" s="298" t="str">
        <f>+'11+'!Q554</f>
        <v>9900051180</v>
      </c>
      <c r="P201" s="298" t="str">
        <f>+'11+'!R554</f>
        <v>110</v>
      </c>
      <c r="Q201" s="432"/>
      <c r="R201" s="432"/>
      <c r="S201" s="335"/>
      <c r="T201" s="336"/>
      <c r="U201" s="337">
        <f>+'11+'!W554</f>
        <v>386.57</v>
      </c>
      <c r="V201" s="337">
        <f>+'11+'!X554</f>
        <v>297.65295000000003</v>
      </c>
      <c r="W201" s="283">
        <f t="shared" si="2"/>
        <v>76.998460822102089</v>
      </c>
    </row>
    <row r="202" spans="1:23" ht="32.25" customHeight="1" x14ac:dyDescent="0.2">
      <c r="A202" s="317"/>
      <c r="B202" s="431" t="str">
        <f>+'11+'!B555:M555</f>
        <v>Фонд оплаты труда учреждений</v>
      </c>
      <c r="C202" s="431"/>
      <c r="D202" s="431"/>
      <c r="E202" s="431"/>
      <c r="F202" s="431"/>
      <c r="G202" s="431"/>
      <c r="H202" s="431"/>
      <c r="I202" s="431"/>
      <c r="J202" s="431"/>
      <c r="K202" s="431"/>
      <c r="L202" s="431"/>
      <c r="M202" s="298">
        <f>+'11+'!O555</f>
        <v>2</v>
      </c>
      <c r="N202" s="298">
        <f>+'11+'!P555</f>
        <v>3</v>
      </c>
      <c r="O202" s="298" t="str">
        <f>+'11+'!Q555</f>
        <v>9900051180</v>
      </c>
      <c r="P202" s="298" t="str">
        <f>+'11+'!R555</f>
        <v>111</v>
      </c>
      <c r="Q202" s="432"/>
      <c r="R202" s="432"/>
      <c r="S202" s="335"/>
      <c r="T202" s="336"/>
      <c r="U202" s="337">
        <f>+'11+'!W555</f>
        <v>296.90499999999997</v>
      </c>
      <c r="V202" s="337">
        <f>+'11+'!X555</f>
        <v>228.6121</v>
      </c>
      <c r="W202" s="283">
        <f t="shared" si="2"/>
        <v>76.998400161667874</v>
      </c>
    </row>
    <row r="203" spans="1:23" ht="32.25" customHeight="1" x14ac:dyDescent="0.2">
      <c r="A203" s="317"/>
      <c r="B203" s="431" t="str">
        <f>+'11+'!B556:M556</f>
        <v>Взносы по обязательному социальному страхованию на выплаты по оплате труда работников и иные выплаты работникам учреждений</v>
      </c>
      <c r="C203" s="431"/>
      <c r="D203" s="431"/>
      <c r="E203" s="431"/>
      <c r="F203" s="431"/>
      <c r="G203" s="431"/>
      <c r="H203" s="431"/>
      <c r="I203" s="431"/>
      <c r="J203" s="431"/>
      <c r="K203" s="431"/>
      <c r="L203" s="431"/>
      <c r="M203" s="298">
        <f>+'11+'!O556</f>
        <v>2</v>
      </c>
      <c r="N203" s="298">
        <f>+'11+'!P556</f>
        <v>3</v>
      </c>
      <c r="O203" s="298" t="str">
        <f>+'11+'!Q556</f>
        <v>9900051180</v>
      </c>
      <c r="P203" s="298" t="str">
        <f>+'11+'!R556</f>
        <v>119</v>
      </c>
      <c r="Q203" s="432"/>
      <c r="R203" s="432"/>
      <c r="S203" s="335"/>
      <c r="T203" s="336"/>
      <c r="U203" s="337">
        <f>+'11+'!W556</f>
        <v>89.665000000000006</v>
      </c>
      <c r="V203" s="337">
        <f>+'11+'!X556</f>
        <v>69.040850000000006</v>
      </c>
      <c r="W203" s="283">
        <f t="shared" si="2"/>
        <v>76.998661685161437</v>
      </c>
    </row>
    <row r="204" spans="1:23" ht="53.25" customHeight="1" x14ac:dyDescent="0.2">
      <c r="A204" s="317"/>
      <c r="B204" s="431" t="str">
        <f>+'11+'!B557:M557</f>
        <v>Закупка товаров, работ и услуг для обеспечения государственных (муниципальных) нужд</v>
      </c>
      <c r="C204" s="431"/>
      <c r="D204" s="431"/>
      <c r="E204" s="431"/>
      <c r="F204" s="431"/>
      <c r="G204" s="431"/>
      <c r="H204" s="431"/>
      <c r="I204" s="431"/>
      <c r="J204" s="431"/>
      <c r="K204" s="431"/>
      <c r="L204" s="431"/>
      <c r="M204" s="298">
        <f>+'11+'!O557</f>
        <v>2</v>
      </c>
      <c r="N204" s="298">
        <f>+'11+'!P557</f>
        <v>3</v>
      </c>
      <c r="O204" s="298" t="str">
        <f>+'11+'!Q557</f>
        <v>9900051180</v>
      </c>
      <c r="P204" s="298" t="str">
        <f>+'11+'!R557</f>
        <v>200</v>
      </c>
      <c r="Q204" s="432"/>
      <c r="R204" s="432"/>
      <c r="S204" s="335"/>
      <c r="T204" s="336"/>
      <c r="U204" s="337">
        <f>+'11+'!W557</f>
        <v>70.430000000000007</v>
      </c>
      <c r="V204" s="337">
        <f>+'11+'!X557</f>
        <v>0</v>
      </c>
      <c r="W204" s="283">
        <f t="shared" si="2"/>
        <v>0</v>
      </c>
    </row>
    <row r="205" spans="1:23" ht="12.75" customHeight="1" x14ac:dyDescent="0.2">
      <c r="A205" s="317"/>
      <c r="B205" s="431" t="str">
        <f>+'11+'!B558:M558</f>
        <v>Иные закупки товаров, работ и услуг для обеспечения государственных (муниципальных) нужд</v>
      </c>
      <c r="C205" s="431"/>
      <c r="D205" s="431"/>
      <c r="E205" s="431"/>
      <c r="F205" s="431"/>
      <c r="G205" s="431"/>
      <c r="H205" s="431"/>
      <c r="I205" s="431"/>
      <c r="J205" s="431"/>
      <c r="K205" s="431"/>
      <c r="L205" s="431"/>
      <c r="M205" s="298">
        <f>+'11+'!O558</f>
        <v>2</v>
      </c>
      <c r="N205" s="298">
        <f>+'11+'!P558</f>
        <v>3</v>
      </c>
      <c r="O205" s="298" t="str">
        <f>+'11+'!Q558</f>
        <v>9900051180</v>
      </c>
      <c r="P205" s="298" t="str">
        <f>+'11+'!R558</f>
        <v>240</v>
      </c>
      <c r="Q205" s="432"/>
      <c r="R205" s="432"/>
      <c r="S205" s="335"/>
      <c r="T205" s="336"/>
      <c r="U205" s="337">
        <f>+'11+'!W558</f>
        <v>70.430000000000007</v>
      </c>
      <c r="V205" s="337">
        <f>+'11+'!X558</f>
        <v>0</v>
      </c>
      <c r="W205" s="283">
        <f t="shared" si="2"/>
        <v>0</v>
      </c>
    </row>
    <row r="206" spans="1:23" ht="12.75" customHeight="1" x14ac:dyDescent="0.2">
      <c r="A206" s="317"/>
      <c r="B206" s="431" t="str">
        <f>+'11+'!B559:M559</f>
        <v>Прочая закупка товаров, работ и услуг</v>
      </c>
      <c r="C206" s="431"/>
      <c r="D206" s="431"/>
      <c r="E206" s="431"/>
      <c r="F206" s="431"/>
      <c r="G206" s="431"/>
      <c r="H206" s="431"/>
      <c r="I206" s="431"/>
      <c r="J206" s="431"/>
      <c r="K206" s="431"/>
      <c r="L206" s="431"/>
      <c r="M206" s="298">
        <f>+'11+'!O559</f>
        <v>2</v>
      </c>
      <c r="N206" s="298">
        <f>+'11+'!P559</f>
        <v>3</v>
      </c>
      <c r="O206" s="298" t="str">
        <f>+'11+'!Q559</f>
        <v>9900051180</v>
      </c>
      <c r="P206" s="298" t="str">
        <f>+'11+'!R559</f>
        <v>244</v>
      </c>
      <c r="Q206" s="432"/>
      <c r="R206" s="432"/>
      <c r="S206" s="335"/>
      <c r="T206" s="336"/>
      <c r="U206" s="337">
        <f>+'11+'!W559</f>
        <v>70.430000000000007</v>
      </c>
      <c r="V206" s="337">
        <f>+'11+'!X559</f>
        <v>0</v>
      </c>
      <c r="W206" s="283">
        <f t="shared" ref="W206:W265" si="4">V206/U206*100</f>
        <v>0</v>
      </c>
    </row>
    <row r="207" spans="1:23" ht="32.25" customHeight="1" x14ac:dyDescent="0.2">
      <c r="A207" s="317"/>
      <c r="B207" s="431" t="str">
        <f>+'11+'!B811:M811</f>
        <v>Межбюджетные трансферты</v>
      </c>
      <c r="C207" s="431"/>
      <c r="D207" s="431"/>
      <c r="E207" s="431"/>
      <c r="F207" s="431"/>
      <c r="G207" s="431"/>
      <c r="H207" s="431"/>
      <c r="I207" s="431"/>
      <c r="J207" s="431"/>
      <c r="K207" s="431"/>
      <c r="L207" s="431"/>
      <c r="M207" s="298">
        <f>+'11+'!O811</f>
        <v>2</v>
      </c>
      <c r="N207" s="298">
        <f>+'11+'!P811</f>
        <v>3</v>
      </c>
      <c r="O207" s="298" t="str">
        <f>+'11+'!Q811</f>
        <v>9900051180</v>
      </c>
      <c r="P207" s="298" t="str">
        <f>+'11+'!R811</f>
        <v>500</v>
      </c>
      <c r="Q207" s="432"/>
      <c r="R207" s="432"/>
      <c r="S207" s="335"/>
      <c r="T207" s="336"/>
      <c r="U207" s="337">
        <f>+'11+'!W811</f>
        <v>750.7</v>
      </c>
      <c r="V207" s="337">
        <f>+'11+'!X811</f>
        <v>563.02200000000005</v>
      </c>
      <c r="W207" s="283">
        <f t="shared" si="4"/>
        <v>74.999600372985213</v>
      </c>
    </row>
    <row r="208" spans="1:23" ht="21.75" customHeight="1" x14ac:dyDescent="0.2">
      <c r="A208" s="317"/>
      <c r="B208" s="431" t="str">
        <f>+'11+'!B812:M812</f>
        <v>Субвенции</v>
      </c>
      <c r="C208" s="431"/>
      <c r="D208" s="431"/>
      <c r="E208" s="431"/>
      <c r="F208" s="431"/>
      <c r="G208" s="431"/>
      <c r="H208" s="431"/>
      <c r="I208" s="431"/>
      <c r="J208" s="431"/>
      <c r="K208" s="431"/>
      <c r="L208" s="431"/>
      <c r="M208" s="298">
        <f>+'11+'!O812</f>
        <v>2</v>
      </c>
      <c r="N208" s="298">
        <f>+'11+'!P812</f>
        <v>3</v>
      </c>
      <c r="O208" s="298" t="str">
        <f>+'11+'!Q812</f>
        <v>9900051180</v>
      </c>
      <c r="P208" s="298" t="str">
        <f>+'11+'!R812</f>
        <v>530</v>
      </c>
      <c r="Q208" s="435"/>
      <c r="R208" s="435"/>
      <c r="S208" s="332"/>
      <c r="T208" s="333"/>
      <c r="U208" s="337">
        <f>+'11+'!W812</f>
        <v>750.7</v>
      </c>
      <c r="V208" s="337">
        <f>+'11+'!X812</f>
        <v>563.02200000000005</v>
      </c>
      <c r="W208" s="283">
        <f t="shared" si="4"/>
        <v>74.999600372985213</v>
      </c>
    </row>
    <row r="209" spans="1:23" ht="21.75" customHeight="1" x14ac:dyDescent="0.25">
      <c r="A209" s="317"/>
      <c r="B209" s="441" t="str">
        <f>+'11+'!B560:M560</f>
        <v>НАЦИОНАЛЬНАЯ БЕЗОПАСНОСТЬ И ПРАВООХРАНИТЕЛЬНАЯ ДЕЯТЕЛЬНОСТЬ</v>
      </c>
      <c r="C209" s="441"/>
      <c r="D209" s="441"/>
      <c r="E209" s="441"/>
      <c r="F209" s="441"/>
      <c r="G209" s="441"/>
      <c r="H209" s="441"/>
      <c r="I209" s="441"/>
      <c r="J209" s="441"/>
      <c r="K209" s="441"/>
      <c r="L209" s="441"/>
      <c r="M209" s="298">
        <f>+'11+'!O560</f>
        <v>3</v>
      </c>
      <c r="N209" s="298">
        <f>+'11+'!P560</f>
        <v>0</v>
      </c>
      <c r="O209" s="298">
        <f>+'11+'!Q560</f>
        <v>0</v>
      </c>
      <c r="P209" s="298">
        <f>+'11+'!R560</f>
        <v>0</v>
      </c>
      <c r="Q209" s="433"/>
      <c r="R209" s="433"/>
      <c r="S209" s="343"/>
      <c r="T209" s="344"/>
      <c r="U209" s="337">
        <f>+'11+'!W560</f>
        <v>3877.4490000000001</v>
      </c>
      <c r="V209" s="337">
        <f>+'11+'!X560</f>
        <v>3572.5576300000002</v>
      </c>
      <c r="W209" s="283">
        <f t="shared" si="4"/>
        <v>92.136805152047145</v>
      </c>
    </row>
    <row r="210" spans="1:23" ht="12.75" customHeight="1" x14ac:dyDescent="0.2">
      <c r="A210" s="317"/>
      <c r="B210" s="431" t="str">
        <f>+'11+'!B561:M561</f>
        <v>Защита населения и территории от чрезвычайных ситуаций природного и техногенного характера, гражданская оборона</v>
      </c>
      <c r="C210" s="431"/>
      <c r="D210" s="431"/>
      <c r="E210" s="431"/>
      <c r="F210" s="431"/>
      <c r="G210" s="431"/>
      <c r="H210" s="431"/>
      <c r="I210" s="431"/>
      <c r="J210" s="431"/>
      <c r="K210" s="431"/>
      <c r="L210" s="431"/>
      <c r="M210" s="298">
        <f>+'11+'!O561</f>
        <v>3</v>
      </c>
      <c r="N210" s="298">
        <f>+'11+'!P561</f>
        <v>9</v>
      </c>
      <c r="O210" s="298">
        <f>+'11+'!Q561</f>
        <v>0</v>
      </c>
      <c r="P210" s="298">
        <f>+'11+'!R561</f>
        <v>0</v>
      </c>
      <c r="Q210" s="432"/>
      <c r="R210" s="432"/>
      <c r="S210" s="335"/>
      <c r="T210" s="336"/>
      <c r="U210" s="337">
        <f>+'11+'!W561</f>
        <v>1777.4490000000001</v>
      </c>
      <c r="V210" s="337">
        <f>+'11+'!X561</f>
        <v>1472.55763</v>
      </c>
      <c r="W210" s="283">
        <f t="shared" si="4"/>
        <v>82.846688146889164</v>
      </c>
    </row>
    <row r="211" spans="1:23" ht="12.75" customHeight="1" x14ac:dyDescent="0.2">
      <c r="A211" s="317"/>
      <c r="B211" s="431" t="str">
        <f>+'11+'!B562:M562</f>
        <v>Обеспечение деятельности единой дежурной диспетчерской службы (ЕДДС)</v>
      </c>
      <c r="C211" s="431"/>
      <c r="D211" s="431"/>
      <c r="E211" s="431"/>
      <c r="F211" s="431"/>
      <c r="G211" s="431"/>
      <c r="H211" s="431"/>
      <c r="I211" s="431"/>
      <c r="J211" s="431"/>
      <c r="K211" s="431"/>
      <c r="L211" s="431"/>
      <c r="M211" s="298">
        <f>+'11+'!O562</f>
        <v>3</v>
      </c>
      <c r="N211" s="298">
        <f>+'11+'!P562</f>
        <v>9</v>
      </c>
      <c r="O211" s="298" t="str">
        <f>+'11+'!Q562</f>
        <v>9500000000</v>
      </c>
      <c r="P211" s="298">
        <f>+'11+'!R562</f>
        <v>0</v>
      </c>
      <c r="Q211" s="432"/>
      <c r="R211" s="432"/>
      <c r="S211" s="335"/>
      <c r="T211" s="336"/>
      <c r="U211" s="337">
        <f>+'11+'!W562</f>
        <v>1777.4490000000001</v>
      </c>
      <c r="V211" s="337">
        <f>+'11+'!X562</f>
        <v>1472.55763</v>
      </c>
      <c r="W211" s="283">
        <f t="shared" si="4"/>
        <v>82.846688146889164</v>
      </c>
    </row>
    <row r="212" spans="1:23" ht="12.75" customHeight="1" x14ac:dyDescent="0.2">
      <c r="A212" s="317"/>
      <c r="B212" s="431" t="str">
        <f>+'11+'!B563:M563</f>
        <v>Расходы на выплаты по оплате труда работников</v>
      </c>
      <c r="C212" s="431"/>
      <c r="D212" s="431"/>
      <c r="E212" s="431"/>
      <c r="F212" s="431"/>
      <c r="G212" s="431"/>
      <c r="H212" s="431"/>
      <c r="I212" s="431"/>
      <c r="J212" s="431"/>
      <c r="K212" s="431"/>
      <c r="L212" s="431"/>
      <c r="M212" s="298">
        <f>+'11+'!O563</f>
        <v>3</v>
      </c>
      <c r="N212" s="298">
        <f>+'11+'!P563</f>
        <v>9</v>
      </c>
      <c r="O212" s="298" t="str">
        <f>+'11+'!Q563</f>
        <v>9500000110</v>
      </c>
      <c r="P212" s="298">
        <f>+'11+'!R563</f>
        <v>0</v>
      </c>
      <c r="Q212" s="432"/>
      <c r="R212" s="432"/>
      <c r="S212" s="335"/>
      <c r="T212" s="336"/>
      <c r="U212" s="337">
        <f>+'11+'!W563</f>
        <v>1612.4490000000001</v>
      </c>
      <c r="V212" s="337">
        <f>+'11+'!X563</f>
        <v>1414.15923</v>
      </c>
      <c r="W212" s="283">
        <f t="shared" si="4"/>
        <v>87.702571058061366</v>
      </c>
    </row>
    <row r="213" spans="1:23" ht="23.25" customHeight="1" x14ac:dyDescent="0.2">
      <c r="A213" s="317"/>
      <c r="B213" s="431" t="str">
        <f>+'11+'!B564:M564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13" s="431"/>
      <c r="D213" s="431"/>
      <c r="E213" s="431"/>
      <c r="F213" s="431"/>
      <c r="G213" s="431"/>
      <c r="H213" s="431"/>
      <c r="I213" s="431"/>
      <c r="J213" s="431"/>
      <c r="K213" s="431"/>
      <c r="L213" s="431"/>
      <c r="M213" s="298">
        <f>+'11+'!O564</f>
        <v>3</v>
      </c>
      <c r="N213" s="298">
        <f>+'11+'!P564</f>
        <v>9</v>
      </c>
      <c r="O213" s="298" t="str">
        <f>+'11+'!Q564</f>
        <v>9500000110</v>
      </c>
      <c r="P213" s="298" t="str">
        <f>+'11+'!R564</f>
        <v>100</v>
      </c>
      <c r="Q213" s="432"/>
      <c r="R213" s="432"/>
      <c r="S213" s="335"/>
      <c r="T213" s="336"/>
      <c r="U213" s="337">
        <f>+'11+'!W564</f>
        <v>1612.4490000000001</v>
      </c>
      <c r="V213" s="337">
        <f>+'11+'!X564</f>
        <v>1414.15923</v>
      </c>
      <c r="W213" s="283">
        <f t="shared" si="4"/>
        <v>87.702571058061366</v>
      </c>
    </row>
    <row r="214" spans="1:23" ht="30" customHeight="1" x14ac:dyDescent="0.2">
      <c r="A214" s="317"/>
      <c r="B214" s="431" t="str">
        <f>+'11+'!B565:M565</f>
        <v>Расходы на выплаты персоналу казенных учреждений</v>
      </c>
      <c r="C214" s="431"/>
      <c r="D214" s="431"/>
      <c r="E214" s="431"/>
      <c r="F214" s="431"/>
      <c r="G214" s="431"/>
      <c r="H214" s="431"/>
      <c r="I214" s="431"/>
      <c r="J214" s="431"/>
      <c r="K214" s="431"/>
      <c r="L214" s="431"/>
      <c r="M214" s="298">
        <f>+'11+'!O565</f>
        <v>3</v>
      </c>
      <c r="N214" s="298">
        <f>+'11+'!P565</f>
        <v>9</v>
      </c>
      <c r="O214" s="298" t="str">
        <f>+'11+'!Q565</f>
        <v>9500000110</v>
      </c>
      <c r="P214" s="298" t="str">
        <f>+'11+'!R565</f>
        <v>110</v>
      </c>
      <c r="Q214" s="432"/>
      <c r="R214" s="432"/>
      <c r="S214" s="335"/>
      <c r="T214" s="336"/>
      <c r="U214" s="337">
        <f>+'11+'!W565</f>
        <v>1612.4490000000001</v>
      </c>
      <c r="V214" s="337">
        <f>+'11+'!X565</f>
        <v>1414.15923</v>
      </c>
      <c r="W214" s="283">
        <f t="shared" si="4"/>
        <v>87.702571058061366</v>
      </c>
    </row>
    <row r="215" spans="1:23" ht="21.75" customHeight="1" x14ac:dyDescent="0.2">
      <c r="A215" s="317"/>
      <c r="B215" s="431" t="str">
        <f>+'11+'!B566:M566</f>
        <v>Фонд оплаты труда учреждений</v>
      </c>
      <c r="C215" s="431"/>
      <c r="D215" s="431"/>
      <c r="E215" s="431"/>
      <c r="F215" s="431"/>
      <c r="G215" s="431"/>
      <c r="H215" s="431"/>
      <c r="I215" s="431"/>
      <c r="J215" s="431"/>
      <c r="K215" s="431"/>
      <c r="L215" s="431"/>
      <c r="M215" s="298">
        <f>+'11+'!O566</f>
        <v>3</v>
      </c>
      <c r="N215" s="298">
        <f>+'11+'!P566</f>
        <v>9</v>
      </c>
      <c r="O215" s="298" t="str">
        <f>+'11+'!Q566</f>
        <v>9500000110</v>
      </c>
      <c r="P215" s="298" t="str">
        <f>+'11+'!R566</f>
        <v>111</v>
      </c>
      <c r="Q215" s="432"/>
      <c r="R215" s="432"/>
      <c r="S215" s="335"/>
      <c r="T215" s="336"/>
      <c r="U215" s="337">
        <f>+'11+'!W566</f>
        <v>1238.44</v>
      </c>
      <c r="V215" s="337">
        <f>+'11+'!X566</f>
        <v>1086.5626999999999</v>
      </c>
      <c r="W215" s="283">
        <f t="shared" si="4"/>
        <v>87.736402247989403</v>
      </c>
    </row>
    <row r="216" spans="1:23" ht="12.75" customHeight="1" x14ac:dyDescent="0.2">
      <c r="A216" s="317"/>
      <c r="B216" s="431" t="str">
        <f>+'11+'!B567:M567</f>
        <v>Взносы по обязательному социальному страхованию на выплаты по оплате труда работников и иные выплаты работникам учреждений</v>
      </c>
      <c r="C216" s="431"/>
      <c r="D216" s="431"/>
      <c r="E216" s="431"/>
      <c r="F216" s="431"/>
      <c r="G216" s="431"/>
      <c r="H216" s="431"/>
      <c r="I216" s="431"/>
      <c r="J216" s="431"/>
      <c r="K216" s="431"/>
      <c r="L216" s="431"/>
      <c r="M216" s="298">
        <f>+'11+'!O567</f>
        <v>3</v>
      </c>
      <c r="N216" s="298">
        <f>+'11+'!P567</f>
        <v>9</v>
      </c>
      <c r="O216" s="298" t="str">
        <f>+'11+'!Q567</f>
        <v>9500000110</v>
      </c>
      <c r="P216" s="298" t="str">
        <f>+'11+'!R567</f>
        <v>119</v>
      </c>
      <c r="Q216" s="432"/>
      <c r="R216" s="432"/>
      <c r="S216" s="335"/>
      <c r="T216" s="336"/>
      <c r="U216" s="337">
        <f>+'11+'!W567</f>
        <v>374.00900000000001</v>
      </c>
      <c r="V216" s="337">
        <f>+'11+'!X567</f>
        <v>327.59652999999997</v>
      </c>
      <c r="W216" s="283">
        <f t="shared" si="4"/>
        <v>87.590547286295234</v>
      </c>
    </row>
    <row r="217" spans="1:23" ht="53.25" customHeight="1" x14ac:dyDescent="0.2">
      <c r="A217" s="317"/>
      <c r="B217" s="431" t="str">
        <f>+'11+'!B568:M568</f>
        <v xml:space="preserve">Расходы на обеспечение функций </v>
      </c>
      <c r="C217" s="431"/>
      <c r="D217" s="431"/>
      <c r="E217" s="431"/>
      <c r="F217" s="431"/>
      <c r="G217" s="431"/>
      <c r="H217" s="431"/>
      <c r="I217" s="431"/>
      <c r="J217" s="431"/>
      <c r="K217" s="431"/>
      <c r="L217" s="431"/>
      <c r="M217" s="298">
        <f>+'11+'!O568</f>
        <v>3</v>
      </c>
      <c r="N217" s="298">
        <f>+'11+'!P568</f>
        <v>9</v>
      </c>
      <c r="O217" s="298" t="str">
        <f>+'11+'!Q568</f>
        <v>9500000190</v>
      </c>
      <c r="P217" s="298">
        <f>+'11+'!R568</f>
        <v>0</v>
      </c>
      <c r="Q217" s="432"/>
      <c r="R217" s="432"/>
      <c r="S217" s="335"/>
      <c r="T217" s="336"/>
      <c r="U217" s="337">
        <f>+'11+'!W568</f>
        <v>165</v>
      </c>
      <c r="V217" s="337">
        <f>+'11+'!X568</f>
        <v>58.398400000000002</v>
      </c>
      <c r="W217" s="283">
        <f t="shared" si="4"/>
        <v>35.392969696969701</v>
      </c>
    </row>
    <row r="218" spans="1:23" ht="12.75" customHeight="1" x14ac:dyDescent="0.2">
      <c r="A218" s="317"/>
      <c r="B218" s="431" t="str">
        <f>+'11+'!B569:M569</f>
        <v>Закупка товаров, работ и услуг для обеспечения государственных (муниципальных) нужд</v>
      </c>
      <c r="C218" s="431"/>
      <c r="D218" s="431"/>
      <c r="E218" s="431"/>
      <c r="F218" s="431"/>
      <c r="G218" s="431"/>
      <c r="H218" s="431"/>
      <c r="I218" s="431"/>
      <c r="J218" s="431"/>
      <c r="K218" s="431"/>
      <c r="L218" s="431"/>
      <c r="M218" s="298">
        <f>+'11+'!O569</f>
        <v>3</v>
      </c>
      <c r="N218" s="298">
        <f>+'11+'!P569</f>
        <v>9</v>
      </c>
      <c r="O218" s="298" t="str">
        <f>+'11+'!Q569</f>
        <v>9500000190</v>
      </c>
      <c r="P218" s="298" t="str">
        <f>+'11+'!R569</f>
        <v>200</v>
      </c>
      <c r="Q218" s="432"/>
      <c r="R218" s="432"/>
      <c r="S218" s="335"/>
      <c r="T218" s="336"/>
      <c r="U218" s="337">
        <f>+'11+'!W569</f>
        <v>165</v>
      </c>
      <c r="V218" s="337">
        <f>+'11+'!X569</f>
        <v>58.398400000000002</v>
      </c>
      <c r="W218" s="283">
        <f t="shared" si="4"/>
        <v>35.392969696969701</v>
      </c>
    </row>
    <row r="219" spans="1:23" ht="12.75" customHeight="1" x14ac:dyDescent="0.2">
      <c r="A219" s="317"/>
      <c r="B219" s="431" t="str">
        <f>+'11+'!B570:M570</f>
        <v>Иные закупки товаров, работ и услуг для обеспечения государственных (муниципальных) нужд</v>
      </c>
      <c r="C219" s="431"/>
      <c r="D219" s="431"/>
      <c r="E219" s="431"/>
      <c r="F219" s="431"/>
      <c r="G219" s="431"/>
      <c r="H219" s="431"/>
      <c r="I219" s="431"/>
      <c r="J219" s="431"/>
      <c r="K219" s="431"/>
      <c r="L219" s="431"/>
      <c r="M219" s="298">
        <f>+'11+'!O570</f>
        <v>3</v>
      </c>
      <c r="N219" s="298">
        <f>+'11+'!P570</f>
        <v>9</v>
      </c>
      <c r="O219" s="298" t="str">
        <f>+'11+'!Q570</f>
        <v>9500000190</v>
      </c>
      <c r="P219" s="298" t="str">
        <f>+'11+'!R570</f>
        <v>240</v>
      </c>
      <c r="Q219" s="432"/>
      <c r="R219" s="432"/>
      <c r="S219" s="335"/>
      <c r="T219" s="336"/>
      <c r="U219" s="337">
        <f>+'11+'!W570</f>
        <v>165</v>
      </c>
      <c r="V219" s="337">
        <f>+'11+'!X570</f>
        <v>58.398400000000002</v>
      </c>
      <c r="W219" s="283">
        <f t="shared" si="4"/>
        <v>35.392969696969701</v>
      </c>
    </row>
    <row r="220" spans="1:23" ht="32.25" customHeight="1" x14ac:dyDescent="0.2">
      <c r="A220" s="317"/>
      <c r="B220" s="431" t="str">
        <f>+'11+'!B571:M571</f>
        <v>Закупка товаров, работ, услуг в сфере информационно-коммуникационных технологий</v>
      </c>
      <c r="C220" s="431"/>
      <c r="D220" s="431"/>
      <c r="E220" s="431"/>
      <c r="F220" s="431"/>
      <c r="G220" s="431"/>
      <c r="H220" s="431"/>
      <c r="I220" s="431"/>
      <c r="J220" s="431"/>
      <c r="K220" s="431"/>
      <c r="L220" s="431"/>
      <c r="M220" s="298">
        <f>+'11+'!O571</f>
        <v>3</v>
      </c>
      <c r="N220" s="298">
        <f>+'11+'!P571</f>
        <v>9</v>
      </c>
      <c r="O220" s="298" t="str">
        <f>+'11+'!Q571</f>
        <v>9500000190</v>
      </c>
      <c r="P220" s="298" t="str">
        <f>+'11+'!R571</f>
        <v>242</v>
      </c>
      <c r="Q220" s="432"/>
      <c r="R220" s="432"/>
      <c r="S220" s="335"/>
      <c r="T220" s="336"/>
      <c r="U220" s="337">
        <f>+'11+'!W571</f>
        <v>165</v>
      </c>
      <c r="V220" s="337">
        <f>+'11+'!X571</f>
        <v>58.398400000000002</v>
      </c>
      <c r="W220" s="283">
        <f t="shared" si="4"/>
        <v>35.392969696969701</v>
      </c>
    </row>
    <row r="221" spans="1:23" ht="12.75" customHeight="1" x14ac:dyDescent="0.2">
      <c r="A221" s="317"/>
      <c r="B221" s="431" t="str">
        <f>+'11+'!B572:M572</f>
        <v>Другие вопросы в области национальной безопасности и правоохранительной деятельности</v>
      </c>
      <c r="C221" s="431"/>
      <c r="D221" s="431"/>
      <c r="E221" s="431"/>
      <c r="F221" s="431"/>
      <c r="G221" s="431"/>
      <c r="H221" s="431"/>
      <c r="I221" s="431"/>
      <c r="J221" s="431"/>
      <c r="K221" s="431"/>
      <c r="L221" s="431"/>
      <c r="M221" s="298">
        <f>+'11+'!O572</f>
        <v>3</v>
      </c>
      <c r="N221" s="298">
        <f>+'11+'!P572</f>
        <v>14</v>
      </c>
      <c r="O221" s="298">
        <f>+'11+'!Q572</f>
        <v>0</v>
      </c>
      <c r="P221" s="298">
        <f>+'11+'!R572</f>
        <v>0</v>
      </c>
      <c r="Q221" s="435"/>
      <c r="R221" s="435"/>
      <c r="S221" s="332"/>
      <c r="T221" s="333"/>
      <c r="U221" s="337">
        <f>+'11+'!W572</f>
        <v>2100</v>
      </c>
      <c r="V221" s="337">
        <f>+'11+'!X572</f>
        <v>2100</v>
      </c>
      <c r="W221" s="283">
        <f t="shared" si="4"/>
        <v>100</v>
      </c>
    </row>
    <row r="222" spans="1:23" ht="32.25" customHeight="1" x14ac:dyDescent="0.2">
      <c r="A222" s="317"/>
      <c r="B222" s="431" t="str">
        <f>+'11+'!B579:M579</f>
        <v>Муниципальная программа "Развитие сельского хозяйства"</v>
      </c>
      <c r="C222" s="431"/>
      <c r="D222" s="431"/>
      <c r="E222" s="431"/>
      <c r="F222" s="431"/>
      <c r="G222" s="431"/>
      <c r="H222" s="431"/>
      <c r="I222" s="431"/>
      <c r="J222" s="431"/>
      <c r="K222" s="431"/>
      <c r="L222" s="431"/>
      <c r="M222" s="298">
        <f>+'11+'!O579</f>
        <v>3</v>
      </c>
      <c r="N222" s="298">
        <f>+'11+'!P579</f>
        <v>14</v>
      </c>
      <c r="O222" s="298" t="str">
        <f>+'11+'!Q579</f>
        <v>0400000000</v>
      </c>
      <c r="P222" s="298">
        <f>+'11+'!R579</f>
        <v>0</v>
      </c>
      <c r="Q222" s="432"/>
      <c r="R222" s="432"/>
      <c r="S222" s="335"/>
      <c r="T222" s="336"/>
      <c r="U222" s="337">
        <f>+'11+'!W579</f>
        <v>2100</v>
      </c>
      <c r="V222" s="337">
        <f>+'11+'!X579</f>
        <v>2100</v>
      </c>
      <c r="W222" s="283">
        <f t="shared" si="4"/>
        <v>100</v>
      </c>
    </row>
    <row r="223" spans="1:23" ht="21.75" customHeight="1" x14ac:dyDescent="0.2">
      <c r="A223" s="317"/>
      <c r="B223" s="431" t="str">
        <f>+'11+'!B580:M580</f>
        <v>Подпрограмма "Реализация мероприятий по развитию сельского хозяйства и расшение рынка сельскохозяйственной продукции"</v>
      </c>
      <c r="C223" s="431"/>
      <c r="D223" s="431"/>
      <c r="E223" s="431"/>
      <c r="F223" s="431"/>
      <c r="G223" s="431"/>
      <c r="H223" s="431"/>
      <c r="I223" s="431"/>
      <c r="J223" s="431"/>
      <c r="K223" s="431"/>
      <c r="L223" s="431"/>
      <c r="M223" s="298">
        <f>+'11+'!O580</f>
        <v>3</v>
      </c>
      <c r="N223" s="298">
        <f>+'11+'!P580</f>
        <v>14</v>
      </c>
      <c r="O223" s="298" t="str">
        <f>+'11+'!Q580</f>
        <v>0420000000</v>
      </c>
      <c r="P223" s="298">
        <f>+'11+'!R580</f>
        <v>0</v>
      </c>
      <c r="Q223" s="432"/>
      <c r="R223" s="432"/>
      <c r="S223" s="335"/>
      <c r="T223" s="336"/>
      <c r="U223" s="337">
        <f>+'11+'!W580</f>
        <v>2100</v>
      </c>
      <c r="V223" s="337">
        <f>+'11+'!X580</f>
        <v>2100</v>
      </c>
      <c r="W223" s="283">
        <f t="shared" si="4"/>
        <v>100</v>
      </c>
    </row>
    <row r="224" spans="1:23" ht="21.75" customHeight="1" x14ac:dyDescent="0.2">
      <c r="A224" s="317"/>
      <c r="B224" s="431" t="str">
        <f>+'11+'!B581:M581</f>
        <v xml:space="preserve">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 </v>
      </c>
      <c r="C224" s="431"/>
      <c r="D224" s="431"/>
      <c r="E224" s="431"/>
      <c r="F224" s="431"/>
      <c r="G224" s="431"/>
      <c r="H224" s="431"/>
      <c r="I224" s="431"/>
      <c r="J224" s="431"/>
      <c r="K224" s="431"/>
      <c r="L224" s="431"/>
      <c r="M224" s="298">
        <f>+'11+'!O581</f>
        <v>3</v>
      </c>
      <c r="N224" s="298">
        <f>+'11+'!P581</f>
        <v>14</v>
      </c>
      <c r="O224" s="298" t="str">
        <f>+'11+'!Q581</f>
        <v>04201L5030</v>
      </c>
      <c r="P224" s="298">
        <f>+'11+'!R581</f>
        <v>0</v>
      </c>
      <c r="Q224" s="432"/>
      <c r="R224" s="432"/>
      <c r="S224" s="335"/>
      <c r="T224" s="336"/>
      <c r="U224" s="337">
        <f>+'11+'!W581</f>
        <v>2100</v>
      </c>
      <c r="V224" s="337">
        <f>+'11+'!X581</f>
        <v>2100</v>
      </c>
      <c r="W224" s="283">
        <f t="shared" si="4"/>
        <v>100</v>
      </c>
    </row>
    <row r="225" spans="1:23" ht="12.75" customHeight="1" x14ac:dyDescent="0.2">
      <c r="A225" s="317"/>
      <c r="B225" s="431" t="str">
        <f>+'11+'!B582:M582</f>
        <v>Иные бюджетные ассигнования</v>
      </c>
      <c r="C225" s="431"/>
      <c r="D225" s="431"/>
      <c r="E225" s="431"/>
      <c r="F225" s="431"/>
      <c r="G225" s="431"/>
      <c r="H225" s="431"/>
      <c r="I225" s="431"/>
      <c r="J225" s="431"/>
      <c r="K225" s="431"/>
      <c r="L225" s="431"/>
      <c r="M225" s="298">
        <f>+'11+'!O582</f>
        <v>3</v>
      </c>
      <c r="N225" s="298">
        <f>+'11+'!P582</f>
        <v>14</v>
      </c>
      <c r="O225" s="298" t="str">
        <f>+'11+'!Q582</f>
        <v>04201L5030</v>
      </c>
      <c r="P225" s="298" t="str">
        <f>+'11+'!R582</f>
        <v>800</v>
      </c>
      <c r="Q225" s="432"/>
      <c r="R225" s="432"/>
      <c r="S225" s="335"/>
      <c r="T225" s="336"/>
      <c r="U225" s="337">
        <f>+'11+'!W582</f>
        <v>2100</v>
      </c>
      <c r="V225" s="337">
        <f>+'11+'!X582</f>
        <v>2100</v>
      </c>
      <c r="W225" s="283">
        <f t="shared" si="4"/>
        <v>100</v>
      </c>
    </row>
    <row r="226" spans="1:23" ht="21.75" customHeight="1" x14ac:dyDescent="0.2">
      <c r="A226" s="317"/>
      <c r="B226" s="431" t="str">
        <f>+'11+'!B583:M583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226" s="431"/>
      <c r="D226" s="431"/>
      <c r="E226" s="431"/>
      <c r="F226" s="431"/>
      <c r="G226" s="431"/>
      <c r="H226" s="431"/>
      <c r="I226" s="431"/>
      <c r="J226" s="431"/>
      <c r="K226" s="431"/>
      <c r="L226" s="431"/>
      <c r="M226" s="298">
        <f>+'11+'!O583</f>
        <v>3</v>
      </c>
      <c r="N226" s="298">
        <f>+'11+'!P583</f>
        <v>14</v>
      </c>
      <c r="O226" s="298" t="str">
        <f>+'11+'!Q583</f>
        <v>04201L5030</v>
      </c>
      <c r="P226" s="298" t="str">
        <f>+'11+'!R583</f>
        <v>810</v>
      </c>
      <c r="Q226" s="432"/>
      <c r="R226" s="432"/>
      <c r="S226" s="335"/>
      <c r="T226" s="336"/>
      <c r="U226" s="337">
        <f>+'11+'!W583</f>
        <v>2100</v>
      </c>
      <c r="V226" s="337">
        <f>+'11+'!X583</f>
        <v>2100</v>
      </c>
      <c r="W226" s="283">
        <f t="shared" si="4"/>
        <v>100</v>
      </c>
    </row>
    <row r="227" spans="1:23" ht="32.25" customHeight="1" x14ac:dyDescent="0.25">
      <c r="A227" s="317"/>
      <c r="B227" s="431" t="str">
        <f>+'11+'!B584:M584</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227" s="431"/>
      <c r="D227" s="431"/>
      <c r="E227" s="431"/>
      <c r="F227" s="431"/>
      <c r="G227" s="431"/>
      <c r="H227" s="431"/>
      <c r="I227" s="431"/>
      <c r="J227" s="431"/>
      <c r="K227" s="431"/>
      <c r="L227" s="431"/>
      <c r="M227" s="298">
        <f>+'11+'!O584</f>
        <v>3</v>
      </c>
      <c r="N227" s="298">
        <f>+'11+'!P584</f>
        <v>14</v>
      </c>
      <c r="O227" s="298" t="str">
        <f>+'11+'!Q584</f>
        <v>04201L5030</v>
      </c>
      <c r="P227" s="298" t="str">
        <f>+'11+'!R584</f>
        <v>813</v>
      </c>
      <c r="Q227" s="433"/>
      <c r="R227" s="433"/>
      <c r="S227" s="343"/>
      <c r="T227" s="344"/>
      <c r="U227" s="337">
        <f>+'11+'!W584</f>
        <v>2100</v>
      </c>
      <c r="V227" s="337">
        <f>+'11+'!X584</f>
        <v>2100</v>
      </c>
      <c r="W227" s="283">
        <f t="shared" si="4"/>
        <v>100</v>
      </c>
    </row>
    <row r="228" spans="1:23" ht="42.75" customHeight="1" x14ac:dyDescent="0.2">
      <c r="A228" s="317"/>
      <c r="B228" s="431" t="str">
        <f>+'11+'!B235:M235</f>
        <v>НАЦИОНАЛЬНАЯ ЭКОНОМИКА</v>
      </c>
      <c r="C228" s="431"/>
      <c r="D228" s="431"/>
      <c r="E228" s="431"/>
      <c r="F228" s="431"/>
      <c r="G228" s="431"/>
      <c r="H228" s="431"/>
      <c r="I228" s="431"/>
      <c r="J228" s="431"/>
      <c r="K228" s="431"/>
      <c r="L228" s="431"/>
      <c r="M228" s="298">
        <f>+'11+'!O235</f>
        <v>4</v>
      </c>
      <c r="N228" s="298">
        <f>+'11+'!P235</f>
        <v>0</v>
      </c>
      <c r="O228" s="298">
        <f>+'11+'!Q235</f>
        <v>0</v>
      </c>
      <c r="P228" s="298">
        <f>+'11+'!R235</f>
        <v>0</v>
      </c>
      <c r="Q228" s="432"/>
      <c r="R228" s="432"/>
      <c r="S228" s="335"/>
      <c r="T228" s="336"/>
      <c r="U228" s="337">
        <f>+U229+U261+U268+U280</f>
        <v>34428.238449999997</v>
      </c>
      <c r="V228" s="337">
        <f>+V229+V261+V268+V280</f>
        <v>5911.4475199999997</v>
      </c>
      <c r="W228" s="283">
        <f t="shared" si="4"/>
        <v>17.170345582987562</v>
      </c>
    </row>
    <row r="229" spans="1:23" ht="12.75" customHeight="1" x14ac:dyDescent="0.2">
      <c r="A229" s="317"/>
      <c r="B229" s="431" t="str">
        <f>+'11+'!B236:M236</f>
        <v>Сельское хозяйство и рыболовство</v>
      </c>
      <c r="C229" s="431"/>
      <c r="D229" s="431"/>
      <c r="E229" s="431"/>
      <c r="F229" s="431"/>
      <c r="G229" s="431"/>
      <c r="H229" s="431"/>
      <c r="I229" s="431"/>
      <c r="J229" s="431"/>
      <c r="K229" s="431"/>
      <c r="L229" s="431"/>
      <c r="M229" s="298">
        <f>+'11+'!O236</f>
        <v>4</v>
      </c>
      <c r="N229" s="298">
        <f>+'11+'!P236</f>
        <v>5</v>
      </c>
      <c r="O229" s="298">
        <f>+'11+'!Q236</f>
        <v>0</v>
      </c>
      <c r="P229" s="298">
        <f>+'11+'!R236</f>
        <v>0</v>
      </c>
      <c r="Q229" s="432"/>
      <c r="R229" s="432"/>
      <c r="S229" s="335"/>
      <c r="T229" s="336"/>
      <c r="U229" s="337">
        <f>+'11+'!W236</f>
        <v>3690.4110000000001</v>
      </c>
      <c r="V229" s="337">
        <f>+'11+'!X236</f>
        <v>2795.0469099999996</v>
      </c>
      <c r="W229" s="283">
        <f t="shared" si="4"/>
        <v>75.738092857408006</v>
      </c>
    </row>
    <row r="230" spans="1:23" ht="42.75" customHeight="1" x14ac:dyDescent="0.2">
      <c r="A230" s="317"/>
      <c r="B230" s="431" t="str">
        <f>+'11+'!B237:M237</f>
        <v>Муниципальная программа "Развитие сельского хозяйства"</v>
      </c>
      <c r="C230" s="431"/>
      <c r="D230" s="431"/>
      <c r="E230" s="431"/>
      <c r="F230" s="431"/>
      <c r="G230" s="431"/>
      <c r="H230" s="431"/>
      <c r="I230" s="431"/>
      <c r="J230" s="431"/>
      <c r="K230" s="431"/>
      <c r="L230" s="431"/>
      <c r="M230" s="298">
        <f>+'11+'!O237</f>
        <v>4</v>
      </c>
      <c r="N230" s="298">
        <f>+'11+'!P237</f>
        <v>5</v>
      </c>
      <c r="O230" s="298" t="str">
        <f>+'11+'!Q237</f>
        <v>0400000000</v>
      </c>
      <c r="P230" s="298">
        <f>+'11+'!R237</f>
        <v>0</v>
      </c>
      <c r="Q230" s="432"/>
      <c r="R230" s="432"/>
      <c r="S230" s="335"/>
      <c r="T230" s="336"/>
      <c r="U230" s="337">
        <f>+'11+'!W237</f>
        <v>347</v>
      </c>
      <c r="V230" s="337">
        <f>+'11+'!X237</f>
        <v>171</v>
      </c>
      <c r="W230" s="283">
        <f t="shared" si="4"/>
        <v>49.279538904899134</v>
      </c>
    </row>
    <row r="231" spans="1:23" ht="74.25" customHeight="1" x14ac:dyDescent="0.2">
      <c r="A231" s="317"/>
      <c r="B231" s="431" t="str">
        <f>+'11+'!B238:M238</f>
        <v>Подпрограмма "Реализация мероприятий по развитию сельского хозяйства и расшение рынка сельскохозяйственной продукции"</v>
      </c>
      <c r="C231" s="431"/>
      <c r="D231" s="431"/>
      <c r="E231" s="431"/>
      <c r="F231" s="431"/>
      <c r="G231" s="431"/>
      <c r="H231" s="431"/>
      <c r="I231" s="431"/>
      <c r="J231" s="431"/>
      <c r="K231" s="431"/>
      <c r="L231" s="431"/>
      <c r="M231" s="298">
        <f>+'11+'!O238</f>
        <v>4</v>
      </c>
      <c r="N231" s="298">
        <f>+'11+'!P238</f>
        <v>5</v>
      </c>
      <c r="O231" s="298" t="str">
        <f>+'11+'!Q238</f>
        <v>0420000000</v>
      </c>
      <c r="P231" s="298">
        <f>+'11+'!R238</f>
        <v>0</v>
      </c>
      <c r="Q231" s="432"/>
      <c r="R231" s="432"/>
      <c r="S231" s="335"/>
      <c r="T231" s="336"/>
      <c r="U231" s="337">
        <f>+'11+'!W238</f>
        <v>347</v>
      </c>
      <c r="V231" s="337">
        <f>+'11+'!X238</f>
        <v>171</v>
      </c>
      <c r="W231" s="283">
        <f t="shared" si="4"/>
        <v>49.279538904899134</v>
      </c>
    </row>
    <row r="232" spans="1:23" ht="12.75" customHeight="1" x14ac:dyDescent="0.2">
      <c r="A232" s="317"/>
      <c r="B232" s="431" t="str">
        <f>+'11+'!B239:M239</f>
        <v>Поддержка предприятий</v>
      </c>
      <c r="C232" s="431"/>
      <c r="D232" s="431"/>
      <c r="E232" s="431"/>
      <c r="F232" s="431"/>
      <c r="G232" s="431"/>
      <c r="H232" s="431"/>
      <c r="I232" s="431"/>
      <c r="J232" s="431"/>
      <c r="K232" s="431"/>
      <c r="L232" s="431"/>
      <c r="M232" s="298">
        <f>+'11+'!O239</f>
        <v>4</v>
      </c>
      <c r="N232" s="298">
        <f>+'11+'!P239</f>
        <v>5</v>
      </c>
      <c r="O232" s="298" t="str">
        <f>+'11+'!Q239</f>
        <v>0420170060</v>
      </c>
      <c r="P232" s="298">
        <f>+'11+'!R239</f>
        <v>0</v>
      </c>
      <c r="Q232" s="432"/>
      <c r="R232" s="432"/>
      <c r="S232" s="335"/>
      <c r="T232" s="336"/>
      <c r="U232" s="337">
        <f>+'11+'!W239</f>
        <v>347</v>
      </c>
      <c r="V232" s="337">
        <f>+'11+'!X239</f>
        <v>171</v>
      </c>
      <c r="W232" s="283">
        <f t="shared" si="4"/>
        <v>49.279538904899134</v>
      </c>
    </row>
    <row r="233" spans="1:23" ht="12.75" customHeight="1" x14ac:dyDescent="0.2">
      <c r="A233" s="317"/>
      <c r="B233" s="431" t="str">
        <f>+'11+'!B240:M240</f>
        <v>Закупка товаров, работ и услуг для обеспечения государственных (муниципальных) нужд</v>
      </c>
      <c r="C233" s="431"/>
      <c r="D233" s="431"/>
      <c r="E233" s="431"/>
      <c r="F233" s="431"/>
      <c r="G233" s="431"/>
      <c r="H233" s="431"/>
      <c r="I233" s="431"/>
      <c r="J233" s="431"/>
      <c r="K233" s="431"/>
      <c r="L233" s="431"/>
      <c r="M233" s="298">
        <f>+'11+'!O240</f>
        <v>4</v>
      </c>
      <c r="N233" s="298">
        <f>+'11+'!P240</f>
        <v>5</v>
      </c>
      <c r="O233" s="298" t="str">
        <f>+'11+'!Q240</f>
        <v>0420170060</v>
      </c>
      <c r="P233" s="298" t="str">
        <f>+'11+'!R240</f>
        <v>200</v>
      </c>
      <c r="Q233" s="432"/>
      <c r="R233" s="432"/>
      <c r="S233" s="335"/>
      <c r="T233" s="336"/>
      <c r="U233" s="337">
        <f>+'11+'!W240</f>
        <v>137</v>
      </c>
      <c r="V233" s="337">
        <f>+'11+'!X240</f>
        <v>31</v>
      </c>
      <c r="W233" s="283">
        <f t="shared" si="4"/>
        <v>22.627737226277372</v>
      </c>
    </row>
    <row r="234" spans="1:23" ht="21.75" customHeight="1" x14ac:dyDescent="0.2">
      <c r="A234" s="317"/>
      <c r="B234" s="431" t="str">
        <f>+'11+'!B241:M241</f>
        <v>Иные закупки товаров, работ и услуг для обеспечения государственных (муниципальных) нужд</v>
      </c>
      <c r="C234" s="431"/>
      <c r="D234" s="431"/>
      <c r="E234" s="431"/>
      <c r="F234" s="431"/>
      <c r="G234" s="431"/>
      <c r="H234" s="431"/>
      <c r="I234" s="431"/>
      <c r="J234" s="431"/>
      <c r="K234" s="431"/>
      <c r="L234" s="431"/>
      <c r="M234" s="298">
        <f>+'11+'!O241</f>
        <v>4</v>
      </c>
      <c r="N234" s="298">
        <f>+'11+'!P241</f>
        <v>5</v>
      </c>
      <c r="O234" s="298" t="str">
        <f>+'11+'!Q241</f>
        <v>0420170060</v>
      </c>
      <c r="P234" s="298" t="str">
        <f>+'11+'!R241</f>
        <v>240</v>
      </c>
      <c r="Q234" s="432"/>
      <c r="R234" s="432"/>
      <c r="S234" s="335"/>
      <c r="T234" s="336"/>
      <c r="U234" s="337">
        <f>+'11+'!W241</f>
        <v>137</v>
      </c>
      <c r="V234" s="337">
        <f>+'11+'!X241</f>
        <v>31</v>
      </c>
      <c r="W234" s="283">
        <f t="shared" si="4"/>
        <v>22.627737226277372</v>
      </c>
    </row>
    <row r="235" spans="1:23" ht="32.25" customHeight="1" x14ac:dyDescent="0.2">
      <c r="A235" s="317"/>
      <c r="B235" s="431" t="str">
        <f>+'11+'!B242:M242</f>
        <v>Прочая закупка товаров, работ и услуг</v>
      </c>
      <c r="C235" s="431"/>
      <c r="D235" s="431"/>
      <c r="E235" s="431"/>
      <c r="F235" s="431"/>
      <c r="G235" s="431"/>
      <c r="H235" s="431"/>
      <c r="I235" s="431"/>
      <c r="J235" s="431"/>
      <c r="K235" s="431"/>
      <c r="L235" s="431"/>
      <c r="M235" s="298">
        <f>+'11+'!O242</f>
        <v>4</v>
      </c>
      <c r="N235" s="298">
        <f>+'11+'!P242</f>
        <v>5</v>
      </c>
      <c r="O235" s="298" t="str">
        <f>+'11+'!Q242</f>
        <v>0420170060</v>
      </c>
      <c r="P235" s="298" t="str">
        <f>+'11+'!R242</f>
        <v>244</v>
      </c>
      <c r="Q235" s="432"/>
      <c r="R235" s="432"/>
      <c r="S235" s="335"/>
      <c r="T235" s="336"/>
      <c r="U235" s="337">
        <f>+'11+'!W242</f>
        <v>137</v>
      </c>
      <c r="V235" s="337">
        <f>+'11+'!X242</f>
        <v>31</v>
      </c>
      <c r="W235" s="283">
        <f t="shared" si="4"/>
        <v>22.627737226277372</v>
      </c>
    </row>
    <row r="236" spans="1:23" ht="12.75" customHeight="1" x14ac:dyDescent="0.2">
      <c r="A236" s="317"/>
      <c r="B236" s="431" t="str">
        <f>+'11+'!B243:M243</f>
        <v>Иные бюджетные ассигнования</v>
      </c>
      <c r="C236" s="431"/>
      <c r="D236" s="431"/>
      <c r="E236" s="431"/>
      <c r="F236" s="431"/>
      <c r="G236" s="431"/>
      <c r="H236" s="431"/>
      <c r="I236" s="431"/>
      <c r="J236" s="431"/>
      <c r="K236" s="431"/>
      <c r="L236" s="431"/>
      <c r="M236" s="298">
        <f>+'11+'!O243</f>
        <v>4</v>
      </c>
      <c r="N236" s="298">
        <f>+'11+'!P243</f>
        <v>5</v>
      </c>
      <c r="O236" s="298" t="str">
        <f>+'11+'!Q243</f>
        <v>0420170060</v>
      </c>
      <c r="P236" s="298" t="str">
        <f>+'11+'!R243</f>
        <v>800</v>
      </c>
      <c r="Q236" s="432"/>
      <c r="R236" s="432"/>
      <c r="S236" s="335"/>
      <c r="T236" s="336"/>
      <c r="U236" s="337">
        <f>+'11+'!W243</f>
        <v>210</v>
      </c>
      <c r="V236" s="337">
        <f>+'11+'!X243</f>
        <v>140</v>
      </c>
      <c r="W236" s="283">
        <f t="shared" si="4"/>
        <v>66.666666666666657</v>
      </c>
    </row>
    <row r="237" spans="1:23" ht="21.75" customHeight="1" x14ac:dyDescent="0.2">
      <c r="A237" s="317"/>
      <c r="B237" s="431" t="str">
        <f>+'11+'!B244:M244</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237" s="431"/>
      <c r="D237" s="431"/>
      <c r="E237" s="431"/>
      <c r="F237" s="431"/>
      <c r="G237" s="431"/>
      <c r="H237" s="431"/>
      <c r="I237" s="431"/>
      <c r="J237" s="431"/>
      <c r="K237" s="431"/>
      <c r="L237" s="431"/>
      <c r="M237" s="298">
        <f>+'11+'!O244</f>
        <v>4</v>
      </c>
      <c r="N237" s="298">
        <f>+'11+'!P244</f>
        <v>5</v>
      </c>
      <c r="O237" s="298" t="str">
        <f>+'11+'!Q244</f>
        <v>0420170060</v>
      </c>
      <c r="P237" s="298" t="str">
        <f>+'11+'!R244</f>
        <v>810</v>
      </c>
      <c r="Q237" s="432"/>
      <c r="R237" s="432"/>
      <c r="S237" s="335"/>
      <c r="T237" s="336"/>
      <c r="U237" s="337">
        <f>+'11+'!W244</f>
        <v>210</v>
      </c>
      <c r="V237" s="337">
        <f>+'11+'!X244</f>
        <v>140</v>
      </c>
      <c r="W237" s="283">
        <f t="shared" si="4"/>
        <v>66.666666666666657</v>
      </c>
    </row>
    <row r="238" spans="1:23" ht="21.75" customHeight="1" x14ac:dyDescent="0.2">
      <c r="A238" s="317"/>
      <c r="B238" s="431" t="str">
        <f>+'11+'!B245:M245</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238" s="431"/>
      <c r="D238" s="431"/>
      <c r="E238" s="431"/>
      <c r="F238" s="431"/>
      <c r="G238" s="431"/>
      <c r="H238" s="431"/>
      <c r="I238" s="431"/>
      <c r="J238" s="431"/>
      <c r="K238" s="431"/>
      <c r="L238" s="431"/>
      <c r="M238" s="298">
        <f>+'11+'!O245</f>
        <v>4</v>
      </c>
      <c r="N238" s="298">
        <f>+'11+'!P245</f>
        <v>5</v>
      </c>
      <c r="O238" s="298" t="str">
        <f>+'11+'!Q245</f>
        <v>0420170060</v>
      </c>
      <c r="P238" s="298" t="str">
        <f>+'11+'!R245</f>
        <v>813</v>
      </c>
      <c r="Q238" s="432"/>
      <c r="R238" s="432"/>
      <c r="S238" s="335"/>
      <c r="T238" s="336"/>
      <c r="U238" s="337">
        <f>+'11+'!W245</f>
        <v>210</v>
      </c>
      <c r="V238" s="337">
        <f>+'11+'!X245</f>
        <v>140</v>
      </c>
      <c r="W238" s="283">
        <f t="shared" si="4"/>
        <v>66.666666666666657</v>
      </c>
    </row>
    <row r="239" spans="1:23" ht="12.75" customHeight="1" x14ac:dyDescent="0.2">
      <c r="A239" s="317"/>
      <c r="B239" s="431" t="str">
        <f>+'11+'!B246:M246</f>
        <v>Муниципальная программа "Развитие сельского хозяйства"</v>
      </c>
      <c r="C239" s="431"/>
      <c r="D239" s="431"/>
      <c r="E239" s="431"/>
      <c r="F239" s="431"/>
      <c r="G239" s="431"/>
      <c r="H239" s="431"/>
      <c r="I239" s="431"/>
      <c r="J239" s="431"/>
      <c r="K239" s="431"/>
      <c r="L239" s="431"/>
      <c r="M239" s="298">
        <f>+'11+'!O246</f>
        <v>4</v>
      </c>
      <c r="N239" s="298">
        <f>+'11+'!P246</f>
        <v>5</v>
      </c>
      <c r="O239" s="298" t="str">
        <f>+'11+'!Q246</f>
        <v>0400000000</v>
      </c>
      <c r="P239" s="298">
        <f>+'11+'!R246</f>
        <v>0</v>
      </c>
      <c r="Q239" s="432"/>
      <c r="R239" s="432"/>
      <c r="S239" s="335"/>
      <c r="T239" s="336"/>
      <c r="U239" s="337">
        <f>+'11+'!W246</f>
        <v>121.1</v>
      </c>
      <c r="V239" s="337">
        <f>+'11+'!X246</f>
        <v>121.1</v>
      </c>
      <c r="W239" s="283">
        <f t="shared" si="4"/>
        <v>100</v>
      </c>
    </row>
    <row r="240" spans="1:23" ht="12.75" customHeight="1" x14ac:dyDescent="0.2">
      <c r="A240" s="317"/>
      <c r="B240" s="431" t="str">
        <f>+'11+'!B247:M247</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240" s="431"/>
      <c r="D240" s="431"/>
      <c r="E240" s="431"/>
      <c r="F240" s="431"/>
      <c r="G240" s="431"/>
      <c r="H240" s="431"/>
      <c r="I240" s="431"/>
      <c r="J240" s="431"/>
      <c r="K240" s="431"/>
      <c r="L240" s="431"/>
      <c r="M240" s="298">
        <f>+'11+'!O247</f>
        <v>4</v>
      </c>
      <c r="N240" s="298">
        <f>+'11+'!P247</f>
        <v>5</v>
      </c>
      <c r="O240" s="298" t="str">
        <f>+'11+'!Q247</f>
        <v>0430000000</v>
      </c>
      <c r="P240" s="298">
        <f>+'11+'!R247</f>
        <v>0</v>
      </c>
      <c r="Q240" s="435"/>
      <c r="R240" s="435"/>
      <c r="S240" s="332"/>
      <c r="T240" s="333"/>
      <c r="U240" s="337">
        <f>+'11+'!W247</f>
        <v>121.1</v>
      </c>
      <c r="V240" s="337">
        <f>+'11+'!X247</f>
        <v>121.1</v>
      </c>
      <c r="W240" s="283">
        <f t="shared" si="4"/>
        <v>100</v>
      </c>
    </row>
    <row r="241" spans="1:23" ht="42.75" customHeight="1" x14ac:dyDescent="0.25">
      <c r="A241" s="317"/>
      <c r="B241" s="431" t="str">
        <f>+'11+'!B248:M248</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241" s="431"/>
      <c r="D241" s="431"/>
      <c r="E241" s="431"/>
      <c r="F241" s="431"/>
      <c r="G241" s="431"/>
      <c r="H241" s="431"/>
      <c r="I241" s="431"/>
      <c r="J241" s="431"/>
      <c r="K241" s="431"/>
      <c r="L241" s="431"/>
      <c r="M241" s="298">
        <f>+'11+'!O248</f>
        <v>4</v>
      </c>
      <c r="N241" s="298">
        <f>+'11+'!P248</f>
        <v>5</v>
      </c>
      <c r="O241" s="298" t="str">
        <f>+'11+'!Q248</f>
        <v>0430176140</v>
      </c>
      <c r="P241" s="298">
        <f>+'11+'!R248</f>
        <v>0</v>
      </c>
      <c r="Q241" s="433"/>
      <c r="R241" s="433"/>
      <c r="S241" s="343"/>
      <c r="T241" s="344"/>
      <c r="U241" s="337">
        <f>+'11+'!W248</f>
        <v>121.1</v>
      </c>
      <c r="V241" s="337">
        <f>+'11+'!X248</f>
        <v>121.1</v>
      </c>
      <c r="W241" s="283">
        <f t="shared" si="4"/>
        <v>100</v>
      </c>
    </row>
    <row r="242" spans="1:23" ht="74.25" customHeight="1" x14ac:dyDescent="0.2">
      <c r="A242" s="317"/>
      <c r="B242" s="431" t="str">
        <f>+'11+'!B249:M249</f>
        <v>Закупка товаров, работ и услуг для обеспечения государственных (муниципальных) нужд</v>
      </c>
      <c r="C242" s="431"/>
      <c r="D242" s="431"/>
      <c r="E242" s="431"/>
      <c r="F242" s="431"/>
      <c r="G242" s="431"/>
      <c r="H242" s="431"/>
      <c r="I242" s="431"/>
      <c r="J242" s="431"/>
      <c r="K242" s="431"/>
      <c r="L242" s="431"/>
      <c r="M242" s="298">
        <f>+'11+'!O249</f>
        <v>4</v>
      </c>
      <c r="N242" s="298">
        <f>+'11+'!P249</f>
        <v>5</v>
      </c>
      <c r="O242" s="298" t="str">
        <f>+'11+'!Q249</f>
        <v>0430176140</v>
      </c>
      <c r="P242" s="298" t="str">
        <f>+'11+'!R249</f>
        <v>200</v>
      </c>
      <c r="Q242" s="432"/>
      <c r="R242" s="432"/>
      <c r="S242" s="335"/>
      <c r="T242" s="336"/>
      <c r="U242" s="337">
        <f>+'11+'!W249</f>
        <v>121.1</v>
      </c>
      <c r="V242" s="337">
        <f>+'11+'!X249</f>
        <v>121.1</v>
      </c>
      <c r="W242" s="283">
        <f t="shared" si="4"/>
        <v>100</v>
      </c>
    </row>
    <row r="243" spans="1:23" ht="42.75" customHeight="1" x14ac:dyDescent="0.2">
      <c r="A243" s="317"/>
      <c r="B243" s="431" t="str">
        <f>+'11+'!B250:M250</f>
        <v>Иные закупки товаров, работ и услуг для обеспечения государственных (муниципальных) нужд</v>
      </c>
      <c r="C243" s="431"/>
      <c r="D243" s="431"/>
      <c r="E243" s="431"/>
      <c r="F243" s="431"/>
      <c r="G243" s="431"/>
      <c r="H243" s="431"/>
      <c r="I243" s="431"/>
      <c r="J243" s="431"/>
      <c r="K243" s="431"/>
      <c r="L243" s="431"/>
      <c r="M243" s="298">
        <f>+'11+'!O250</f>
        <v>4</v>
      </c>
      <c r="N243" s="298">
        <f>+'11+'!P250</f>
        <v>5</v>
      </c>
      <c r="O243" s="298" t="str">
        <f>+'11+'!Q250</f>
        <v>0430176140</v>
      </c>
      <c r="P243" s="298" t="str">
        <f>+'11+'!R250</f>
        <v>240</v>
      </c>
      <c r="Q243" s="432"/>
      <c r="R243" s="432"/>
      <c r="S243" s="335"/>
      <c r="T243" s="336"/>
      <c r="U243" s="337">
        <f>+'11+'!W250</f>
        <v>121.1</v>
      </c>
      <c r="V243" s="337">
        <f>+'11+'!X250</f>
        <v>121.1</v>
      </c>
      <c r="W243" s="283">
        <f t="shared" si="4"/>
        <v>100</v>
      </c>
    </row>
    <row r="244" spans="1:23" ht="12.75" customHeight="1" x14ac:dyDescent="0.2">
      <c r="A244" s="317"/>
      <c r="B244" s="431" t="str">
        <f>+'11+'!B251:M251</f>
        <v>Прочая закупка товаров, работ и услуг</v>
      </c>
      <c r="C244" s="431"/>
      <c r="D244" s="431"/>
      <c r="E244" s="431"/>
      <c r="F244" s="431"/>
      <c r="G244" s="431"/>
      <c r="H244" s="431"/>
      <c r="I244" s="431"/>
      <c r="J244" s="431"/>
      <c r="K244" s="431"/>
      <c r="L244" s="431"/>
      <c r="M244" s="298">
        <f>+'11+'!O251</f>
        <v>4</v>
      </c>
      <c r="N244" s="298">
        <f>+'11+'!P251</f>
        <v>5</v>
      </c>
      <c r="O244" s="298" t="str">
        <f>+'11+'!Q251</f>
        <v>0430176140</v>
      </c>
      <c r="P244" s="298" t="str">
        <f>+'11+'!R251</f>
        <v>244</v>
      </c>
      <c r="Q244" s="432"/>
      <c r="R244" s="432"/>
      <c r="S244" s="335"/>
      <c r="T244" s="336"/>
      <c r="U244" s="337">
        <f>+'11+'!W251</f>
        <v>121.1</v>
      </c>
      <c r="V244" s="337">
        <f>+'11+'!X251</f>
        <v>121.1</v>
      </c>
      <c r="W244" s="283">
        <f t="shared" si="4"/>
        <v>100</v>
      </c>
    </row>
    <row r="245" spans="1:23" ht="42.75" customHeight="1" x14ac:dyDescent="0.2">
      <c r="A245" s="317"/>
      <c r="B245" s="431" t="str">
        <f>+'11+'!B252:M252</f>
        <v>Обеспечение деятельности органов местного самоуправления</v>
      </c>
      <c r="C245" s="431"/>
      <c r="D245" s="431"/>
      <c r="E245" s="431"/>
      <c r="F245" s="431"/>
      <c r="G245" s="431"/>
      <c r="H245" s="431"/>
      <c r="I245" s="431"/>
      <c r="J245" s="431"/>
      <c r="K245" s="431"/>
      <c r="L245" s="431"/>
      <c r="M245" s="298">
        <f>+'11+'!O252</f>
        <v>4</v>
      </c>
      <c r="N245" s="298">
        <f>+'11+'!P252</f>
        <v>5</v>
      </c>
      <c r="O245" s="298" t="str">
        <f>+'11+'!Q252</f>
        <v>8900000000</v>
      </c>
      <c r="P245" s="298">
        <f>+'11+'!R252</f>
        <v>0</v>
      </c>
      <c r="Q245" s="432"/>
      <c r="R245" s="432"/>
      <c r="S245" s="335"/>
      <c r="T245" s="336"/>
      <c r="U245" s="337">
        <f>+'11+'!W252</f>
        <v>3222.3110000000001</v>
      </c>
      <c r="V245" s="337">
        <f>+'11+'!X252</f>
        <v>2502.9469099999997</v>
      </c>
      <c r="W245" s="283">
        <f t="shared" si="4"/>
        <v>77.67552262956616</v>
      </c>
    </row>
    <row r="246" spans="1:23" ht="74.25" customHeight="1" x14ac:dyDescent="0.2">
      <c r="A246" s="317"/>
      <c r="B246" s="431" t="str">
        <f>+'11+'!B253:M253</f>
        <v>Обеспечение деятельности органов местного самоуправления  (Расходы на выплаты персоналу в целях обеспечения выполнения функций муниципальными органами)</v>
      </c>
      <c r="C246" s="431"/>
      <c r="D246" s="431"/>
      <c r="E246" s="431"/>
      <c r="F246" s="431"/>
      <c r="G246" s="431"/>
      <c r="H246" s="431"/>
      <c r="I246" s="431"/>
      <c r="J246" s="431"/>
      <c r="K246" s="431"/>
      <c r="L246" s="431"/>
      <c r="M246" s="298">
        <f>+'11+'!O253</f>
        <v>4</v>
      </c>
      <c r="N246" s="298">
        <f>+'11+'!P253</f>
        <v>5</v>
      </c>
      <c r="O246" s="298" t="str">
        <f>+'11+'!Q253</f>
        <v>8900000110</v>
      </c>
      <c r="P246" s="298">
        <f>+'11+'!R253</f>
        <v>0</v>
      </c>
      <c r="Q246" s="432"/>
      <c r="R246" s="432"/>
      <c r="S246" s="335"/>
      <c r="T246" s="336"/>
      <c r="U246" s="337">
        <f>+'11+'!W253</f>
        <v>2557.1610000000001</v>
      </c>
      <c r="V246" s="337">
        <f>+'11+'!X253</f>
        <v>2043.3894599999999</v>
      </c>
      <c r="W246" s="283">
        <f t="shared" si="4"/>
        <v>79.908518079229268</v>
      </c>
    </row>
    <row r="247" spans="1:23" ht="21.75" customHeight="1" x14ac:dyDescent="0.2">
      <c r="A247" s="317"/>
      <c r="B247" s="431" t="str">
        <f>+'11+'!B254:M254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47" s="431"/>
      <c r="D247" s="431"/>
      <c r="E247" s="431"/>
      <c r="F247" s="431"/>
      <c r="G247" s="431"/>
      <c r="H247" s="431"/>
      <c r="I247" s="431"/>
      <c r="J247" s="431"/>
      <c r="K247" s="431"/>
      <c r="L247" s="431"/>
      <c r="M247" s="298">
        <f>+'11+'!O254</f>
        <v>4</v>
      </c>
      <c r="N247" s="298">
        <f>+'11+'!P254</f>
        <v>5</v>
      </c>
      <c r="O247" s="298" t="str">
        <f>+'11+'!Q254</f>
        <v>8900000110</v>
      </c>
      <c r="P247" s="298" t="str">
        <f>+'11+'!R254</f>
        <v>100</v>
      </c>
      <c r="Q247" s="432"/>
      <c r="R247" s="432"/>
      <c r="S247" s="335"/>
      <c r="T247" s="336"/>
      <c r="U247" s="337">
        <f>+'11+'!W254</f>
        <v>2557.1610000000001</v>
      </c>
      <c r="V247" s="337">
        <f>+'11+'!X254</f>
        <v>2043.3894599999999</v>
      </c>
      <c r="W247" s="283">
        <f t="shared" si="4"/>
        <v>79.908518079229268</v>
      </c>
    </row>
    <row r="248" spans="1:23" ht="42.75" customHeight="1" x14ac:dyDescent="0.2">
      <c r="A248" s="317"/>
      <c r="B248" s="431" t="str">
        <f>+'11+'!B255:M255</f>
        <v>Расходы на выплаты персоналу государственных (муниципальных) органов</v>
      </c>
      <c r="C248" s="431"/>
      <c r="D248" s="431"/>
      <c r="E248" s="431"/>
      <c r="F248" s="431"/>
      <c r="G248" s="431"/>
      <c r="H248" s="431"/>
      <c r="I248" s="431"/>
      <c r="J248" s="431"/>
      <c r="K248" s="431"/>
      <c r="L248" s="431"/>
      <c r="M248" s="298">
        <f>+'11+'!O255</f>
        <v>4</v>
      </c>
      <c r="N248" s="298">
        <f>+'11+'!P255</f>
        <v>5</v>
      </c>
      <c r="O248" s="298" t="str">
        <f>+'11+'!Q255</f>
        <v>8900000110</v>
      </c>
      <c r="P248" s="298" t="str">
        <f>+'11+'!R255</f>
        <v>120</v>
      </c>
      <c r="Q248" s="432"/>
      <c r="R248" s="432"/>
      <c r="S248" s="335"/>
      <c r="T248" s="336"/>
      <c r="U248" s="337">
        <f>+'11+'!W255</f>
        <v>2557.1610000000001</v>
      </c>
      <c r="V248" s="337">
        <f>+'11+'!X255</f>
        <v>2043.3894599999999</v>
      </c>
      <c r="W248" s="283">
        <f t="shared" si="4"/>
        <v>79.908518079229268</v>
      </c>
    </row>
    <row r="249" spans="1:23" ht="42.75" customHeight="1" x14ac:dyDescent="0.2">
      <c r="A249" s="317"/>
      <c r="B249" s="431" t="str">
        <f>+'11+'!B256:M256</f>
        <v>Фонд оплаты труда государственных (муниципальных) органов</v>
      </c>
      <c r="C249" s="431"/>
      <c r="D249" s="431"/>
      <c r="E249" s="431"/>
      <c r="F249" s="431"/>
      <c r="G249" s="431"/>
      <c r="H249" s="431"/>
      <c r="I249" s="431"/>
      <c r="J249" s="431"/>
      <c r="K249" s="431"/>
      <c r="L249" s="431"/>
      <c r="M249" s="298">
        <f>+'11+'!O256</f>
        <v>4</v>
      </c>
      <c r="N249" s="298">
        <f>+'11+'!P256</f>
        <v>5</v>
      </c>
      <c r="O249" s="298" t="str">
        <f>+'11+'!Q256</f>
        <v>8900000110</v>
      </c>
      <c r="P249" s="298" t="str">
        <f>+'11+'!R256</f>
        <v>121</v>
      </c>
      <c r="Q249" s="432"/>
      <c r="R249" s="432"/>
      <c r="S249" s="335"/>
      <c r="T249" s="336"/>
      <c r="U249" s="337">
        <f>+'11+'!W256</f>
        <v>1964.0250000000001</v>
      </c>
      <c r="V249" s="337">
        <f>+'11+'!X256</f>
        <v>1573.6506099999999</v>
      </c>
      <c r="W249" s="283">
        <f t="shared" si="4"/>
        <v>80.123756571326737</v>
      </c>
    </row>
    <row r="250" spans="1:23" ht="21.75" customHeight="1" x14ac:dyDescent="0.2">
      <c r="A250" s="317"/>
      <c r="B250" s="431" t="str">
        <f>+'11+'!B257:M257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50" s="431"/>
      <c r="D250" s="431"/>
      <c r="E250" s="431"/>
      <c r="F250" s="431"/>
      <c r="G250" s="431"/>
      <c r="H250" s="431"/>
      <c r="I250" s="431"/>
      <c r="J250" s="431"/>
      <c r="K250" s="431"/>
      <c r="L250" s="431"/>
      <c r="M250" s="298">
        <f>+'11+'!O257</f>
        <v>4</v>
      </c>
      <c r="N250" s="298">
        <f>+'11+'!P257</f>
        <v>5</v>
      </c>
      <c r="O250" s="298" t="str">
        <f>+'11+'!Q257</f>
        <v>8900000110</v>
      </c>
      <c r="P250" s="298" t="str">
        <f>+'11+'!R257</f>
        <v>129</v>
      </c>
      <c r="Q250" s="432"/>
      <c r="R250" s="432"/>
      <c r="S250" s="335"/>
      <c r="T250" s="336"/>
      <c r="U250" s="337">
        <f>+'11+'!W257</f>
        <v>593.13599999999997</v>
      </c>
      <c r="V250" s="337">
        <f>+'11+'!X257</f>
        <v>469.73885000000001</v>
      </c>
      <c r="W250" s="283">
        <f t="shared" si="4"/>
        <v>79.195808381214434</v>
      </c>
    </row>
    <row r="251" spans="1:23" ht="21.75" customHeight="1" x14ac:dyDescent="0.2">
      <c r="A251" s="317"/>
      <c r="B251" s="431" t="str">
        <f>+'11+'!B258:M258</f>
        <v>Обеспечение деятельности органов местного самоуправления</v>
      </c>
      <c r="C251" s="431"/>
      <c r="D251" s="431"/>
      <c r="E251" s="431"/>
      <c r="F251" s="431"/>
      <c r="G251" s="431"/>
      <c r="H251" s="431"/>
      <c r="I251" s="431"/>
      <c r="J251" s="431"/>
      <c r="K251" s="431"/>
      <c r="L251" s="431"/>
      <c r="M251" s="298">
        <f>+'11+'!O258</f>
        <v>4</v>
      </c>
      <c r="N251" s="298">
        <f>+'11+'!P258</f>
        <v>5</v>
      </c>
      <c r="O251" s="298" t="str">
        <f>+'11+'!Q258</f>
        <v>8900000190</v>
      </c>
      <c r="P251" s="298">
        <f>+'11+'!R258</f>
        <v>0</v>
      </c>
      <c r="Q251" s="432"/>
      <c r="R251" s="432"/>
      <c r="S251" s="335"/>
      <c r="T251" s="336"/>
      <c r="U251" s="337">
        <f>+'11+'!W258</f>
        <v>665.15</v>
      </c>
      <c r="V251" s="337">
        <f>+'11+'!X258</f>
        <v>459.55744999999996</v>
      </c>
      <c r="W251" s="283">
        <f t="shared" si="4"/>
        <v>69.090799067879431</v>
      </c>
    </row>
    <row r="252" spans="1:23" ht="12.75" customHeight="1" x14ac:dyDescent="0.2">
      <c r="A252" s="317"/>
      <c r="B252" s="431" t="str">
        <f>+'11+'!B259:M259</f>
        <v>Закупка товаров, работ и услуг для обеспечения государственных (муниципальных) нужд</v>
      </c>
      <c r="C252" s="431"/>
      <c r="D252" s="431"/>
      <c r="E252" s="431"/>
      <c r="F252" s="431"/>
      <c r="G252" s="431"/>
      <c r="H252" s="431"/>
      <c r="I252" s="431"/>
      <c r="J252" s="431"/>
      <c r="K252" s="431"/>
      <c r="L252" s="431"/>
      <c r="M252" s="298">
        <f>+'11+'!O259</f>
        <v>4</v>
      </c>
      <c r="N252" s="298">
        <f>+'11+'!P259</f>
        <v>5</v>
      </c>
      <c r="O252" s="298" t="str">
        <f>+'11+'!Q259</f>
        <v>8900000190</v>
      </c>
      <c r="P252" s="298" t="str">
        <f>+'11+'!R259</f>
        <v>200</v>
      </c>
      <c r="Q252" s="432"/>
      <c r="R252" s="432"/>
      <c r="S252" s="335"/>
      <c r="T252" s="336"/>
      <c r="U252" s="337">
        <f>+'11+'!W259</f>
        <v>648.29999999999995</v>
      </c>
      <c r="V252" s="337">
        <f>+'11+'!X259</f>
        <v>446.24244999999996</v>
      </c>
      <c r="W252" s="283">
        <f t="shared" si="4"/>
        <v>68.83270862255128</v>
      </c>
    </row>
    <row r="253" spans="1:23" ht="21.75" customHeight="1" x14ac:dyDescent="0.2">
      <c r="A253" s="317"/>
      <c r="B253" s="431" t="str">
        <f>+'11+'!B260:M260</f>
        <v>Иные закупки товаров, работ и услуг для обеспечения государственных (муниципальных) нужд</v>
      </c>
      <c r="C253" s="431"/>
      <c r="D253" s="431"/>
      <c r="E253" s="431"/>
      <c r="F253" s="431"/>
      <c r="G253" s="431"/>
      <c r="H253" s="431"/>
      <c r="I253" s="431"/>
      <c r="J253" s="431"/>
      <c r="K253" s="431"/>
      <c r="L253" s="431"/>
      <c r="M253" s="298">
        <f>+'11+'!O260</f>
        <v>4</v>
      </c>
      <c r="N253" s="298">
        <f>+'11+'!P260</f>
        <v>5</v>
      </c>
      <c r="O253" s="298" t="str">
        <f>+'11+'!Q260</f>
        <v>8900000190</v>
      </c>
      <c r="P253" s="298" t="str">
        <f>+'11+'!R260</f>
        <v>240</v>
      </c>
      <c r="Q253" s="432"/>
      <c r="R253" s="432"/>
      <c r="S253" s="335"/>
      <c r="T253" s="336"/>
      <c r="U253" s="337">
        <f>+'11+'!W260</f>
        <v>648.29999999999995</v>
      </c>
      <c r="V253" s="337">
        <f>+'11+'!X260</f>
        <v>446.24244999999996</v>
      </c>
      <c r="W253" s="283">
        <f t="shared" si="4"/>
        <v>68.83270862255128</v>
      </c>
    </row>
    <row r="254" spans="1:23" ht="42.75" customHeight="1" x14ac:dyDescent="0.2">
      <c r="A254" s="317"/>
      <c r="B254" s="431" t="str">
        <f>+'11+'!B261:M261</f>
        <v>Закупка товаров, работ, услуг в сфере информационно-коммуникационных технологий</v>
      </c>
      <c r="C254" s="431"/>
      <c r="D254" s="431"/>
      <c r="E254" s="431"/>
      <c r="F254" s="431"/>
      <c r="G254" s="431"/>
      <c r="H254" s="431"/>
      <c r="I254" s="431"/>
      <c r="J254" s="431"/>
      <c r="K254" s="431"/>
      <c r="L254" s="431"/>
      <c r="M254" s="298">
        <f>+'11+'!O261</f>
        <v>4</v>
      </c>
      <c r="N254" s="298">
        <f>+'11+'!P261</f>
        <v>5</v>
      </c>
      <c r="O254" s="298" t="str">
        <f>+'11+'!Q261</f>
        <v>8900000190</v>
      </c>
      <c r="P254" s="298" t="str">
        <f>+'11+'!R261</f>
        <v>242</v>
      </c>
      <c r="Q254" s="432"/>
      <c r="R254" s="432"/>
      <c r="S254" s="335"/>
      <c r="T254" s="336"/>
      <c r="U254" s="337">
        <f>+'11+'!W261</f>
        <v>173.4</v>
      </c>
      <c r="V254" s="337">
        <f>+'11+'!X261</f>
        <v>132.00116</v>
      </c>
      <c r="W254" s="283">
        <f t="shared" si="4"/>
        <v>76.12523644752018</v>
      </c>
    </row>
    <row r="255" spans="1:23" ht="53.25" customHeight="1" x14ac:dyDescent="0.2">
      <c r="A255" s="317"/>
      <c r="B255" s="431" t="str">
        <f>+'11+'!B262:M262</f>
        <v>Прочая закупка товаров, работ и услуг</v>
      </c>
      <c r="C255" s="431"/>
      <c r="D255" s="431"/>
      <c r="E255" s="431"/>
      <c r="F255" s="431"/>
      <c r="G255" s="431"/>
      <c r="H255" s="431"/>
      <c r="I255" s="431"/>
      <c r="J255" s="431"/>
      <c r="K255" s="431"/>
      <c r="L255" s="431"/>
      <c r="M255" s="298">
        <f>+'11+'!O262</f>
        <v>4</v>
      </c>
      <c r="N255" s="298">
        <f>+'11+'!P262</f>
        <v>5</v>
      </c>
      <c r="O255" s="298" t="str">
        <f>+'11+'!Q262</f>
        <v>8900000190</v>
      </c>
      <c r="P255" s="298" t="str">
        <f>+'11+'!R262</f>
        <v>244</v>
      </c>
      <c r="Q255" s="432"/>
      <c r="R255" s="432"/>
      <c r="S255" s="335"/>
      <c r="T255" s="336"/>
      <c r="U255" s="337">
        <f>+'11+'!W262</f>
        <v>474.9</v>
      </c>
      <c r="V255" s="337">
        <f>+'11+'!X262</f>
        <v>314.24128999999999</v>
      </c>
      <c r="W255" s="283">
        <f t="shared" si="4"/>
        <v>66.169991577174144</v>
      </c>
    </row>
    <row r="256" spans="1:23" ht="21.75" customHeight="1" x14ac:dyDescent="0.2">
      <c r="A256" s="317"/>
      <c r="B256" s="431" t="str">
        <f>+'11+'!B263:M263</f>
        <v>Иные бюджетные ассигнования</v>
      </c>
      <c r="C256" s="431"/>
      <c r="D256" s="431"/>
      <c r="E256" s="431"/>
      <c r="F256" s="431"/>
      <c r="G256" s="431"/>
      <c r="H256" s="431"/>
      <c r="I256" s="431"/>
      <c r="J256" s="431"/>
      <c r="K256" s="431"/>
      <c r="L256" s="431"/>
      <c r="M256" s="298">
        <f>+'11+'!O263</f>
        <v>4</v>
      </c>
      <c r="N256" s="298">
        <f>+'11+'!P263</f>
        <v>5</v>
      </c>
      <c r="O256" s="298" t="str">
        <f>+'11+'!Q263</f>
        <v>8900000190</v>
      </c>
      <c r="P256" s="298" t="str">
        <f>+'11+'!R263</f>
        <v>800</v>
      </c>
      <c r="Q256" s="432"/>
      <c r="R256" s="432"/>
      <c r="S256" s="335"/>
      <c r="T256" s="336"/>
      <c r="U256" s="337">
        <f>+'11+'!W263</f>
        <v>16.849999999999998</v>
      </c>
      <c r="V256" s="337">
        <f>+'11+'!X263</f>
        <v>13.314999999999998</v>
      </c>
      <c r="W256" s="283">
        <f t="shared" si="4"/>
        <v>79.020771513353111</v>
      </c>
    </row>
    <row r="257" spans="1:23" ht="21.75" customHeight="1" x14ac:dyDescent="0.2">
      <c r="A257" s="317"/>
      <c r="B257" s="431" t="str">
        <f>+'11+'!B264:M264</f>
        <v>Уплата налогов, сборов и иных платежей</v>
      </c>
      <c r="C257" s="431"/>
      <c r="D257" s="431"/>
      <c r="E257" s="431"/>
      <c r="F257" s="431"/>
      <c r="G257" s="431"/>
      <c r="H257" s="431"/>
      <c r="I257" s="431"/>
      <c r="J257" s="431"/>
      <c r="K257" s="431"/>
      <c r="L257" s="431"/>
      <c r="M257" s="298">
        <f>+'11+'!O264</f>
        <v>4</v>
      </c>
      <c r="N257" s="298">
        <f>+'11+'!P264</f>
        <v>5</v>
      </c>
      <c r="O257" s="298" t="str">
        <f>+'11+'!Q264</f>
        <v>8900000190</v>
      </c>
      <c r="P257" s="298" t="str">
        <f>+'11+'!R264</f>
        <v>850</v>
      </c>
      <c r="Q257" s="432"/>
      <c r="R257" s="432"/>
      <c r="S257" s="335"/>
      <c r="T257" s="336"/>
      <c r="U257" s="337">
        <f>+'11+'!W264</f>
        <v>16.849999999999998</v>
      </c>
      <c r="V257" s="337">
        <f>+'11+'!X264</f>
        <v>13.314999999999998</v>
      </c>
      <c r="W257" s="283">
        <f t="shared" si="4"/>
        <v>79.020771513353111</v>
      </c>
    </row>
    <row r="258" spans="1:23" ht="32.25" customHeight="1" x14ac:dyDescent="0.2">
      <c r="A258" s="317"/>
      <c r="B258" s="431" t="str">
        <f>+'11+'!B265:M265</f>
        <v>Уплата налога на имущество организаций и земельного налога</v>
      </c>
      <c r="C258" s="431"/>
      <c r="D258" s="431"/>
      <c r="E258" s="431"/>
      <c r="F258" s="431"/>
      <c r="G258" s="431"/>
      <c r="H258" s="431"/>
      <c r="I258" s="431"/>
      <c r="J258" s="431"/>
      <c r="K258" s="431"/>
      <c r="L258" s="431"/>
      <c r="M258" s="298">
        <f>+'11+'!O265</f>
        <v>4</v>
      </c>
      <c r="N258" s="298">
        <f>+'11+'!P265</f>
        <v>5</v>
      </c>
      <c r="O258" s="298" t="str">
        <f>+'11+'!Q265</f>
        <v>8900000190</v>
      </c>
      <c r="P258" s="298" t="str">
        <f>+'11+'!R265</f>
        <v>851</v>
      </c>
      <c r="Q258" s="432"/>
      <c r="R258" s="432"/>
      <c r="S258" s="335"/>
      <c r="T258" s="336"/>
      <c r="U258" s="337">
        <f>+'11+'!W265</f>
        <v>13.1</v>
      </c>
      <c r="V258" s="337">
        <f>+'11+'!X265</f>
        <v>9.5649999999999995</v>
      </c>
      <c r="W258" s="283">
        <f t="shared" si="4"/>
        <v>73.015267175572518</v>
      </c>
    </row>
    <row r="259" spans="1:23" ht="21.75" customHeight="1" x14ac:dyDescent="0.2">
      <c r="A259" s="317"/>
      <c r="B259" s="431" t="str">
        <f>+'11+'!B266:M266</f>
        <v>Уплата прочих налогов, сборов</v>
      </c>
      <c r="C259" s="431"/>
      <c r="D259" s="431"/>
      <c r="E259" s="431"/>
      <c r="F259" s="431"/>
      <c r="G259" s="431"/>
      <c r="H259" s="431"/>
      <c r="I259" s="431"/>
      <c r="J259" s="431"/>
      <c r="K259" s="431"/>
      <c r="L259" s="431"/>
      <c r="M259" s="298">
        <f>+'11+'!O266</f>
        <v>4</v>
      </c>
      <c r="N259" s="298">
        <f>+'11+'!P266</f>
        <v>5</v>
      </c>
      <c r="O259" s="298" t="str">
        <f>+'11+'!Q266</f>
        <v>8900000190</v>
      </c>
      <c r="P259" s="298" t="str">
        <f>+'11+'!R266</f>
        <v>852</v>
      </c>
      <c r="Q259" s="432"/>
      <c r="R259" s="432"/>
      <c r="S259" s="335"/>
      <c r="T259" s="336"/>
      <c r="U259" s="337">
        <f>+'11+'!W266</f>
        <v>3.55</v>
      </c>
      <c r="V259" s="337">
        <f>+'11+'!X266</f>
        <v>3.55</v>
      </c>
      <c r="W259" s="283">
        <f t="shared" si="4"/>
        <v>100</v>
      </c>
    </row>
    <row r="260" spans="1:23" ht="21.75" customHeight="1" x14ac:dyDescent="0.2">
      <c r="A260" s="317"/>
      <c r="B260" s="431" t="str">
        <f>+'11+'!B267:M267</f>
        <v>Уплата иных платежей</v>
      </c>
      <c r="C260" s="431"/>
      <c r="D260" s="431"/>
      <c r="E260" s="431"/>
      <c r="F260" s="431"/>
      <c r="G260" s="431"/>
      <c r="H260" s="431"/>
      <c r="I260" s="431"/>
      <c r="J260" s="431"/>
      <c r="K260" s="431"/>
      <c r="L260" s="431"/>
      <c r="M260" s="298">
        <f>+'11+'!O267</f>
        <v>4</v>
      </c>
      <c r="N260" s="298">
        <f>+'11+'!P267</f>
        <v>5</v>
      </c>
      <c r="O260" s="298" t="str">
        <f>+'11+'!Q267</f>
        <v>8900000190</v>
      </c>
      <c r="P260" s="298" t="str">
        <f>+'11+'!R267</f>
        <v>853</v>
      </c>
      <c r="Q260" s="432"/>
      <c r="R260" s="432"/>
      <c r="S260" s="335"/>
      <c r="T260" s="336"/>
      <c r="U260" s="337">
        <f>+'11+'!W267</f>
        <v>0.2</v>
      </c>
      <c r="V260" s="337">
        <f>+'11+'!X267</f>
        <v>0.2</v>
      </c>
      <c r="W260" s="283">
        <f t="shared" si="4"/>
        <v>100</v>
      </c>
    </row>
    <row r="261" spans="1:23" ht="12.75" customHeight="1" x14ac:dyDescent="0.2">
      <c r="A261" s="317"/>
      <c r="B261" s="431" t="str">
        <f>+'11+'!B599:M599</f>
        <v>Транспорт</v>
      </c>
      <c r="C261" s="431"/>
      <c r="D261" s="431"/>
      <c r="E261" s="431"/>
      <c r="F261" s="431"/>
      <c r="G261" s="431"/>
      <c r="H261" s="431"/>
      <c r="I261" s="431"/>
      <c r="J261" s="431"/>
      <c r="K261" s="431"/>
      <c r="L261" s="431"/>
      <c r="M261" s="298">
        <f>+'11+'!O599</f>
        <v>4</v>
      </c>
      <c r="N261" s="298">
        <f>+'11+'!P599</f>
        <v>8</v>
      </c>
      <c r="O261" s="298">
        <f>+'11+'!Q599</f>
        <v>0</v>
      </c>
      <c r="P261" s="298">
        <f>+'11+'!R599</f>
        <v>0</v>
      </c>
      <c r="Q261" s="432"/>
      <c r="R261" s="432"/>
      <c r="S261" s="335"/>
      <c r="T261" s="336"/>
      <c r="U261" s="337">
        <f>+'11+'!W599</f>
        <v>4819.95</v>
      </c>
      <c r="V261" s="337">
        <f>+'11+'!X599</f>
        <v>0</v>
      </c>
      <c r="W261" s="283">
        <f t="shared" si="4"/>
        <v>0</v>
      </c>
    </row>
    <row r="262" spans="1:23" ht="12.75" customHeight="1" x14ac:dyDescent="0.2">
      <c r="A262" s="317"/>
      <c r="B262" s="431" t="str">
        <f>+'11+'!B606:M606</f>
        <v>Программа "Содержание и развитие муниципального хозяйства"</v>
      </c>
      <c r="C262" s="431"/>
      <c r="D262" s="431"/>
      <c r="E262" s="431"/>
      <c r="F262" s="431"/>
      <c r="G262" s="431"/>
      <c r="H262" s="431"/>
      <c r="I262" s="431"/>
      <c r="J262" s="431"/>
      <c r="K262" s="431"/>
      <c r="L262" s="431"/>
      <c r="M262" s="298">
        <f>+'11+'!O606</f>
        <v>4</v>
      </c>
      <c r="N262" s="298">
        <f>+'11+'!P606</f>
        <v>8</v>
      </c>
      <c r="O262" s="298" t="str">
        <f>+'11+'!Q606</f>
        <v>0300000000</v>
      </c>
      <c r="P262" s="298">
        <f>+'11+'!R606</f>
        <v>0</v>
      </c>
      <c r="Q262" s="432"/>
      <c r="R262" s="432"/>
      <c r="S262" s="335"/>
      <c r="T262" s="336"/>
      <c r="U262" s="337">
        <f>+'11+'!W606</f>
        <v>4819.95</v>
      </c>
      <c r="V262" s="337">
        <f>+'11+'!X606</f>
        <v>0</v>
      </c>
      <c r="W262" s="283">
        <f t="shared" si="4"/>
        <v>0</v>
      </c>
    </row>
    <row r="263" spans="1:23" ht="21.75" customHeight="1" x14ac:dyDescent="0.2">
      <c r="A263" s="317"/>
      <c r="B263" s="431" t="str">
        <f>+'11+'!B607:M607</f>
        <v>Подпрограмма "Обеспечение организаций жилищно-коммунального хозяйства специализированной техникой"</v>
      </c>
      <c r="C263" s="431"/>
      <c r="D263" s="431"/>
      <c r="E263" s="431"/>
      <c r="F263" s="431"/>
      <c r="G263" s="431"/>
      <c r="H263" s="431"/>
      <c r="I263" s="431"/>
      <c r="J263" s="431"/>
      <c r="K263" s="431"/>
      <c r="L263" s="431"/>
      <c r="M263" s="298">
        <f>+'11+'!O607</f>
        <v>4</v>
      </c>
      <c r="N263" s="298">
        <f>+'11+'!P607</f>
        <v>8</v>
      </c>
      <c r="O263" s="298" t="str">
        <f>+'11+'!Q607</f>
        <v>0310000000</v>
      </c>
      <c r="P263" s="298">
        <f>+'11+'!R607</f>
        <v>0</v>
      </c>
      <c r="Q263" s="432"/>
      <c r="R263" s="432"/>
      <c r="S263" s="335"/>
      <c r="T263" s="336"/>
      <c r="U263" s="337">
        <f>+'11+'!W607</f>
        <v>4819.95</v>
      </c>
      <c r="V263" s="337">
        <f>+'11+'!X607</f>
        <v>0</v>
      </c>
      <c r="W263" s="283">
        <f t="shared" si="4"/>
        <v>0</v>
      </c>
    </row>
    <row r="264" spans="1:23" ht="21.75" customHeight="1" x14ac:dyDescent="0.2">
      <c r="A264" s="317"/>
      <c r="B264" s="431" t="str">
        <f>+'11+'!B608:M608</f>
        <v>Приобретение погрузчика</v>
      </c>
      <c r="C264" s="431"/>
      <c r="D264" s="431"/>
      <c r="E264" s="431"/>
      <c r="F264" s="431"/>
      <c r="G264" s="431"/>
      <c r="H264" s="431"/>
      <c r="I264" s="431"/>
      <c r="J264" s="431"/>
      <c r="K264" s="431"/>
      <c r="L264" s="431"/>
      <c r="M264" s="298">
        <f>+'11+'!O608</f>
        <v>4</v>
      </c>
      <c r="N264" s="298">
        <f>+'11+'!P608</f>
        <v>8</v>
      </c>
      <c r="O264" s="298" t="str">
        <f>+'11+'!Q608</f>
        <v>031017002Г</v>
      </c>
      <c r="P264" s="298">
        <f>+'11+'!R608</f>
        <v>0</v>
      </c>
      <c r="Q264" s="432"/>
      <c r="R264" s="432"/>
      <c r="S264" s="335"/>
      <c r="T264" s="336"/>
      <c r="U264" s="337">
        <f>+'11+'!W608</f>
        <v>4819.95</v>
      </c>
      <c r="V264" s="337">
        <f>+'11+'!X608</f>
        <v>0</v>
      </c>
      <c r="W264" s="283">
        <f t="shared" si="4"/>
        <v>0</v>
      </c>
    </row>
    <row r="265" spans="1:23" ht="42.75" customHeight="1" x14ac:dyDescent="0.2">
      <c r="A265" s="317"/>
      <c r="B265" s="431" t="str">
        <f>+'11+'!B609:M609</f>
        <v>Закупка товаров, работ и услуг для обеспечения государственных (муниципальных) нужд</v>
      </c>
      <c r="C265" s="431"/>
      <c r="D265" s="431"/>
      <c r="E265" s="431"/>
      <c r="F265" s="431"/>
      <c r="G265" s="431"/>
      <c r="H265" s="431"/>
      <c r="I265" s="431"/>
      <c r="J265" s="431"/>
      <c r="K265" s="431"/>
      <c r="L265" s="431"/>
      <c r="M265" s="298">
        <f>+'11+'!O609</f>
        <v>4</v>
      </c>
      <c r="N265" s="298">
        <f>+'11+'!P609</f>
        <v>8</v>
      </c>
      <c r="O265" s="298" t="str">
        <f>+'11+'!Q609</f>
        <v>031017002Г</v>
      </c>
      <c r="P265" s="298" t="str">
        <f>+'11+'!R609</f>
        <v>200</v>
      </c>
      <c r="Q265" s="432"/>
      <c r="R265" s="432"/>
      <c r="S265" s="335"/>
      <c r="T265" s="336"/>
      <c r="U265" s="337">
        <f>+'11+'!W609</f>
        <v>4819.95</v>
      </c>
      <c r="V265" s="337">
        <f>+'11+'!X609</f>
        <v>0</v>
      </c>
      <c r="W265" s="283">
        <f t="shared" si="4"/>
        <v>0</v>
      </c>
    </row>
    <row r="266" spans="1:23" ht="21.75" customHeight="1" x14ac:dyDescent="0.2">
      <c r="A266" s="317"/>
      <c r="B266" s="431" t="str">
        <f>+'11+'!B610:M610</f>
        <v>Иные закупки товаров, работ и услуг для обеспечения государственных (муниципальных) нужд</v>
      </c>
      <c r="C266" s="431"/>
      <c r="D266" s="431"/>
      <c r="E266" s="431"/>
      <c r="F266" s="431"/>
      <c r="G266" s="431"/>
      <c r="H266" s="431"/>
      <c r="I266" s="431"/>
      <c r="J266" s="431"/>
      <c r="K266" s="431"/>
      <c r="L266" s="431"/>
      <c r="M266" s="298">
        <f>+'11+'!O610</f>
        <v>4</v>
      </c>
      <c r="N266" s="298">
        <f>+'11+'!P610</f>
        <v>8</v>
      </c>
      <c r="O266" s="298" t="str">
        <f>+'11+'!Q610</f>
        <v>031017002Г</v>
      </c>
      <c r="P266" s="298" t="str">
        <f>+'11+'!R610</f>
        <v>240</v>
      </c>
      <c r="Q266" s="432"/>
      <c r="R266" s="432"/>
      <c r="S266" s="335"/>
      <c r="T266" s="336"/>
      <c r="U266" s="337">
        <f>+'11+'!W610</f>
        <v>4819.95</v>
      </c>
      <c r="V266" s="337">
        <f>+'11+'!X610</f>
        <v>0</v>
      </c>
      <c r="W266" s="283">
        <f t="shared" ref="W266:W321" si="5">V266/U266*100</f>
        <v>0</v>
      </c>
    </row>
    <row r="267" spans="1:23" ht="21.75" customHeight="1" x14ac:dyDescent="0.2">
      <c r="A267" s="317"/>
      <c r="B267" s="431" t="str">
        <f>+'11+'!B611:M611</f>
        <v>Закупка товаров, работ, услуг в целях капитального ремонта государственного (муниципального) имущества</v>
      </c>
      <c r="C267" s="431"/>
      <c r="D267" s="431"/>
      <c r="E267" s="431"/>
      <c r="F267" s="431"/>
      <c r="G267" s="431"/>
      <c r="H267" s="431"/>
      <c r="I267" s="431"/>
      <c r="J267" s="431"/>
      <c r="K267" s="431"/>
      <c r="L267" s="431"/>
      <c r="M267" s="298">
        <f>+'11+'!O611</f>
        <v>4</v>
      </c>
      <c r="N267" s="298">
        <f>+'11+'!P611</f>
        <v>8</v>
      </c>
      <c r="O267" s="298" t="str">
        <f>+'11+'!Q611</f>
        <v>031017002Г</v>
      </c>
      <c r="P267" s="362">
        <f>+'11+'!R611</f>
        <v>244</v>
      </c>
      <c r="Q267" s="432"/>
      <c r="R267" s="432"/>
      <c r="S267" s="335"/>
      <c r="T267" s="336"/>
      <c r="U267" s="337">
        <f>+'11+'!W611</f>
        <v>4819.95</v>
      </c>
      <c r="V267" s="337">
        <f>+'11+'!X611</f>
        <v>0</v>
      </c>
      <c r="W267" s="283">
        <f t="shared" si="5"/>
        <v>0</v>
      </c>
    </row>
    <row r="268" spans="1:23" ht="12.75" customHeight="1" x14ac:dyDescent="0.2">
      <c r="A268" s="317"/>
      <c r="B268" s="431" t="str">
        <f>+'11+'!B612:M612</f>
        <v>Дорожное хозяйство (дорожные фонды)</v>
      </c>
      <c r="C268" s="431"/>
      <c r="D268" s="431"/>
      <c r="E268" s="431"/>
      <c r="F268" s="431"/>
      <c r="G268" s="431"/>
      <c r="H268" s="431"/>
      <c r="I268" s="431"/>
      <c r="J268" s="431"/>
      <c r="K268" s="431"/>
      <c r="L268" s="431"/>
      <c r="M268" s="298">
        <f>+'11+'!O612</f>
        <v>4</v>
      </c>
      <c r="N268" s="298">
        <f>+'11+'!P612</f>
        <v>9</v>
      </c>
      <c r="O268" s="298">
        <f>+'11+'!Q612</f>
        <v>0</v>
      </c>
      <c r="P268" s="298">
        <f>+'11+'!R612</f>
        <v>0</v>
      </c>
      <c r="Q268" s="432"/>
      <c r="R268" s="432"/>
      <c r="S268" s="335"/>
      <c r="T268" s="336"/>
      <c r="U268" s="337">
        <f>+'11+'!W612</f>
        <v>22057.244449999998</v>
      </c>
      <c r="V268" s="337">
        <f>+'11+'!X612</f>
        <v>1124.384</v>
      </c>
      <c r="W268" s="283">
        <f t="shared" si="5"/>
        <v>5.0975723760453677</v>
      </c>
    </row>
    <row r="269" spans="1:23" ht="12.75" customHeight="1" x14ac:dyDescent="0.2">
      <c r="A269" s="317"/>
      <c r="B269" s="431" t="str">
        <f>+'11+'!B619:M619</f>
        <v>Программа "Содержание и развитие муниципального хозяйства"</v>
      </c>
      <c r="C269" s="431"/>
      <c r="D269" s="431"/>
      <c r="E269" s="431"/>
      <c r="F269" s="431"/>
      <c r="G269" s="431"/>
      <c r="H269" s="431"/>
      <c r="I269" s="431"/>
      <c r="J269" s="431"/>
      <c r="K269" s="431"/>
      <c r="L269" s="431"/>
      <c r="M269" s="298">
        <f>+'11+'!O619</f>
        <v>4</v>
      </c>
      <c r="N269" s="298">
        <f>+'11+'!P619</f>
        <v>9</v>
      </c>
      <c r="O269" s="298" t="str">
        <f>+'11+'!Q619</f>
        <v>0300000000</v>
      </c>
      <c r="P269" s="298">
        <f>+'11+'!R619</f>
        <v>0</v>
      </c>
      <c r="Q269" s="432"/>
      <c r="R269" s="432"/>
      <c r="S269" s="335"/>
      <c r="T269" s="336"/>
      <c r="U269" s="337">
        <f>+'11+'!W619</f>
        <v>22057.244449999998</v>
      </c>
      <c r="V269" s="337">
        <f>+'11+'!X619</f>
        <v>1124.384</v>
      </c>
      <c r="W269" s="283">
        <f t="shared" si="5"/>
        <v>5.0975723760453677</v>
      </c>
    </row>
    <row r="270" spans="1:23" ht="21.75" customHeight="1" x14ac:dyDescent="0.2">
      <c r="A270" s="317"/>
      <c r="B270" s="431" t="str">
        <f>+'11+'!B620:M620</f>
        <v>Подпрограмма "Обеспечение организаций жилищно-коммунального хозяйства специализированной техникой"</v>
      </c>
      <c r="C270" s="431"/>
      <c r="D270" s="431"/>
      <c r="E270" s="431"/>
      <c r="F270" s="431"/>
      <c r="G270" s="431"/>
      <c r="H270" s="431"/>
      <c r="I270" s="431"/>
      <c r="J270" s="431"/>
      <c r="K270" s="431"/>
      <c r="L270" s="431"/>
      <c r="M270" s="298">
        <f>+'11+'!O620</f>
        <v>4</v>
      </c>
      <c r="N270" s="298">
        <f>+'11+'!P620</f>
        <v>9</v>
      </c>
      <c r="O270" s="298" t="str">
        <f>+'11+'!Q620</f>
        <v>0320000000</v>
      </c>
      <c r="P270" s="298">
        <f>+'11+'!R620</f>
        <v>0</v>
      </c>
      <c r="Q270" s="432"/>
      <c r="R270" s="432"/>
      <c r="S270" s="335"/>
      <c r="T270" s="336"/>
      <c r="U270" s="337">
        <f>+'11+'!W620</f>
        <v>22057.244449999998</v>
      </c>
      <c r="V270" s="337">
        <f>+'11+'!X620</f>
        <v>1124.384</v>
      </c>
      <c r="W270" s="283">
        <f t="shared" si="5"/>
        <v>5.0975723760453677</v>
      </c>
    </row>
    <row r="271" spans="1:23" ht="21.75" customHeight="1" x14ac:dyDescent="0.2">
      <c r="A271" s="317"/>
      <c r="B271" s="431" t="str">
        <f>+'11+'!B621:M621</f>
        <v>Субсидии на капитальный ремонт и ремонт автомобильных дорог общего пользования населенных пунктов за счет средств Дорожного фонда Республики Тыва</v>
      </c>
      <c r="C271" s="431"/>
      <c r="D271" s="431"/>
      <c r="E271" s="431"/>
      <c r="F271" s="431"/>
      <c r="G271" s="431"/>
      <c r="H271" s="431"/>
      <c r="I271" s="431"/>
      <c r="J271" s="431"/>
      <c r="K271" s="431"/>
      <c r="L271" s="431"/>
      <c r="M271" s="298">
        <f>+'11+'!O621</f>
        <v>4</v>
      </c>
      <c r="N271" s="298">
        <f>+'11+'!P621</f>
        <v>9</v>
      </c>
      <c r="O271" s="298" t="str">
        <f>+'11+'!Q621</f>
        <v>0320175050</v>
      </c>
      <c r="P271" s="298">
        <f>+'11+'!R621</f>
        <v>0</v>
      </c>
      <c r="Q271" s="432"/>
      <c r="R271" s="432"/>
      <c r="S271" s="335"/>
      <c r="T271" s="336"/>
      <c r="U271" s="337">
        <f>+'11+'!W621</f>
        <v>15971.240449999999</v>
      </c>
      <c r="V271" s="337">
        <f>+'11+'!X621</f>
        <v>1124.384</v>
      </c>
      <c r="W271" s="283">
        <f t="shared" si="5"/>
        <v>7.0400542996020086</v>
      </c>
    </row>
    <row r="272" spans="1:23" ht="21.75" customHeight="1" x14ac:dyDescent="0.2">
      <c r="A272" s="317"/>
      <c r="B272" s="431" t="str">
        <f>+'11+'!B622:M622</f>
        <v>Закупка товаров, работ и услуг для обеспечения государственных (муниципальных) нужд</v>
      </c>
      <c r="C272" s="431"/>
      <c r="D272" s="431"/>
      <c r="E272" s="431"/>
      <c r="F272" s="431"/>
      <c r="G272" s="431"/>
      <c r="H272" s="431"/>
      <c r="I272" s="431"/>
      <c r="J272" s="431"/>
      <c r="K272" s="431"/>
      <c r="L272" s="431"/>
      <c r="M272" s="298">
        <f>+'11+'!O622</f>
        <v>4</v>
      </c>
      <c r="N272" s="298">
        <f>+'11+'!P622</f>
        <v>9</v>
      </c>
      <c r="O272" s="298" t="str">
        <f>+'11+'!Q622</f>
        <v>0320175050</v>
      </c>
      <c r="P272" s="298" t="str">
        <f>+'11+'!R622</f>
        <v>200</v>
      </c>
      <c r="Q272" s="432"/>
      <c r="R272" s="432"/>
      <c r="S272" s="335"/>
      <c r="T272" s="336"/>
      <c r="U272" s="337">
        <f>+'11+'!W622</f>
        <v>15971.240449999999</v>
      </c>
      <c r="V272" s="337">
        <f>+'11+'!X622</f>
        <v>1124.384</v>
      </c>
      <c r="W272" s="283">
        <f t="shared" si="5"/>
        <v>7.0400542996020086</v>
      </c>
    </row>
    <row r="273" spans="1:23" ht="12.75" customHeight="1" x14ac:dyDescent="0.2">
      <c r="A273" s="317"/>
      <c r="B273" s="431" t="str">
        <f>+'11+'!B623:M623</f>
        <v>Иные закупки товаров, работ и услуг для обеспечения государственных (муниципальных) нужд</v>
      </c>
      <c r="C273" s="431"/>
      <c r="D273" s="431"/>
      <c r="E273" s="431"/>
      <c r="F273" s="431"/>
      <c r="G273" s="431"/>
      <c r="H273" s="431"/>
      <c r="I273" s="431"/>
      <c r="J273" s="431"/>
      <c r="K273" s="431"/>
      <c r="L273" s="431"/>
      <c r="M273" s="298">
        <f>+'11+'!O623</f>
        <v>4</v>
      </c>
      <c r="N273" s="298">
        <f>+'11+'!P623</f>
        <v>9</v>
      </c>
      <c r="O273" s="298" t="str">
        <f>+'11+'!Q623</f>
        <v>0320175050</v>
      </c>
      <c r="P273" s="298" t="str">
        <f>+'11+'!R623</f>
        <v>240</v>
      </c>
      <c r="Q273" s="432"/>
      <c r="R273" s="432"/>
      <c r="S273" s="335"/>
      <c r="T273" s="336"/>
      <c r="U273" s="337">
        <f>+'11+'!W623</f>
        <v>15971.240449999999</v>
      </c>
      <c r="V273" s="337">
        <f>+'11+'!X623</f>
        <v>1124.384</v>
      </c>
      <c r="W273" s="283">
        <f t="shared" si="5"/>
        <v>7.0400542996020086</v>
      </c>
    </row>
    <row r="274" spans="1:23" ht="32.25" customHeight="1" x14ac:dyDescent="0.2">
      <c r="A274" s="317"/>
      <c r="B274" s="431" t="str">
        <f>+'11+'!B624:M624</f>
        <v>Закупка товаров, работ, услуг в целях капитального ремонта государственного (муниципального) имущества</v>
      </c>
      <c r="C274" s="431"/>
      <c r="D274" s="431"/>
      <c r="E274" s="431"/>
      <c r="F274" s="431"/>
      <c r="G274" s="431"/>
      <c r="H274" s="431"/>
      <c r="I274" s="431"/>
      <c r="J274" s="431"/>
      <c r="K274" s="431"/>
      <c r="L274" s="431"/>
      <c r="M274" s="298">
        <f>+'11+'!O624</f>
        <v>4</v>
      </c>
      <c r="N274" s="298">
        <f>+'11+'!P624</f>
        <v>9</v>
      </c>
      <c r="O274" s="298" t="str">
        <f>+'11+'!Q624</f>
        <v>0320175050</v>
      </c>
      <c r="P274" s="298" t="str">
        <f>+'11+'!R624</f>
        <v>243</v>
      </c>
      <c r="Q274" s="432"/>
      <c r="R274" s="432"/>
      <c r="S274" s="335"/>
      <c r="T274" s="336"/>
      <c r="U274" s="337">
        <f>+'11+'!W624</f>
        <v>1382.6130000000001</v>
      </c>
      <c r="V274" s="337">
        <f>+'11+'!X624</f>
        <v>1074.384</v>
      </c>
      <c r="W274" s="283">
        <f t="shared" si="5"/>
        <v>77.706776950600059</v>
      </c>
    </row>
    <row r="275" spans="1:23" ht="21.75" customHeight="1" x14ac:dyDescent="0.2">
      <c r="A275" s="317"/>
      <c r="B275" s="431" t="str">
        <f>+'11+'!B625:M625</f>
        <v>Прочая закупка товаров, работ и услуг</v>
      </c>
      <c r="C275" s="431"/>
      <c r="D275" s="431"/>
      <c r="E275" s="431"/>
      <c r="F275" s="431"/>
      <c r="G275" s="431"/>
      <c r="H275" s="431"/>
      <c r="I275" s="431"/>
      <c r="J275" s="431"/>
      <c r="K275" s="431"/>
      <c r="L275" s="431"/>
      <c r="M275" s="298">
        <f>+'11+'!O625</f>
        <v>4</v>
      </c>
      <c r="N275" s="298">
        <f>+'11+'!P625</f>
        <v>9</v>
      </c>
      <c r="O275" s="298" t="str">
        <f>+'11+'!Q625</f>
        <v>0320175050</v>
      </c>
      <c r="P275" s="298" t="str">
        <f>+'11+'!R625</f>
        <v>244</v>
      </c>
      <c r="Q275" s="432"/>
      <c r="R275" s="432"/>
      <c r="S275" s="335"/>
      <c r="T275" s="336"/>
      <c r="U275" s="337">
        <f>+'11+'!W625</f>
        <v>14588.62745</v>
      </c>
      <c r="V275" s="337">
        <f>+'11+'!X625</f>
        <v>50</v>
      </c>
      <c r="W275" s="283">
        <f t="shared" si="5"/>
        <v>0.342732722261682</v>
      </c>
    </row>
    <row r="276" spans="1:23" ht="12.75" customHeight="1" x14ac:dyDescent="0.2">
      <c r="A276" s="317"/>
      <c r="B276" s="431" t="str">
        <f>+'11+'!B626:M626</f>
        <v>Межбюджетные трансферты, передаваемые бюджетам муниципальных районов на финансовое обеспечение дорожной деятельности</v>
      </c>
      <c r="C276" s="431"/>
      <c r="D276" s="431"/>
      <c r="E276" s="431"/>
      <c r="F276" s="431"/>
      <c r="G276" s="431"/>
      <c r="H276" s="431"/>
      <c r="I276" s="431"/>
      <c r="J276" s="431"/>
      <c r="K276" s="431"/>
      <c r="L276" s="431"/>
      <c r="M276" s="298">
        <f>+'11+'!O626</f>
        <v>4</v>
      </c>
      <c r="N276" s="298">
        <f>+'11+'!P626</f>
        <v>9</v>
      </c>
      <c r="O276" s="298" t="str">
        <f>+'11+'!Q626</f>
        <v>03201L390F</v>
      </c>
      <c r="P276" s="298">
        <f>+'11+'!R626</f>
        <v>0</v>
      </c>
      <c r="Q276" s="432"/>
      <c r="R276" s="432"/>
      <c r="S276" s="335"/>
      <c r="T276" s="336"/>
      <c r="U276" s="337">
        <f>+'11+'!W626</f>
        <v>6086.0039999999999</v>
      </c>
      <c r="V276" s="337">
        <f>+'11+'!X626</f>
        <v>0</v>
      </c>
      <c r="W276" s="283">
        <f t="shared" si="5"/>
        <v>0</v>
      </c>
    </row>
    <row r="277" spans="1:23" ht="21.75" customHeight="1" x14ac:dyDescent="0.2">
      <c r="A277" s="317"/>
      <c r="B277" s="431" t="str">
        <f>+'11+'!B627:M627</f>
        <v>Закупка товаров, работ и услуг для обеспечения государственных (муниципальных) нужд</v>
      </c>
      <c r="C277" s="431"/>
      <c r="D277" s="431"/>
      <c r="E277" s="431"/>
      <c r="F277" s="431"/>
      <c r="G277" s="431"/>
      <c r="H277" s="431"/>
      <c r="I277" s="431"/>
      <c r="J277" s="431"/>
      <c r="K277" s="431"/>
      <c r="L277" s="431"/>
      <c r="M277" s="298">
        <f>+'11+'!O627</f>
        <v>4</v>
      </c>
      <c r="N277" s="298">
        <f>+'11+'!P627</f>
        <v>9</v>
      </c>
      <c r="O277" s="298" t="str">
        <f>+'11+'!Q627</f>
        <v>03201L390F</v>
      </c>
      <c r="P277" s="298" t="str">
        <f>+'11+'!R627</f>
        <v>200</v>
      </c>
      <c r="Q277" s="432"/>
      <c r="R277" s="432"/>
      <c r="S277" s="335"/>
      <c r="T277" s="336"/>
      <c r="U277" s="337">
        <f>+'11+'!W627</f>
        <v>6086.0039999999999</v>
      </c>
      <c r="V277" s="337">
        <f>+'11+'!X627</f>
        <v>0</v>
      </c>
      <c r="W277" s="283">
        <f t="shared" si="5"/>
        <v>0</v>
      </c>
    </row>
    <row r="278" spans="1:23" ht="21.75" customHeight="1" x14ac:dyDescent="0.2">
      <c r="A278" s="317"/>
      <c r="B278" s="431" t="str">
        <f>+'11+'!B628:M628</f>
        <v>Иные закупки товаров, работ и услуг для обеспечения государственных (муниципальных) нужд</v>
      </c>
      <c r="C278" s="431"/>
      <c r="D278" s="431"/>
      <c r="E278" s="431"/>
      <c r="F278" s="431"/>
      <c r="G278" s="431"/>
      <c r="H278" s="431"/>
      <c r="I278" s="431"/>
      <c r="J278" s="431"/>
      <c r="K278" s="431"/>
      <c r="L278" s="431"/>
      <c r="M278" s="298">
        <f>+'11+'!O628</f>
        <v>4</v>
      </c>
      <c r="N278" s="298">
        <f>+'11+'!P628</f>
        <v>9</v>
      </c>
      <c r="O278" s="298" t="str">
        <f>+'11+'!Q628</f>
        <v>03201L390F</v>
      </c>
      <c r="P278" s="298" t="str">
        <f>+'11+'!R628</f>
        <v>240</v>
      </c>
      <c r="Q278" s="432"/>
      <c r="R278" s="432"/>
      <c r="S278" s="335"/>
      <c r="T278" s="336"/>
      <c r="U278" s="337">
        <f>+'11+'!W628</f>
        <v>6086.0039999999999</v>
      </c>
      <c r="V278" s="337">
        <f>+'11+'!X628</f>
        <v>0</v>
      </c>
      <c r="W278" s="283">
        <f t="shared" si="5"/>
        <v>0</v>
      </c>
    </row>
    <row r="279" spans="1:23" ht="12.75" customHeight="1" x14ac:dyDescent="0.25">
      <c r="A279" s="317"/>
      <c r="B279" s="431" t="str">
        <f>+'11+'!B629:M629</f>
        <v>Прочая закупка товаров, работ и услуг</v>
      </c>
      <c r="C279" s="431"/>
      <c r="D279" s="431"/>
      <c r="E279" s="431"/>
      <c r="F279" s="431"/>
      <c r="G279" s="431"/>
      <c r="H279" s="431"/>
      <c r="I279" s="431"/>
      <c r="J279" s="431"/>
      <c r="K279" s="431"/>
      <c r="L279" s="431"/>
      <c r="M279" s="298">
        <f>+'11+'!O629</f>
        <v>4</v>
      </c>
      <c r="N279" s="298">
        <f>+'11+'!P629</f>
        <v>9</v>
      </c>
      <c r="O279" s="298" t="str">
        <f>+'11+'!Q629</f>
        <v>03201L390F</v>
      </c>
      <c r="P279" s="298" t="str">
        <f>+'11+'!R629</f>
        <v>244</v>
      </c>
      <c r="Q279" s="433"/>
      <c r="R279" s="433"/>
      <c r="S279" s="343"/>
      <c r="T279" s="344"/>
      <c r="U279" s="337">
        <f>+'11+'!W629</f>
        <v>6086.0039999999999</v>
      </c>
      <c r="V279" s="337">
        <f>+'11+'!X629</f>
        <v>0</v>
      </c>
      <c r="W279" s="283">
        <f t="shared" si="5"/>
        <v>0</v>
      </c>
    </row>
    <row r="280" spans="1:23" ht="21.75" customHeight="1" x14ac:dyDescent="0.2">
      <c r="A280" s="317"/>
      <c r="B280" s="431" t="str">
        <f>+'11+'!B272:M272</f>
        <v>Другие вопросы в области национальной экономики</v>
      </c>
      <c r="C280" s="431"/>
      <c r="D280" s="431"/>
      <c r="E280" s="431"/>
      <c r="F280" s="431"/>
      <c r="G280" s="431"/>
      <c r="H280" s="431"/>
      <c r="I280" s="431"/>
      <c r="J280" s="431"/>
      <c r="K280" s="431"/>
      <c r="L280" s="431"/>
      <c r="M280" s="298">
        <f>+'11+'!O272</f>
        <v>4</v>
      </c>
      <c r="N280" s="298">
        <f>+'11+'!P272</f>
        <v>12</v>
      </c>
      <c r="O280" s="298">
        <f>+'11+'!Q272</f>
        <v>0</v>
      </c>
      <c r="P280" s="298">
        <f>+'11+'!R272</f>
        <v>0</v>
      </c>
      <c r="Q280" s="432"/>
      <c r="R280" s="432"/>
      <c r="S280" s="335"/>
      <c r="T280" s="336"/>
      <c r="U280" s="337">
        <f>+U281+U287+U293</f>
        <v>3860.6329999999998</v>
      </c>
      <c r="V280" s="337">
        <f>+V281+V287+V293</f>
        <v>1992.0166100000001</v>
      </c>
      <c r="W280" s="283">
        <f t="shared" si="5"/>
        <v>51.598186359594401</v>
      </c>
    </row>
    <row r="281" spans="1:23" ht="21.75" customHeight="1" x14ac:dyDescent="0.2">
      <c r="A281" s="317"/>
      <c r="B281" s="431" t="str">
        <f>+'11+'!B273:M273</f>
        <v>Обеспечение деятельности органов местного самоуправления</v>
      </c>
      <c r="C281" s="431"/>
      <c r="D281" s="431"/>
      <c r="E281" s="431"/>
      <c r="F281" s="431"/>
      <c r="G281" s="431"/>
      <c r="H281" s="431"/>
      <c r="I281" s="431"/>
      <c r="J281" s="431"/>
      <c r="K281" s="431"/>
      <c r="L281" s="431"/>
      <c r="M281" s="298">
        <f>+'11+'!O273</f>
        <v>4</v>
      </c>
      <c r="N281" s="298">
        <f>+'11+'!P273</f>
        <v>12</v>
      </c>
      <c r="O281" s="298" t="str">
        <f>+'11+'!Q273</f>
        <v>8900000000</v>
      </c>
      <c r="P281" s="298">
        <f>+'11+'!R273</f>
        <v>0</v>
      </c>
      <c r="Q281" s="432"/>
      <c r="R281" s="432"/>
      <c r="S281" s="335"/>
      <c r="T281" s="336"/>
      <c r="U281" s="337">
        <f>+'11+'!W273</f>
        <v>404.52299999999997</v>
      </c>
      <c r="V281" s="337">
        <f>+'11+'!X273</f>
        <v>335.26661000000001</v>
      </c>
      <c r="W281" s="283">
        <f t="shared" si="5"/>
        <v>82.879492637007061</v>
      </c>
    </row>
    <row r="282" spans="1:23" ht="53.25" customHeight="1" x14ac:dyDescent="0.2">
      <c r="A282" s="317"/>
      <c r="B282" s="431" t="str">
        <f>+'11+'!B274:M274</f>
        <v>Обеспечение хозяйственного обслуживания в целях функционированияорганов местного самоуправления</v>
      </c>
      <c r="C282" s="431"/>
      <c r="D282" s="431"/>
      <c r="E282" s="431"/>
      <c r="F282" s="431"/>
      <c r="G282" s="431"/>
      <c r="H282" s="431"/>
      <c r="I282" s="431"/>
      <c r="J282" s="431"/>
      <c r="K282" s="431"/>
      <c r="L282" s="431"/>
      <c r="M282" s="298">
        <f>+'11+'!O274</f>
        <v>4</v>
      </c>
      <c r="N282" s="298">
        <f>+'11+'!P274</f>
        <v>12</v>
      </c>
      <c r="O282" s="298" t="str">
        <f>+'11+'!Q274</f>
        <v>8900000140</v>
      </c>
      <c r="P282" s="298">
        <f>+'11+'!R274</f>
        <v>0</v>
      </c>
      <c r="Q282" s="432"/>
      <c r="R282" s="432"/>
      <c r="S282" s="335"/>
      <c r="T282" s="336"/>
      <c r="U282" s="337">
        <f>+'11+'!W274</f>
        <v>404.52299999999997</v>
      </c>
      <c r="V282" s="337">
        <f>+'11+'!X274</f>
        <v>335.26661000000001</v>
      </c>
      <c r="W282" s="283">
        <f t="shared" si="5"/>
        <v>82.879492637007061</v>
      </c>
    </row>
    <row r="283" spans="1:23" ht="21.75" customHeight="1" x14ac:dyDescent="0.2">
      <c r="A283" s="317"/>
      <c r="B283" s="431" t="str">
        <f>+'11+'!B275:M275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83" s="431"/>
      <c r="D283" s="431"/>
      <c r="E283" s="431"/>
      <c r="F283" s="431"/>
      <c r="G283" s="431"/>
      <c r="H283" s="431"/>
      <c r="I283" s="431"/>
      <c r="J283" s="431"/>
      <c r="K283" s="431"/>
      <c r="L283" s="431"/>
      <c r="M283" s="298">
        <f>+'11+'!O275</f>
        <v>4</v>
      </c>
      <c r="N283" s="298">
        <f>+'11+'!P275</f>
        <v>12</v>
      </c>
      <c r="O283" s="298" t="str">
        <f>+'11+'!Q275</f>
        <v>8900000140</v>
      </c>
      <c r="P283" s="298" t="str">
        <f>+'11+'!R275</f>
        <v>100</v>
      </c>
      <c r="Q283" s="432"/>
      <c r="R283" s="432"/>
      <c r="S283" s="335"/>
      <c r="T283" s="336"/>
      <c r="U283" s="337">
        <f>+'11+'!W275</f>
        <v>404.52299999999997</v>
      </c>
      <c r="V283" s="337">
        <f>+'11+'!X275</f>
        <v>335.26661000000001</v>
      </c>
      <c r="W283" s="283">
        <f t="shared" si="5"/>
        <v>82.879492637007061</v>
      </c>
    </row>
    <row r="284" spans="1:23" ht="21.75" customHeight="1" x14ac:dyDescent="0.2">
      <c r="A284" s="317"/>
      <c r="B284" s="431" t="str">
        <f>+'11+'!B276:M276</f>
        <v>Расходы на выплаты персоналу государственных (муниципальных) органов</v>
      </c>
      <c r="C284" s="431"/>
      <c r="D284" s="431"/>
      <c r="E284" s="431"/>
      <c r="F284" s="431"/>
      <c r="G284" s="431"/>
      <c r="H284" s="431"/>
      <c r="I284" s="431"/>
      <c r="J284" s="431"/>
      <c r="K284" s="431"/>
      <c r="L284" s="431"/>
      <c r="M284" s="298">
        <f>+'11+'!O276</f>
        <v>4</v>
      </c>
      <c r="N284" s="298">
        <f>+'11+'!P276</f>
        <v>12</v>
      </c>
      <c r="O284" s="298" t="str">
        <f>+'11+'!Q276</f>
        <v>8900000140</v>
      </c>
      <c r="P284" s="298" t="str">
        <f>+'11+'!R276</f>
        <v>120</v>
      </c>
      <c r="Q284" s="432"/>
      <c r="R284" s="432"/>
      <c r="S284" s="335"/>
      <c r="T284" s="336"/>
      <c r="U284" s="337">
        <f>+'11+'!W276</f>
        <v>404.52299999999997</v>
      </c>
      <c r="V284" s="337">
        <f>+'11+'!X276</f>
        <v>335.26661000000001</v>
      </c>
      <c r="W284" s="283">
        <f t="shared" si="5"/>
        <v>82.879492637007061</v>
      </c>
    </row>
    <row r="285" spans="1:23" ht="32.25" customHeight="1" x14ac:dyDescent="0.2">
      <c r="A285" s="317"/>
      <c r="B285" s="431" t="str">
        <f>+'11+'!B277:M277</f>
        <v>Фонд оплаты труда государственных (муниципальных) органов</v>
      </c>
      <c r="C285" s="431"/>
      <c r="D285" s="431"/>
      <c r="E285" s="431"/>
      <c r="F285" s="431"/>
      <c r="G285" s="431"/>
      <c r="H285" s="431"/>
      <c r="I285" s="431"/>
      <c r="J285" s="431"/>
      <c r="K285" s="431"/>
      <c r="L285" s="431"/>
      <c r="M285" s="298">
        <f>+'11+'!O277</f>
        <v>4</v>
      </c>
      <c r="N285" s="298">
        <f>+'11+'!P277</f>
        <v>12</v>
      </c>
      <c r="O285" s="298" t="str">
        <f>+'11+'!Q277</f>
        <v>8900000140</v>
      </c>
      <c r="P285" s="298" t="str">
        <f>+'11+'!R277</f>
        <v>121</v>
      </c>
      <c r="Q285" s="432"/>
      <c r="R285" s="432"/>
      <c r="S285" s="335"/>
      <c r="T285" s="336"/>
      <c r="U285" s="337">
        <f>+'11+'!W277</f>
        <v>310.69299999999998</v>
      </c>
      <c r="V285" s="337">
        <f>+'11+'!X277</f>
        <v>257.50124</v>
      </c>
      <c r="W285" s="283">
        <f t="shared" si="5"/>
        <v>82.879640030512434</v>
      </c>
    </row>
    <row r="286" spans="1:23" ht="42.75" customHeight="1" x14ac:dyDescent="0.2">
      <c r="A286" s="317"/>
      <c r="B286" s="431" t="str">
        <f>+'11+'!B278:M278</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86" s="431"/>
      <c r="D286" s="431"/>
      <c r="E286" s="431"/>
      <c r="F286" s="431"/>
      <c r="G286" s="431"/>
      <c r="H286" s="431"/>
      <c r="I286" s="431"/>
      <c r="J286" s="431"/>
      <c r="K286" s="431"/>
      <c r="L286" s="431"/>
      <c r="M286" s="298">
        <f>+'11+'!O278</f>
        <v>4</v>
      </c>
      <c r="N286" s="298">
        <f>+'11+'!P278</f>
        <v>12</v>
      </c>
      <c r="O286" s="298" t="str">
        <f>+'11+'!Q278</f>
        <v>8900000140</v>
      </c>
      <c r="P286" s="298" t="str">
        <f>+'11+'!R278</f>
        <v>129</v>
      </c>
      <c r="Q286" s="432"/>
      <c r="R286" s="432"/>
      <c r="S286" s="335"/>
      <c r="T286" s="336"/>
      <c r="U286" s="337">
        <f>+'11+'!W278</f>
        <v>93.83</v>
      </c>
      <c r="V286" s="337">
        <f>+'11+'!X278</f>
        <v>77.765370000000004</v>
      </c>
      <c r="W286" s="283">
        <f t="shared" si="5"/>
        <v>82.879004582756053</v>
      </c>
    </row>
    <row r="287" spans="1:23" ht="53.25" customHeight="1" x14ac:dyDescent="0.2">
      <c r="A287" s="317"/>
      <c r="B287" s="431" t="str">
        <f>+'11+'!B631:M631</f>
        <v>Программа "Развитие земельно-имущественных отношений и градостроительства на территории Овюрского кожууна Республики Тыва на 2016 - 2018 годы"</v>
      </c>
      <c r="C287" s="431"/>
      <c r="D287" s="431"/>
      <c r="E287" s="431"/>
      <c r="F287" s="431"/>
      <c r="G287" s="431"/>
      <c r="H287" s="431"/>
      <c r="I287" s="431"/>
      <c r="J287" s="431"/>
      <c r="K287" s="431"/>
      <c r="L287" s="431"/>
      <c r="M287" s="298">
        <f>+'11+'!O631</f>
        <v>4</v>
      </c>
      <c r="N287" s="298">
        <f>+'11+'!P631</f>
        <v>12</v>
      </c>
      <c r="O287" s="298" t="str">
        <f>+'11+'!Q631</f>
        <v>1000000000</v>
      </c>
      <c r="P287" s="298">
        <f>+'11+'!R631</f>
        <v>0</v>
      </c>
      <c r="Q287" s="432"/>
      <c r="R287" s="432"/>
      <c r="S287" s="335"/>
      <c r="T287" s="336"/>
      <c r="U287" s="337">
        <f>+'11+'!W631</f>
        <v>200</v>
      </c>
      <c r="V287" s="337">
        <f>+'11+'!X631</f>
        <v>87</v>
      </c>
      <c r="W287" s="283">
        <f t="shared" si="5"/>
        <v>43.5</v>
      </c>
    </row>
    <row r="288" spans="1:23" ht="21.75" customHeight="1" x14ac:dyDescent="0.2">
      <c r="A288" s="317"/>
      <c r="B288" s="431" t="str">
        <f>+'11+'!B632:M632</f>
        <v>Подпрограмма "Развитие землеустройства и градостроительства</v>
      </c>
      <c r="C288" s="431"/>
      <c r="D288" s="431"/>
      <c r="E288" s="431"/>
      <c r="F288" s="431"/>
      <c r="G288" s="431"/>
      <c r="H288" s="431"/>
      <c r="I288" s="431"/>
      <c r="J288" s="431"/>
      <c r="K288" s="431"/>
      <c r="L288" s="431"/>
      <c r="M288" s="298">
        <f>+'11+'!O632</f>
        <v>4</v>
      </c>
      <c r="N288" s="298">
        <f>+'11+'!P632</f>
        <v>12</v>
      </c>
      <c r="O288" s="298" t="str">
        <f>+'11+'!Q632</f>
        <v>1010000000</v>
      </c>
      <c r="P288" s="298">
        <f>+'11+'!R632</f>
        <v>0</v>
      </c>
      <c r="Q288" s="432"/>
      <c r="R288" s="432"/>
      <c r="S288" s="335"/>
      <c r="T288" s="336"/>
      <c r="U288" s="337">
        <f>+'11+'!W632</f>
        <v>200</v>
      </c>
      <c r="V288" s="337">
        <f>+'11+'!X632</f>
        <v>87</v>
      </c>
      <c r="W288" s="283">
        <f t="shared" si="5"/>
        <v>43.5</v>
      </c>
    </row>
    <row r="289" spans="1:24" ht="42.75" customHeight="1" x14ac:dyDescent="0.2">
      <c r="A289" s="317"/>
      <c r="B289" s="431" t="str">
        <f>+'11+'!B637:M637</f>
        <v>Мероприятия по подготовке документов территориального планирования</v>
      </c>
      <c r="C289" s="431"/>
      <c r="D289" s="431"/>
      <c r="E289" s="431"/>
      <c r="F289" s="431"/>
      <c r="G289" s="431"/>
      <c r="H289" s="431"/>
      <c r="I289" s="431"/>
      <c r="J289" s="431"/>
      <c r="K289" s="431"/>
      <c r="L289" s="431"/>
      <c r="M289" s="298">
        <f>+'11+'!O637</f>
        <v>4</v>
      </c>
      <c r="N289" s="298">
        <f>+'11+'!P637</f>
        <v>12</v>
      </c>
      <c r="O289" s="298" t="str">
        <f>+'11+'!Q637</f>
        <v>1010175030</v>
      </c>
      <c r="P289" s="298">
        <f>+'11+'!R637</f>
        <v>0</v>
      </c>
      <c r="Q289" s="432"/>
      <c r="R289" s="432"/>
      <c r="S289" s="335"/>
      <c r="T289" s="336"/>
      <c r="U289" s="337">
        <f>+'11+'!W637</f>
        <v>200</v>
      </c>
      <c r="V289" s="337">
        <f>+'11+'!X637</f>
        <v>87</v>
      </c>
      <c r="W289" s="283">
        <f t="shared" si="5"/>
        <v>43.5</v>
      </c>
    </row>
    <row r="290" spans="1:24" ht="12.75" customHeight="1" x14ac:dyDescent="0.2">
      <c r="A290" s="317"/>
      <c r="B290" s="431" t="str">
        <f>+'11+'!B638:M638</f>
        <v>Закупка товаров, работ и услуг для обеспечения государственных (муниципальных) нужд</v>
      </c>
      <c r="C290" s="431"/>
      <c r="D290" s="431"/>
      <c r="E290" s="431"/>
      <c r="F290" s="431"/>
      <c r="G290" s="431"/>
      <c r="H290" s="431"/>
      <c r="I290" s="431"/>
      <c r="J290" s="431"/>
      <c r="K290" s="431"/>
      <c r="L290" s="431"/>
      <c r="M290" s="298">
        <f>+'11+'!O638</f>
        <v>4</v>
      </c>
      <c r="N290" s="298">
        <f>+'11+'!P638</f>
        <v>12</v>
      </c>
      <c r="O290" s="298" t="str">
        <f>+'11+'!Q638</f>
        <v>1010175030</v>
      </c>
      <c r="P290" s="298" t="str">
        <f>+'11+'!R638</f>
        <v>200</v>
      </c>
      <c r="Q290" s="432"/>
      <c r="R290" s="432"/>
      <c r="S290" s="335"/>
      <c r="T290" s="336"/>
      <c r="U290" s="337">
        <f>+'11+'!W638</f>
        <v>200</v>
      </c>
      <c r="V290" s="337">
        <f>+'11+'!X638</f>
        <v>87</v>
      </c>
      <c r="W290" s="283">
        <f t="shared" si="5"/>
        <v>43.5</v>
      </c>
    </row>
    <row r="291" spans="1:24" ht="21.75" customHeight="1" x14ac:dyDescent="0.2">
      <c r="A291" s="317"/>
      <c r="B291" s="431" t="str">
        <f>+'11+'!B639:M639</f>
        <v>Иные закупки товаров, работ и услуг для обеспечения государственных (муниципальных) нужд</v>
      </c>
      <c r="C291" s="431"/>
      <c r="D291" s="431"/>
      <c r="E291" s="431"/>
      <c r="F291" s="431"/>
      <c r="G291" s="431"/>
      <c r="H291" s="431"/>
      <c r="I291" s="431"/>
      <c r="J291" s="431"/>
      <c r="K291" s="431"/>
      <c r="L291" s="431"/>
      <c r="M291" s="298">
        <f>+'11+'!O639</f>
        <v>4</v>
      </c>
      <c r="N291" s="298">
        <f>+'11+'!P639</f>
        <v>12</v>
      </c>
      <c r="O291" s="298" t="str">
        <f>+'11+'!Q639</f>
        <v>1010175030</v>
      </c>
      <c r="P291" s="298" t="str">
        <f>+'11+'!R639</f>
        <v>240</v>
      </c>
      <c r="Q291" s="432"/>
      <c r="R291" s="432"/>
      <c r="S291" s="335"/>
      <c r="T291" s="336"/>
      <c r="U291" s="337">
        <f>+'11+'!W639</f>
        <v>200</v>
      </c>
      <c r="V291" s="337">
        <f>+'11+'!X639</f>
        <v>87</v>
      </c>
      <c r="W291" s="283">
        <f t="shared" si="5"/>
        <v>43.5</v>
      </c>
    </row>
    <row r="292" spans="1:24" ht="12.75" customHeight="1" x14ac:dyDescent="0.2">
      <c r="A292" s="317"/>
      <c r="B292" s="431" t="str">
        <f>+'11+'!B640:M640</f>
        <v>Прочая закупка товаров, работ и услуг</v>
      </c>
      <c r="C292" s="431"/>
      <c r="D292" s="431"/>
      <c r="E292" s="431"/>
      <c r="F292" s="431"/>
      <c r="G292" s="431"/>
      <c r="H292" s="431"/>
      <c r="I292" s="431"/>
      <c r="J292" s="431"/>
      <c r="K292" s="431"/>
      <c r="L292" s="431"/>
      <c r="M292" s="298">
        <f>+'11+'!O640</f>
        <v>4</v>
      </c>
      <c r="N292" s="298">
        <f>+'11+'!P640</f>
        <v>12</v>
      </c>
      <c r="O292" s="298" t="str">
        <f>+'11+'!Q640</f>
        <v>1010175030</v>
      </c>
      <c r="P292" s="298" t="str">
        <f>+'11+'!R640</f>
        <v>244</v>
      </c>
      <c r="Q292" s="432"/>
      <c r="R292" s="432"/>
      <c r="S292" s="335"/>
      <c r="T292" s="336"/>
      <c r="U292" s="337">
        <f>+'11+'!W640</f>
        <v>200</v>
      </c>
      <c r="V292" s="337">
        <f>+'11+'!X640</f>
        <v>87</v>
      </c>
      <c r="W292" s="283">
        <f t="shared" si="5"/>
        <v>43.5</v>
      </c>
    </row>
    <row r="293" spans="1:24" ht="32.25" customHeight="1" x14ac:dyDescent="0.2">
      <c r="A293" s="317"/>
      <c r="B293" s="431" t="str">
        <f>+'11+'!B641:M641</f>
        <v>Программа "Развитие земельно-имущественных отношений и градостроительства на территории Овюрского кожууна Республики Тыва на 2016 - 2018 годы"</v>
      </c>
      <c r="C293" s="431"/>
      <c r="D293" s="431"/>
      <c r="E293" s="431"/>
      <c r="F293" s="431"/>
      <c r="G293" s="431"/>
      <c r="H293" s="431"/>
      <c r="I293" s="431"/>
      <c r="J293" s="431"/>
      <c r="K293" s="431"/>
      <c r="L293" s="431"/>
      <c r="M293" s="298">
        <f>+'11+'!O641</f>
        <v>4</v>
      </c>
      <c r="N293" s="298">
        <f>+'11+'!P641</f>
        <v>12</v>
      </c>
      <c r="O293" s="298" t="str">
        <f>+'11+'!Q641</f>
        <v>1000000000</v>
      </c>
      <c r="P293" s="298">
        <f>+'11+'!R641</f>
        <v>0</v>
      </c>
      <c r="Q293" s="432"/>
      <c r="R293" s="432"/>
      <c r="S293" s="335"/>
      <c r="T293" s="336"/>
      <c r="U293" s="337">
        <f>+U294</f>
        <v>3256.1099999999997</v>
      </c>
      <c r="V293" s="337">
        <f>+V294</f>
        <v>1569.75</v>
      </c>
      <c r="W293" s="283">
        <f t="shared" si="5"/>
        <v>48.209366391184574</v>
      </c>
    </row>
    <row r="294" spans="1:24" ht="12.75" customHeight="1" x14ac:dyDescent="0.2">
      <c r="A294" s="317"/>
      <c r="B294" s="431" t="str">
        <f>+'11+'!B642:M642</f>
        <v>Подпрограмма "Развитие землеустройства и градостроительства</v>
      </c>
      <c r="C294" s="431"/>
      <c r="D294" s="431"/>
      <c r="E294" s="431"/>
      <c r="F294" s="431"/>
      <c r="G294" s="431"/>
      <c r="H294" s="431"/>
      <c r="I294" s="431"/>
      <c r="J294" s="431"/>
      <c r="K294" s="431"/>
      <c r="L294" s="431"/>
      <c r="M294" s="298">
        <f>+'11+'!O642</f>
        <v>4</v>
      </c>
      <c r="N294" s="298">
        <f>+'11+'!P642</f>
        <v>12</v>
      </c>
      <c r="O294" s="298" t="str">
        <f>+'11+'!Q642</f>
        <v>1010000000</v>
      </c>
      <c r="P294" s="298">
        <f>+'11+'!R642</f>
        <v>0</v>
      </c>
      <c r="Q294" s="432"/>
      <c r="R294" s="432"/>
      <c r="S294" s="335"/>
      <c r="T294" s="336"/>
      <c r="U294" s="337">
        <f>+U295</f>
        <v>3256.1099999999997</v>
      </c>
      <c r="V294" s="337">
        <f>+V295</f>
        <v>1569.75</v>
      </c>
      <c r="W294" s="283">
        <f t="shared" si="5"/>
        <v>48.209366391184574</v>
      </c>
    </row>
    <row r="295" spans="1:24" ht="21.75" customHeight="1" x14ac:dyDescent="0.2">
      <c r="A295" s="317"/>
      <c r="B295" s="431" t="str">
        <f>+'11+'!B643:M643</f>
        <v>Проведение комплексных кадастровых работ</v>
      </c>
      <c r="C295" s="431"/>
      <c r="D295" s="431"/>
      <c r="E295" s="431"/>
      <c r="F295" s="431"/>
      <c r="G295" s="431"/>
      <c r="H295" s="431"/>
      <c r="I295" s="431"/>
      <c r="J295" s="431"/>
      <c r="K295" s="431"/>
      <c r="L295" s="431"/>
      <c r="M295" s="298">
        <f>+'11+'!O643</f>
        <v>4</v>
      </c>
      <c r="N295" s="298">
        <f>+'11+'!P643</f>
        <v>12</v>
      </c>
      <c r="O295" s="298" t="str">
        <f>+'11+'!Q643</f>
        <v>10101L5110</v>
      </c>
      <c r="P295" s="298">
        <f>+'11+'!R643</f>
        <v>0</v>
      </c>
      <c r="Q295" s="432"/>
      <c r="R295" s="432"/>
      <c r="S295" s="335"/>
      <c r="T295" s="336"/>
      <c r="U295" s="337">
        <f>+U296+U299</f>
        <v>3256.1099999999997</v>
      </c>
      <c r="V295" s="337">
        <f>+V296+V299</f>
        <v>1569.75</v>
      </c>
      <c r="W295" s="283">
        <f t="shared" si="5"/>
        <v>48.209366391184574</v>
      </c>
    </row>
    <row r="296" spans="1:24" ht="21.75" customHeight="1" x14ac:dyDescent="0.2">
      <c r="A296" s="317"/>
      <c r="B296" s="431" t="str">
        <f>+'11+'!B644:M644</f>
        <v>Закупка товаров, работ и услуг для обеспечения государственных (муниципальных) нужд</v>
      </c>
      <c r="C296" s="431"/>
      <c r="D296" s="431"/>
      <c r="E296" s="431"/>
      <c r="F296" s="431"/>
      <c r="G296" s="431"/>
      <c r="H296" s="431"/>
      <c r="I296" s="431"/>
      <c r="J296" s="431"/>
      <c r="K296" s="431"/>
      <c r="L296" s="431"/>
      <c r="M296" s="298">
        <f>+'11+'!O644</f>
        <v>4</v>
      </c>
      <c r="N296" s="298">
        <f>+'11+'!P644</f>
        <v>12</v>
      </c>
      <c r="O296" s="298" t="str">
        <f>+'11+'!Q644</f>
        <v>10101L5110</v>
      </c>
      <c r="P296" s="298" t="str">
        <f>+'11+'!R644</f>
        <v>200</v>
      </c>
      <c r="Q296" s="432"/>
      <c r="R296" s="432"/>
      <c r="S296" s="335"/>
      <c r="T296" s="336"/>
      <c r="U296" s="337">
        <f>+'11+'!W644</f>
        <v>296.01</v>
      </c>
      <c r="V296" s="337">
        <f>+'11+'!X644</f>
        <v>89.7</v>
      </c>
      <c r="W296" s="283">
        <f t="shared" si="5"/>
        <v>30.303030303030305</v>
      </c>
    </row>
    <row r="297" spans="1:24" ht="12.75" customHeight="1" x14ac:dyDescent="0.2">
      <c r="A297" s="317"/>
      <c r="B297" s="431" t="str">
        <f>+'11+'!B645:M645</f>
        <v>Иные закупки товаров, работ и услуг для обеспечения государственных (муниципальных) нужд</v>
      </c>
      <c r="C297" s="431"/>
      <c r="D297" s="431"/>
      <c r="E297" s="431"/>
      <c r="F297" s="431"/>
      <c r="G297" s="431"/>
      <c r="H297" s="431"/>
      <c r="I297" s="431"/>
      <c r="J297" s="431"/>
      <c r="K297" s="431"/>
      <c r="L297" s="431"/>
      <c r="M297" s="298">
        <f>+'11+'!O645</f>
        <v>4</v>
      </c>
      <c r="N297" s="298">
        <f>+'11+'!P645</f>
        <v>12</v>
      </c>
      <c r="O297" s="298" t="str">
        <f>+'11+'!Q645</f>
        <v>10101L5110</v>
      </c>
      <c r="P297" s="298" t="str">
        <f>+'11+'!R645</f>
        <v>240</v>
      </c>
      <c r="Q297" s="432"/>
      <c r="R297" s="432"/>
      <c r="S297" s="335"/>
      <c r="T297" s="336"/>
      <c r="U297" s="337">
        <f>+'11+'!W645</f>
        <v>296.01</v>
      </c>
      <c r="V297" s="337">
        <f>+'11+'!X645</f>
        <v>89.7</v>
      </c>
      <c r="W297" s="283">
        <f t="shared" si="5"/>
        <v>30.303030303030305</v>
      </c>
    </row>
    <row r="298" spans="1:24" ht="21.75" customHeight="1" x14ac:dyDescent="0.2">
      <c r="A298" s="317"/>
      <c r="B298" s="431" t="str">
        <f>+'11+'!B646:M646</f>
        <v>Прочая закупка товаров, работ и услуг</v>
      </c>
      <c r="C298" s="431"/>
      <c r="D298" s="431"/>
      <c r="E298" s="431"/>
      <c r="F298" s="431"/>
      <c r="G298" s="431"/>
      <c r="H298" s="431"/>
      <c r="I298" s="431"/>
      <c r="J298" s="431"/>
      <c r="K298" s="431"/>
      <c r="L298" s="431"/>
      <c r="M298" s="298">
        <f>+'11+'!O646</f>
        <v>4</v>
      </c>
      <c r="N298" s="298">
        <f>+'11+'!P646</f>
        <v>12</v>
      </c>
      <c r="O298" s="298" t="str">
        <f>+'11+'!Q646</f>
        <v>10101L5110</v>
      </c>
      <c r="P298" s="298" t="str">
        <f>+'11+'!R646</f>
        <v>244</v>
      </c>
      <c r="Q298" s="432"/>
      <c r="R298" s="432"/>
      <c r="S298" s="335"/>
      <c r="T298" s="336"/>
      <c r="U298" s="337">
        <f>+'11+'!W646</f>
        <v>296.01</v>
      </c>
      <c r="V298" s="337">
        <f>+'11+'!X646</f>
        <v>89.7</v>
      </c>
      <c r="W298" s="283">
        <f t="shared" si="5"/>
        <v>30.303030303030305</v>
      </c>
    </row>
    <row r="299" spans="1:24" ht="21.75" customHeight="1" x14ac:dyDescent="0.2">
      <c r="A299" s="317"/>
      <c r="B299" s="431" t="str">
        <f>+'11+'!B818:M818</f>
        <v>Межбюджетные трансферты</v>
      </c>
      <c r="C299" s="431"/>
      <c r="D299" s="431"/>
      <c r="E299" s="431"/>
      <c r="F299" s="431"/>
      <c r="G299" s="431"/>
      <c r="H299" s="431"/>
      <c r="I299" s="431"/>
      <c r="J299" s="431"/>
      <c r="K299" s="431"/>
      <c r="L299" s="431"/>
      <c r="M299" s="298">
        <f>+'11+'!O818</f>
        <v>4</v>
      </c>
      <c r="N299" s="298">
        <f>+'11+'!P818</f>
        <v>12</v>
      </c>
      <c r="O299" s="298" t="str">
        <f>+'11+'!Q818</f>
        <v>10101L5110</v>
      </c>
      <c r="P299" s="298" t="str">
        <f>+'11+'!R818</f>
        <v>500</v>
      </c>
      <c r="Q299" s="432"/>
      <c r="R299" s="432"/>
      <c r="S299" s="335"/>
      <c r="T299" s="336"/>
      <c r="U299" s="337">
        <f>+'11+'!W818</f>
        <v>2960.1</v>
      </c>
      <c r="V299" s="337">
        <f>+'11+'!X818</f>
        <v>1480.05</v>
      </c>
      <c r="W299" s="283">
        <f t="shared" si="5"/>
        <v>50</v>
      </c>
    </row>
    <row r="300" spans="1:24" ht="21.75" customHeight="1" x14ac:dyDescent="0.2">
      <c r="A300" s="317"/>
      <c r="B300" s="431" t="str">
        <f>+'11+'!B819:M819</f>
        <v>Иные межбюджетные трансферты</v>
      </c>
      <c r="C300" s="431"/>
      <c r="D300" s="431"/>
      <c r="E300" s="431"/>
      <c r="F300" s="431"/>
      <c r="G300" s="431"/>
      <c r="H300" s="431"/>
      <c r="I300" s="431"/>
      <c r="J300" s="431"/>
      <c r="K300" s="431"/>
      <c r="L300" s="431"/>
      <c r="M300" s="298">
        <f>+'11+'!O819</f>
        <v>4</v>
      </c>
      <c r="N300" s="298">
        <f>+'11+'!P819</f>
        <v>12</v>
      </c>
      <c r="O300" s="298" t="str">
        <f>+'11+'!Q819</f>
        <v>10101L5110</v>
      </c>
      <c r="P300" s="298" t="str">
        <f>+'11+'!R819</f>
        <v>540</v>
      </c>
      <c r="Q300" s="432"/>
      <c r="R300" s="432"/>
      <c r="S300" s="335"/>
      <c r="T300" s="336"/>
      <c r="U300" s="337">
        <f>+'11+'!W819</f>
        <v>2960.1</v>
      </c>
      <c r="V300" s="337">
        <f>+'11+'!X819</f>
        <v>1480.05</v>
      </c>
      <c r="W300" s="283">
        <f t="shared" si="5"/>
        <v>50</v>
      </c>
    </row>
    <row r="301" spans="1:24" ht="21.75" customHeight="1" x14ac:dyDescent="0.2">
      <c r="A301" s="317"/>
      <c r="B301" s="431" t="str">
        <f>+'11+'!B647:M647</f>
        <v>ЖИЛИЩНО-КОММУНАЛЬНОЕ ХОЗЯЙСТВО</v>
      </c>
      <c r="C301" s="431"/>
      <c r="D301" s="431"/>
      <c r="E301" s="431"/>
      <c r="F301" s="431"/>
      <c r="G301" s="431"/>
      <c r="H301" s="431"/>
      <c r="I301" s="431"/>
      <c r="J301" s="431"/>
      <c r="K301" s="431"/>
      <c r="L301" s="431"/>
      <c r="M301" s="298">
        <f>+'11+'!O647</f>
        <v>5</v>
      </c>
      <c r="N301" s="298">
        <f>+'11+'!P647</f>
        <v>0</v>
      </c>
      <c r="O301" s="298">
        <f>+'11+'!Q647</f>
        <v>0</v>
      </c>
      <c r="P301" s="298">
        <f>+'11+'!R647</f>
        <v>0</v>
      </c>
      <c r="Q301" s="432"/>
      <c r="R301" s="432"/>
      <c r="S301" s="335"/>
      <c r="T301" s="336"/>
      <c r="U301" s="337">
        <f>+'11+'!W647</f>
        <v>6290.6593400000002</v>
      </c>
      <c r="V301" s="337">
        <f>+'11+'!X647</f>
        <v>2880.8732500000001</v>
      </c>
      <c r="W301" s="283">
        <f t="shared" si="5"/>
        <v>45.796046078692918</v>
      </c>
      <c r="X301" s="422">
        <f>+V301+V327+V340+V450+V521+V528+V664</f>
        <v>454687.00558999996</v>
      </c>
    </row>
    <row r="302" spans="1:24" ht="12.75" customHeight="1" x14ac:dyDescent="0.2">
      <c r="A302" s="317"/>
      <c r="B302" s="431" t="str">
        <f>+'11+'!B648:M648</f>
        <v>Жилищное хозяйство</v>
      </c>
      <c r="C302" s="431"/>
      <c r="D302" s="431"/>
      <c r="E302" s="431"/>
      <c r="F302" s="431"/>
      <c r="G302" s="431"/>
      <c r="H302" s="431"/>
      <c r="I302" s="431"/>
      <c r="J302" s="431"/>
      <c r="K302" s="431"/>
      <c r="L302" s="431"/>
      <c r="M302" s="298">
        <f>+'11+'!O648</f>
        <v>5</v>
      </c>
      <c r="N302" s="298">
        <f>+'11+'!P648</f>
        <v>1</v>
      </c>
      <c r="O302" s="298">
        <f>+'11+'!Q648</f>
        <v>0</v>
      </c>
      <c r="P302" s="298">
        <f>+'11+'!R648</f>
        <v>0</v>
      </c>
      <c r="Q302" s="432"/>
      <c r="R302" s="432"/>
      <c r="S302" s="335"/>
      <c r="T302" s="336"/>
      <c r="U302" s="337">
        <f>+'11+'!W648</f>
        <v>2409.75</v>
      </c>
      <c r="V302" s="337">
        <f>+'11+'!X648</f>
        <v>1729.922</v>
      </c>
      <c r="W302" s="283">
        <f t="shared" si="5"/>
        <v>71.788442784521209</v>
      </c>
      <c r="X302" s="61">
        <f>X301/W301*100</f>
        <v>992852.10083135939</v>
      </c>
    </row>
    <row r="303" spans="1:24" ht="12.75" customHeight="1" x14ac:dyDescent="0.2">
      <c r="A303" s="317"/>
      <c r="B303" s="431" t="str">
        <f>+'11+'!B649:M649</f>
        <v>Муниципальная программа "Развитие сельского хозяйства"</v>
      </c>
      <c r="C303" s="431"/>
      <c r="D303" s="431"/>
      <c r="E303" s="431"/>
      <c r="F303" s="431"/>
      <c r="G303" s="431"/>
      <c r="H303" s="431"/>
      <c r="I303" s="431"/>
      <c r="J303" s="431"/>
      <c r="K303" s="431"/>
      <c r="L303" s="431"/>
      <c r="M303" s="298">
        <f>+'11+'!O649</f>
        <v>5</v>
      </c>
      <c r="N303" s="298">
        <f>+'11+'!P649</f>
        <v>1</v>
      </c>
      <c r="O303" s="298" t="str">
        <f>+'11+'!Q649</f>
        <v>0400000000</v>
      </c>
      <c r="P303" s="298">
        <f>+'11+'!R649</f>
        <v>0</v>
      </c>
      <c r="Q303" s="432"/>
      <c r="R303" s="432"/>
      <c r="S303" s="335"/>
      <c r="T303" s="336"/>
      <c r="U303" s="337">
        <f>+'11+'!W649</f>
        <v>2409.75</v>
      </c>
      <c r="V303" s="337">
        <f>+'11+'!X649</f>
        <v>1729.922</v>
      </c>
      <c r="W303" s="283">
        <f t="shared" si="5"/>
        <v>71.788442784521209</v>
      </c>
    </row>
    <row r="304" spans="1:24" ht="21.75" customHeight="1" x14ac:dyDescent="0.2">
      <c r="A304" s="317"/>
      <c r="B304" s="431" t="str">
        <f>+'11+'!B650:M650</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304" s="431"/>
      <c r="D304" s="431"/>
      <c r="E304" s="431"/>
      <c r="F304" s="431"/>
      <c r="G304" s="431"/>
      <c r="H304" s="431"/>
      <c r="I304" s="431"/>
      <c r="J304" s="431"/>
      <c r="K304" s="431"/>
      <c r="L304" s="431"/>
      <c r="M304" s="298">
        <f>+'11+'!O650</f>
        <v>5</v>
      </c>
      <c r="N304" s="298">
        <f>+'11+'!P650</f>
        <v>1</v>
      </c>
      <c r="O304" s="298" t="str">
        <f>+'11+'!Q650</f>
        <v>0430000000</v>
      </c>
      <c r="P304" s="298">
        <f>+'11+'!R650</f>
        <v>0</v>
      </c>
      <c r="Q304" s="432"/>
      <c r="R304" s="432"/>
      <c r="S304" s="335"/>
      <c r="T304" s="336"/>
      <c r="U304" s="337">
        <f>+'11+'!W650</f>
        <v>2409.75</v>
      </c>
      <c r="V304" s="337">
        <f>+'11+'!X650</f>
        <v>1729.922</v>
      </c>
      <c r="W304" s="283">
        <f t="shared" si="5"/>
        <v>71.788442784521209</v>
      </c>
      <c r="X304" s="61">
        <f>X301/V18*100</f>
        <v>88.129802653306228</v>
      </c>
    </row>
    <row r="305" spans="1:24" ht="12.75" customHeight="1" x14ac:dyDescent="0.2">
      <c r="A305" s="317"/>
      <c r="B305" s="431" t="str">
        <f>+'11+'!B651:M651</f>
        <v>Обеспечение комплексного развития сельских территорий</v>
      </c>
      <c r="C305" s="431"/>
      <c r="D305" s="431"/>
      <c r="E305" s="431"/>
      <c r="F305" s="431"/>
      <c r="G305" s="431"/>
      <c r="H305" s="431"/>
      <c r="I305" s="431"/>
      <c r="J305" s="431"/>
      <c r="K305" s="431"/>
      <c r="L305" s="431"/>
      <c r="M305" s="298">
        <f>+'11+'!O651</f>
        <v>5</v>
      </c>
      <c r="N305" s="298">
        <f>+'11+'!P651</f>
        <v>1</v>
      </c>
      <c r="O305" s="298" t="str">
        <f>+'11+'!Q651</f>
        <v>04301L5760</v>
      </c>
      <c r="P305" s="298">
        <f>+'11+'!R651</f>
        <v>0</v>
      </c>
      <c r="Q305" s="432"/>
      <c r="R305" s="432"/>
      <c r="S305" s="335"/>
      <c r="T305" s="336"/>
      <c r="U305" s="337">
        <f>+'11+'!W651</f>
        <v>2409.75</v>
      </c>
      <c r="V305" s="337">
        <f>+'11+'!X651</f>
        <v>1729.922</v>
      </c>
      <c r="W305" s="283">
        <f t="shared" si="5"/>
        <v>71.788442784521209</v>
      </c>
      <c r="X305" s="61">
        <f>V340/X301*100</f>
        <v>61.87212204469192</v>
      </c>
    </row>
    <row r="306" spans="1:24" ht="12.75" customHeight="1" x14ac:dyDescent="0.2">
      <c r="A306" s="317"/>
      <c r="B306" s="431" t="str">
        <f>+'11+'!B652:M652</f>
        <v>Капитальные вложения в объекты государственной (муниципальной) собственности</v>
      </c>
      <c r="C306" s="431"/>
      <c r="D306" s="431"/>
      <c r="E306" s="431"/>
      <c r="F306" s="431"/>
      <c r="G306" s="431"/>
      <c r="H306" s="431"/>
      <c r="I306" s="431"/>
      <c r="J306" s="431"/>
      <c r="K306" s="431"/>
      <c r="L306" s="431"/>
      <c r="M306" s="298">
        <f>+'11+'!O652</f>
        <v>5</v>
      </c>
      <c r="N306" s="298">
        <f>+'11+'!P652</f>
        <v>1</v>
      </c>
      <c r="O306" s="298" t="str">
        <f>+'11+'!Q652</f>
        <v>04301L5760</v>
      </c>
      <c r="P306" s="298" t="str">
        <f>+'11+'!R652</f>
        <v>400</v>
      </c>
      <c r="Q306" s="435"/>
      <c r="R306" s="435"/>
      <c r="S306" s="332"/>
      <c r="T306" s="333"/>
      <c r="U306" s="337">
        <f>+'11+'!W652</f>
        <v>2409.75</v>
      </c>
      <c r="V306" s="337">
        <f>+'11+'!X652</f>
        <v>1729.922</v>
      </c>
      <c r="W306" s="283">
        <f t="shared" si="5"/>
        <v>71.788442784521209</v>
      </c>
    </row>
    <row r="307" spans="1:24" ht="21.75" customHeight="1" x14ac:dyDescent="0.25">
      <c r="A307" s="317"/>
      <c r="B307" s="431" t="str">
        <f>+'11+'!B653:M653</f>
        <v>Бюджетные инвестиции</v>
      </c>
      <c r="C307" s="431"/>
      <c r="D307" s="431"/>
      <c r="E307" s="431"/>
      <c r="F307" s="431"/>
      <c r="G307" s="431"/>
      <c r="H307" s="431"/>
      <c r="I307" s="431"/>
      <c r="J307" s="431"/>
      <c r="K307" s="431"/>
      <c r="L307" s="431"/>
      <c r="M307" s="298">
        <f>+'11+'!O653</f>
        <v>5</v>
      </c>
      <c r="N307" s="298">
        <f>+'11+'!P653</f>
        <v>1</v>
      </c>
      <c r="O307" s="298" t="str">
        <f>+'11+'!Q653</f>
        <v>04301L5760</v>
      </c>
      <c r="P307" s="298" t="str">
        <f>+'11+'!R653</f>
        <v>410</v>
      </c>
      <c r="Q307" s="433"/>
      <c r="R307" s="433"/>
      <c r="S307" s="343"/>
      <c r="T307" s="344"/>
      <c r="U307" s="337">
        <f>+'11+'!W653</f>
        <v>2409.75</v>
      </c>
      <c r="V307" s="337">
        <f>+'11+'!X653</f>
        <v>1729.922</v>
      </c>
      <c r="W307" s="283">
        <f t="shared" si="5"/>
        <v>71.788442784521209</v>
      </c>
    </row>
    <row r="308" spans="1:24" ht="21.75" customHeight="1" x14ac:dyDescent="0.2">
      <c r="A308" s="317"/>
      <c r="B308" s="431" t="str">
        <f>+'11+'!B654:M654</f>
        <v>Бюджетные инвестиции в объекты капитального строительства государственной (муниципальной) собственности</v>
      </c>
      <c r="C308" s="431"/>
      <c r="D308" s="431"/>
      <c r="E308" s="431"/>
      <c r="F308" s="431"/>
      <c r="G308" s="431"/>
      <c r="H308" s="431"/>
      <c r="I308" s="431"/>
      <c r="J308" s="431"/>
      <c r="K308" s="431"/>
      <c r="L308" s="431"/>
      <c r="M308" s="298">
        <f>+'11+'!O654</f>
        <v>5</v>
      </c>
      <c r="N308" s="298">
        <f>+'11+'!P654</f>
        <v>1</v>
      </c>
      <c r="O308" s="298" t="str">
        <f>+'11+'!Q654</f>
        <v>04301L5760</v>
      </c>
      <c r="P308" s="298" t="str">
        <f>+'11+'!R654</f>
        <v>414</v>
      </c>
      <c r="Q308" s="432"/>
      <c r="R308" s="432"/>
      <c r="S308" s="335"/>
      <c r="T308" s="336"/>
      <c r="U308" s="337">
        <f>+'11+'!W654</f>
        <v>2409.75</v>
      </c>
      <c r="V308" s="337">
        <f>+'11+'!X654</f>
        <v>1729.922</v>
      </c>
      <c r="W308" s="283">
        <f t="shared" si="5"/>
        <v>71.788442784521209</v>
      </c>
    </row>
    <row r="309" spans="1:24" ht="21.75" customHeight="1" x14ac:dyDescent="0.2">
      <c r="A309" s="317"/>
      <c r="B309" s="431" t="str">
        <f>+'11+'!B662:M662</f>
        <v>Благоустройство</v>
      </c>
      <c r="C309" s="431"/>
      <c r="D309" s="431"/>
      <c r="E309" s="431"/>
      <c r="F309" s="431"/>
      <c r="G309" s="431"/>
      <c r="H309" s="431"/>
      <c r="I309" s="431"/>
      <c r="J309" s="431"/>
      <c r="K309" s="431"/>
      <c r="L309" s="431"/>
      <c r="M309" s="298">
        <f>+'11+'!O662</f>
        <v>5</v>
      </c>
      <c r="N309" s="298">
        <f>+'11+'!P662</f>
        <v>3</v>
      </c>
      <c r="O309" s="298">
        <f>+'11+'!Q662</f>
        <v>0</v>
      </c>
      <c r="P309" s="298">
        <f>+'11+'!R662</f>
        <v>0</v>
      </c>
      <c r="Q309" s="432"/>
      <c r="R309" s="432"/>
      <c r="S309" s="335"/>
      <c r="T309" s="336"/>
      <c r="U309" s="337">
        <f>+'11+'!W662</f>
        <v>3880.9093400000002</v>
      </c>
      <c r="V309" s="337">
        <f>+'11+'!X662</f>
        <v>1150.9512500000001</v>
      </c>
      <c r="W309" s="283">
        <f t="shared" si="5"/>
        <v>29.656741479047277</v>
      </c>
    </row>
    <row r="310" spans="1:24" ht="42.75" customHeight="1" x14ac:dyDescent="0.2">
      <c r="A310" s="317"/>
      <c r="B310" s="431" t="str">
        <f>+'11+'!B663:M663</f>
        <v>Программа "Содержание и развитие муниципального хозяйства"</v>
      </c>
      <c r="C310" s="431"/>
      <c r="D310" s="431"/>
      <c r="E310" s="431"/>
      <c r="F310" s="431"/>
      <c r="G310" s="431"/>
      <c r="H310" s="431"/>
      <c r="I310" s="431"/>
      <c r="J310" s="431"/>
      <c r="K310" s="431"/>
      <c r="L310" s="431"/>
      <c r="M310" s="298">
        <f>+'11+'!O663</f>
        <v>5</v>
      </c>
      <c r="N310" s="298">
        <f>+'11+'!P663</f>
        <v>3</v>
      </c>
      <c r="O310" s="298" t="str">
        <f>+'11+'!Q663</f>
        <v>0300000000</v>
      </c>
      <c r="P310" s="298">
        <f>+'11+'!R663</f>
        <v>0</v>
      </c>
      <c r="Q310" s="432"/>
      <c r="R310" s="432"/>
      <c r="S310" s="335"/>
      <c r="T310" s="336"/>
      <c r="U310" s="337">
        <f>+'11+'!W663</f>
        <v>906.85</v>
      </c>
      <c r="V310" s="337">
        <f>+'11+'!X663</f>
        <v>854.34216000000004</v>
      </c>
      <c r="W310" s="283">
        <f t="shared" si="5"/>
        <v>94.209864917020454</v>
      </c>
    </row>
    <row r="311" spans="1:24" ht="12.75" customHeight="1" x14ac:dyDescent="0.2">
      <c r="A311" s="317"/>
      <c r="B311" s="431" t="str">
        <f>+'11+'!B664:M664</f>
        <v>Подпрограмма "Благоустройство"</v>
      </c>
      <c r="C311" s="431"/>
      <c r="D311" s="431"/>
      <c r="E311" s="431"/>
      <c r="F311" s="431"/>
      <c r="G311" s="431"/>
      <c r="H311" s="431"/>
      <c r="I311" s="431"/>
      <c r="J311" s="431"/>
      <c r="K311" s="431"/>
      <c r="L311" s="431"/>
      <c r="M311" s="298">
        <f>+'11+'!O664</f>
        <v>5</v>
      </c>
      <c r="N311" s="298">
        <f>+'11+'!P664</f>
        <v>3</v>
      </c>
      <c r="O311" s="298" t="str">
        <f>+'11+'!Q664</f>
        <v>0310000000</v>
      </c>
      <c r="P311" s="298">
        <f>+'11+'!R664</f>
        <v>0</v>
      </c>
      <c r="Q311" s="432"/>
      <c r="R311" s="432"/>
      <c r="S311" s="335"/>
      <c r="T311" s="336"/>
      <c r="U311" s="337">
        <f>+'11+'!W664</f>
        <v>906.85</v>
      </c>
      <c r="V311" s="337">
        <f>+'11+'!X664</f>
        <v>854.34216000000004</v>
      </c>
      <c r="W311" s="283">
        <f t="shared" si="5"/>
        <v>94.209864917020454</v>
      </c>
    </row>
    <row r="312" spans="1:24" ht="21.75" customHeight="1" x14ac:dyDescent="0.2">
      <c r="A312" s="317"/>
      <c r="B312" s="431" t="str">
        <f>+'11+'!B665:M665</f>
        <v>Благоустройство территории поселения</v>
      </c>
      <c r="C312" s="431"/>
      <c r="D312" s="431"/>
      <c r="E312" s="431"/>
      <c r="F312" s="431"/>
      <c r="G312" s="431"/>
      <c r="H312" s="431"/>
      <c r="I312" s="431"/>
      <c r="J312" s="431"/>
      <c r="K312" s="431"/>
      <c r="L312" s="431"/>
      <c r="M312" s="298">
        <f>+'11+'!O665</f>
        <v>5</v>
      </c>
      <c r="N312" s="298">
        <f>+'11+'!P665</f>
        <v>3</v>
      </c>
      <c r="O312" s="298" t="str">
        <f>+'11+'!Q665</f>
        <v>0310107011</v>
      </c>
      <c r="P312" s="298">
        <f>+'11+'!R665</f>
        <v>0</v>
      </c>
      <c r="Q312" s="432"/>
      <c r="R312" s="432"/>
      <c r="S312" s="335"/>
      <c r="T312" s="336"/>
      <c r="U312" s="337">
        <f>+'11+'!W665</f>
        <v>906.85</v>
      </c>
      <c r="V312" s="337">
        <f>+'11+'!X665</f>
        <v>854.34216000000004</v>
      </c>
      <c r="W312" s="283">
        <f t="shared" si="5"/>
        <v>94.209864917020454</v>
      </c>
    </row>
    <row r="313" spans="1:24" ht="21.75" customHeight="1" x14ac:dyDescent="0.2">
      <c r="A313" s="317"/>
      <c r="B313" s="431" t="str">
        <f>+'11+'!B666:M666</f>
        <v>Закупка товаров, работ и услуг для обеспечения государственных (муниципальных) нужд</v>
      </c>
      <c r="C313" s="431"/>
      <c r="D313" s="431"/>
      <c r="E313" s="431"/>
      <c r="F313" s="431"/>
      <c r="G313" s="431"/>
      <c r="H313" s="431"/>
      <c r="I313" s="431"/>
      <c r="J313" s="431"/>
      <c r="K313" s="431"/>
      <c r="L313" s="431"/>
      <c r="M313" s="298">
        <f>+'11+'!O666</f>
        <v>5</v>
      </c>
      <c r="N313" s="298">
        <f>+'11+'!P666</f>
        <v>3</v>
      </c>
      <c r="O313" s="298" t="str">
        <f>+'11+'!Q666</f>
        <v>0310107011</v>
      </c>
      <c r="P313" s="298" t="str">
        <f>+'11+'!R666</f>
        <v>200</v>
      </c>
      <c r="Q313" s="432"/>
      <c r="R313" s="432"/>
      <c r="S313" s="335"/>
      <c r="T313" s="336"/>
      <c r="U313" s="337">
        <f>+'11+'!W666</f>
        <v>906.85</v>
      </c>
      <c r="V313" s="337">
        <f>+'11+'!X666</f>
        <v>854.34216000000004</v>
      </c>
      <c r="W313" s="283">
        <f t="shared" si="5"/>
        <v>94.209864917020454</v>
      </c>
    </row>
    <row r="314" spans="1:24" ht="12.75" customHeight="1" x14ac:dyDescent="0.25">
      <c r="A314" s="317"/>
      <c r="B314" s="431" t="str">
        <f>+'11+'!B667:M667</f>
        <v>Иные закупки товаров, работ и услуг для обеспечения государственных (муниципальных) нужд</v>
      </c>
      <c r="C314" s="431"/>
      <c r="D314" s="431"/>
      <c r="E314" s="431"/>
      <c r="F314" s="431"/>
      <c r="G314" s="431"/>
      <c r="H314" s="431"/>
      <c r="I314" s="431"/>
      <c r="J314" s="431"/>
      <c r="K314" s="431"/>
      <c r="L314" s="431"/>
      <c r="M314" s="298">
        <f>+'11+'!O667</f>
        <v>5</v>
      </c>
      <c r="N314" s="298">
        <f>+'11+'!P667</f>
        <v>3</v>
      </c>
      <c r="O314" s="298" t="str">
        <f>+'11+'!Q667</f>
        <v>0310107011</v>
      </c>
      <c r="P314" s="298" t="str">
        <f>+'11+'!R667</f>
        <v>240</v>
      </c>
      <c r="Q314" s="433"/>
      <c r="R314" s="433"/>
      <c r="S314" s="343"/>
      <c r="T314" s="344"/>
      <c r="U314" s="337">
        <f>+'11+'!W667</f>
        <v>906.85</v>
      </c>
      <c r="V314" s="337">
        <f>+'11+'!X667</f>
        <v>854.34216000000004</v>
      </c>
      <c r="W314" s="283">
        <f t="shared" si="5"/>
        <v>94.209864917020454</v>
      </c>
    </row>
    <row r="315" spans="1:24" ht="12.75" customHeight="1" x14ac:dyDescent="0.2">
      <c r="A315" s="317"/>
      <c r="B315" s="431" t="str">
        <f>+'11+'!B668:M668</f>
        <v>Прочая закупка товаров, работ и услуг</v>
      </c>
      <c r="C315" s="431"/>
      <c r="D315" s="431"/>
      <c r="E315" s="431"/>
      <c r="F315" s="431"/>
      <c r="G315" s="431"/>
      <c r="H315" s="431"/>
      <c r="I315" s="431"/>
      <c r="J315" s="431"/>
      <c r="K315" s="431"/>
      <c r="L315" s="431"/>
      <c r="M315" s="298">
        <f>+'11+'!O668</f>
        <v>5</v>
      </c>
      <c r="N315" s="298">
        <f>+'11+'!P668</f>
        <v>3</v>
      </c>
      <c r="O315" s="298" t="str">
        <f>+'11+'!Q668</f>
        <v>0310107011</v>
      </c>
      <c r="P315" s="298" t="str">
        <f>+'11+'!R668</f>
        <v>244</v>
      </c>
      <c r="Q315" s="432"/>
      <c r="R315" s="432"/>
      <c r="S315" s="335"/>
      <c r="T315" s="336"/>
      <c r="U315" s="337">
        <f>+'11+'!W668</f>
        <v>906.85</v>
      </c>
      <c r="V315" s="337">
        <f>+'11+'!X668</f>
        <v>854.34216000000004</v>
      </c>
      <c r="W315" s="283">
        <f t="shared" si="5"/>
        <v>94.209864917020454</v>
      </c>
    </row>
    <row r="316" spans="1:24" ht="20.25" customHeight="1" x14ac:dyDescent="0.2">
      <c r="A316" s="317"/>
      <c r="B316" s="431" t="str">
        <f>+'11+'!B669:M669</f>
        <v>Программа "Содержание и развитие муниципального хозяйства"</v>
      </c>
      <c r="C316" s="431"/>
      <c r="D316" s="431"/>
      <c r="E316" s="431"/>
      <c r="F316" s="431"/>
      <c r="G316" s="431"/>
      <c r="H316" s="431"/>
      <c r="I316" s="431"/>
      <c r="J316" s="431"/>
      <c r="K316" s="431"/>
      <c r="L316" s="431"/>
      <c r="M316" s="298">
        <f>+'11+'!O669</f>
        <v>5</v>
      </c>
      <c r="N316" s="298">
        <f>+'11+'!P669</f>
        <v>3</v>
      </c>
      <c r="O316" s="298" t="str">
        <f>+'11+'!Q669</f>
        <v>0300000000</v>
      </c>
      <c r="P316" s="298">
        <f>+'11+'!R669</f>
        <v>0</v>
      </c>
      <c r="Q316" s="432"/>
      <c r="R316" s="432"/>
      <c r="S316" s="335"/>
      <c r="T316" s="336"/>
      <c r="U316" s="337">
        <f>+'11+'!W669</f>
        <v>994.05933999999991</v>
      </c>
      <c r="V316" s="337">
        <f>+'11+'!X669</f>
        <v>296.60908999999998</v>
      </c>
      <c r="W316" s="283">
        <f t="shared" si="5"/>
        <v>29.83816740759158</v>
      </c>
    </row>
    <row r="317" spans="1:24" ht="21.75" customHeight="1" x14ac:dyDescent="0.2">
      <c r="A317" s="317"/>
      <c r="B317" s="431" t="str">
        <f>+'11+'!B670:M670</f>
        <v>Подпрограмма "Благоустройство"</v>
      </c>
      <c r="C317" s="431"/>
      <c r="D317" s="431"/>
      <c r="E317" s="431"/>
      <c r="F317" s="431"/>
      <c r="G317" s="431"/>
      <c r="H317" s="431"/>
      <c r="I317" s="431"/>
      <c r="J317" s="431"/>
      <c r="K317" s="431"/>
      <c r="L317" s="431"/>
      <c r="M317" s="298">
        <f>+'11+'!O670</f>
        <v>5</v>
      </c>
      <c r="N317" s="298">
        <f>+'11+'!P670</f>
        <v>3</v>
      </c>
      <c r="O317" s="298" t="str">
        <f>+'11+'!Q670</f>
        <v>0310000000</v>
      </c>
      <c r="P317" s="298">
        <f>+'11+'!R670</f>
        <v>0</v>
      </c>
      <c r="Q317" s="432"/>
      <c r="R317" s="432"/>
      <c r="S317" s="335"/>
      <c r="T317" s="336"/>
      <c r="U317" s="337">
        <f>+'11+'!W670</f>
        <v>994.05933999999991</v>
      </c>
      <c r="V317" s="337">
        <f>+'11+'!X670</f>
        <v>296.60908999999998</v>
      </c>
      <c r="W317" s="283">
        <f t="shared" si="5"/>
        <v>29.83816740759158</v>
      </c>
    </row>
    <row r="318" spans="1:24" ht="32.25" customHeight="1" x14ac:dyDescent="0.2">
      <c r="A318" s="317"/>
      <c r="B318" s="431" t="str">
        <f>+'11+'!B671:M671</f>
        <v>Реализация программ формирования современной городской среды</v>
      </c>
      <c r="C318" s="431"/>
      <c r="D318" s="431"/>
      <c r="E318" s="431"/>
      <c r="F318" s="431"/>
      <c r="G318" s="431"/>
      <c r="H318" s="431"/>
      <c r="I318" s="431"/>
      <c r="J318" s="431"/>
      <c r="K318" s="431"/>
      <c r="L318" s="431"/>
      <c r="M318" s="298">
        <f>+'11+'!O671</f>
        <v>5</v>
      </c>
      <c r="N318" s="298">
        <f>+'11+'!P671</f>
        <v>3</v>
      </c>
      <c r="O318" s="298" t="str">
        <f>+'11+'!Q671</f>
        <v>031F255550</v>
      </c>
      <c r="P318" s="298">
        <f>+'11+'!R671</f>
        <v>0</v>
      </c>
      <c r="Q318" s="432"/>
      <c r="R318" s="432"/>
      <c r="S318" s="335"/>
      <c r="T318" s="336"/>
      <c r="U318" s="337">
        <f>+'11+'!W671</f>
        <v>994.05933999999991</v>
      </c>
      <c r="V318" s="337">
        <f>+'11+'!X671</f>
        <v>296.60908999999998</v>
      </c>
      <c r="W318" s="283">
        <f t="shared" si="5"/>
        <v>29.83816740759158</v>
      </c>
    </row>
    <row r="319" spans="1:24" ht="12.75" customHeight="1" x14ac:dyDescent="0.2">
      <c r="A319" s="317"/>
      <c r="B319" s="431" t="str">
        <f>+'11+'!B672:M672</f>
        <v>Закупка товаров, работ и услуг для обеспечения государственных (муниципальных) нужд</v>
      </c>
      <c r="C319" s="431"/>
      <c r="D319" s="431"/>
      <c r="E319" s="431"/>
      <c r="F319" s="431"/>
      <c r="G319" s="431"/>
      <c r="H319" s="431"/>
      <c r="I319" s="431"/>
      <c r="J319" s="431"/>
      <c r="K319" s="431"/>
      <c r="L319" s="431"/>
      <c r="M319" s="298">
        <f>+'11+'!O672</f>
        <v>5</v>
      </c>
      <c r="N319" s="298">
        <f>+'11+'!P672</f>
        <v>3</v>
      </c>
      <c r="O319" s="298" t="str">
        <f>+'11+'!Q672</f>
        <v>031F255550</v>
      </c>
      <c r="P319" s="298" t="str">
        <f>+'11+'!R672</f>
        <v>200</v>
      </c>
      <c r="Q319" s="432"/>
      <c r="R319" s="432"/>
      <c r="S319" s="335"/>
      <c r="T319" s="336"/>
      <c r="U319" s="337">
        <f>+'11+'!W672</f>
        <v>994.05933999999991</v>
      </c>
      <c r="V319" s="337">
        <f>+'11+'!X672</f>
        <v>296.60908999999998</v>
      </c>
      <c r="W319" s="283">
        <f t="shared" si="5"/>
        <v>29.83816740759158</v>
      </c>
    </row>
    <row r="320" spans="1:24" ht="12.75" customHeight="1" x14ac:dyDescent="0.2">
      <c r="A320" s="317"/>
      <c r="B320" s="431" t="str">
        <f>+'11+'!B673:M673</f>
        <v>Иные закупки товаров, работ и услуг для обеспечения государственных (муниципальных) нужд</v>
      </c>
      <c r="C320" s="431"/>
      <c r="D320" s="431"/>
      <c r="E320" s="431"/>
      <c r="F320" s="431"/>
      <c r="G320" s="431"/>
      <c r="H320" s="431"/>
      <c r="I320" s="431"/>
      <c r="J320" s="431"/>
      <c r="K320" s="431"/>
      <c r="L320" s="431"/>
      <c r="M320" s="298">
        <f>+'11+'!O673</f>
        <v>5</v>
      </c>
      <c r="N320" s="298">
        <f>+'11+'!P673</f>
        <v>3</v>
      </c>
      <c r="O320" s="298" t="str">
        <f>+'11+'!Q673</f>
        <v>031F255550</v>
      </c>
      <c r="P320" s="298" t="str">
        <f>+'11+'!R673</f>
        <v>240</v>
      </c>
      <c r="Q320" s="432"/>
      <c r="R320" s="432"/>
      <c r="S320" s="335"/>
      <c r="T320" s="336"/>
      <c r="U320" s="337">
        <f>+'11+'!W673</f>
        <v>994.05933999999991</v>
      </c>
      <c r="V320" s="337">
        <f>+'11+'!X673</f>
        <v>296.60908999999998</v>
      </c>
      <c r="W320" s="283">
        <f t="shared" si="5"/>
        <v>29.83816740759158</v>
      </c>
    </row>
    <row r="321" spans="1:23" ht="12.75" customHeight="1" x14ac:dyDescent="0.2">
      <c r="A321" s="317"/>
      <c r="B321" s="431" t="str">
        <f>+'11+'!B674:M674</f>
        <v>Прочая закупка товаров, работ и услуг</v>
      </c>
      <c r="C321" s="431"/>
      <c r="D321" s="431"/>
      <c r="E321" s="431"/>
      <c r="F321" s="431"/>
      <c r="G321" s="431"/>
      <c r="H321" s="431"/>
      <c r="I321" s="431"/>
      <c r="J321" s="431"/>
      <c r="K321" s="431"/>
      <c r="L321" s="431"/>
      <c r="M321" s="298">
        <f>+'11+'!O674</f>
        <v>5</v>
      </c>
      <c r="N321" s="298">
        <f>+'11+'!P674</f>
        <v>3</v>
      </c>
      <c r="O321" s="298" t="str">
        <f>+'11+'!Q674</f>
        <v>031F255550</v>
      </c>
      <c r="P321" s="298" t="str">
        <f>+'11+'!R674</f>
        <v>244</v>
      </c>
      <c r="Q321" s="432"/>
      <c r="R321" s="432"/>
      <c r="S321" s="335"/>
      <c r="T321" s="336"/>
      <c r="U321" s="337">
        <f>+'11+'!W674</f>
        <v>994.05933999999991</v>
      </c>
      <c r="V321" s="337">
        <f>+'11+'!X674</f>
        <v>296.60908999999998</v>
      </c>
      <c r="W321" s="283">
        <f t="shared" si="5"/>
        <v>29.83816740759158</v>
      </c>
    </row>
    <row r="322" spans="1:23" ht="12.75" customHeight="1" x14ac:dyDescent="0.2">
      <c r="A322" s="317"/>
      <c r="B322" s="431" t="str">
        <f>+'11+'!B681:M681</f>
        <v>Непрограммные расходы на реализацию переданных полномочий Российской Федерации и субъекта Российской Федерации</v>
      </c>
      <c r="C322" s="431"/>
      <c r="D322" s="431"/>
      <c r="E322" s="431"/>
      <c r="F322" s="431"/>
      <c r="G322" s="431"/>
      <c r="H322" s="431"/>
      <c r="I322" s="431"/>
      <c r="J322" s="431"/>
      <c r="K322" s="431"/>
      <c r="L322" s="431"/>
      <c r="M322" s="298">
        <f>+'11+'!O681</f>
        <v>5</v>
      </c>
      <c r="N322" s="298">
        <f>+'11+'!P681</f>
        <v>3</v>
      </c>
      <c r="O322" s="298" t="str">
        <f>+'11+'!Q681</f>
        <v>9900000000</v>
      </c>
      <c r="P322" s="298">
        <f>+'11+'!R681</f>
        <v>0</v>
      </c>
      <c r="Q322" s="432"/>
      <c r="R322" s="432"/>
      <c r="S322" s="335"/>
      <c r="T322" s="336"/>
      <c r="U322" s="337">
        <f>+'11+'!W681</f>
        <v>1980</v>
      </c>
      <c r="V322" s="337">
        <f>+'11+'!X681</f>
        <v>0</v>
      </c>
      <c r="W322" s="283">
        <f t="shared" ref="W322:W380" si="6">V322/U322*100</f>
        <v>0</v>
      </c>
    </row>
    <row r="323" spans="1:23" ht="42.75" customHeight="1" x14ac:dyDescent="0.2">
      <c r="A323" s="317"/>
      <c r="B323" s="431" t="str">
        <f>+'11+'!B682:M682</f>
        <v xml:space="preserve">Реализация мероприятий проекта народной инициативы «Капитальный ремонт бани» с. Солчур Овюрского кожууна </v>
      </c>
      <c r="C323" s="431"/>
      <c r="D323" s="431"/>
      <c r="E323" s="431"/>
      <c r="F323" s="431"/>
      <c r="G323" s="431"/>
      <c r="H323" s="431"/>
      <c r="I323" s="431"/>
      <c r="J323" s="431"/>
      <c r="K323" s="431"/>
      <c r="L323" s="431"/>
      <c r="M323" s="298">
        <f>+'11+'!O682</f>
        <v>5</v>
      </c>
      <c r="N323" s="298">
        <f>+'11+'!P682</f>
        <v>3</v>
      </c>
      <c r="O323" s="298" t="str">
        <f>+'11+'!Q682</f>
        <v>9900075140</v>
      </c>
      <c r="P323" s="298">
        <f>+'11+'!R682</f>
        <v>0</v>
      </c>
      <c r="Q323" s="432"/>
      <c r="R323" s="432"/>
      <c r="S323" s="335"/>
      <c r="T323" s="336"/>
      <c r="U323" s="337">
        <f>+'11+'!W682</f>
        <v>1980</v>
      </c>
      <c r="V323" s="337">
        <f>+'11+'!X682</f>
        <v>0</v>
      </c>
      <c r="W323" s="283">
        <f t="shared" si="6"/>
        <v>0</v>
      </c>
    </row>
    <row r="324" spans="1:23" ht="21.75" customHeight="1" x14ac:dyDescent="0.2">
      <c r="A324" s="317"/>
      <c r="B324" s="431" t="str">
        <f>+'11+'!B683:M683</f>
        <v>Закупка товаров, работ и услуг для обеспечения государственных (муниципальных) нужд</v>
      </c>
      <c r="C324" s="431"/>
      <c r="D324" s="431"/>
      <c r="E324" s="431"/>
      <c r="F324" s="431"/>
      <c r="G324" s="431"/>
      <c r="H324" s="431"/>
      <c r="I324" s="431"/>
      <c r="J324" s="431"/>
      <c r="K324" s="431"/>
      <c r="L324" s="431"/>
      <c r="M324" s="298">
        <f>+'11+'!O683</f>
        <v>5</v>
      </c>
      <c r="N324" s="298">
        <f>+'11+'!P683</f>
        <v>3</v>
      </c>
      <c r="O324" s="298" t="str">
        <f>+'11+'!Q683</f>
        <v>9900075140</v>
      </c>
      <c r="P324" s="298" t="str">
        <f>+'11+'!R683</f>
        <v>200</v>
      </c>
      <c r="Q324" s="432"/>
      <c r="R324" s="432"/>
      <c r="S324" s="335"/>
      <c r="T324" s="336"/>
      <c r="U324" s="337">
        <f>+'11+'!W683</f>
        <v>1980</v>
      </c>
      <c r="V324" s="337">
        <f>+'11+'!X683</f>
        <v>0</v>
      </c>
      <c r="W324" s="283">
        <f t="shared" si="6"/>
        <v>0</v>
      </c>
    </row>
    <row r="325" spans="1:23" ht="12.75" customHeight="1" x14ac:dyDescent="0.2">
      <c r="A325" s="317"/>
      <c r="B325" s="431" t="str">
        <f>+'11+'!B684:M684</f>
        <v>Иные закупки товаров, работ и услуг для обеспечения государственных (муниципальных) нужд</v>
      </c>
      <c r="C325" s="431"/>
      <c r="D325" s="431"/>
      <c r="E325" s="431"/>
      <c r="F325" s="431"/>
      <c r="G325" s="431"/>
      <c r="H325" s="431"/>
      <c r="I325" s="431"/>
      <c r="J325" s="431"/>
      <c r="K325" s="431"/>
      <c r="L325" s="431"/>
      <c r="M325" s="298">
        <f>+'11+'!O684</f>
        <v>5</v>
      </c>
      <c r="N325" s="298">
        <f>+'11+'!P684</f>
        <v>3</v>
      </c>
      <c r="O325" s="298" t="str">
        <f>+'11+'!Q684</f>
        <v>9900075140</v>
      </c>
      <c r="P325" s="298" t="str">
        <f>+'11+'!R684</f>
        <v>240</v>
      </c>
      <c r="Q325" s="432"/>
      <c r="R325" s="432"/>
      <c r="S325" s="335"/>
      <c r="T325" s="336"/>
      <c r="U325" s="337">
        <f>+'11+'!W684</f>
        <v>1980</v>
      </c>
      <c r="V325" s="337">
        <f>+'11+'!X684</f>
        <v>0</v>
      </c>
      <c r="W325" s="283">
        <f t="shared" si="6"/>
        <v>0</v>
      </c>
    </row>
    <row r="326" spans="1:23" ht="21.75" customHeight="1" x14ac:dyDescent="0.2">
      <c r="A326" s="317"/>
      <c r="B326" s="431" t="str">
        <f>+'11+'!B685:M685</f>
        <v>Прочая закупка товаров, работ и услуг</v>
      </c>
      <c r="C326" s="431"/>
      <c r="D326" s="431"/>
      <c r="E326" s="431"/>
      <c r="F326" s="431"/>
      <c r="G326" s="431"/>
      <c r="H326" s="431"/>
      <c r="I326" s="431"/>
      <c r="J326" s="431"/>
      <c r="K326" s="431"/>
      <c r="L326" s="431"/>
      <c r="M326" s="298">
        <f>+'11+'!O685</f>
        <v>5</v>
      </c>
      <c r="N326" s="298">
        <f>+'11+'!P685</f>
        <v>3</v>
      </c>
      <c r="O326" s="298" t="str">
        <f>+'11+'!Q685</f>
        <v>9900075140</v>
      </c>
      <c r="P326" s="298" t="str">
        <f>+'11+'!R685</f>
        <v>244</v>
      </c>
      <c r="Q326" s="432"/>
      <c r="R326" s="432"/>
      <c r="S326" s="335"/>
      <c r="T326" s="336"/>
      <c r="U326" s="337">
        <f>+'11+'!W685</f>
        <v>1980</v>
      </c>
      <c r="V326" s="337">
        <f>+'11+'!X685</f>
        <v>0</v>
      </c>
      <c r="W326" s="283">
        <f t="shared" si="6"/>
        <v>0</v>
      </c>
    </row>
    <row r="327" spans="1:23" ht="21.75" customHeight="1" x14ac:dyDescent="0.2">
      <c r="A327" s="317"/>
      <c r="B327" s="431" t="str">
        <f>+'11+'!B686:M686</f>
        <v>ОХРАНА ОКРУЖАЮЩЕЙ СРЕДЫ</v>
      </c>
      <c r="C327" s="431"/>
      <c r="D327" s="431"/>
      <c r="E327" s="431"/>
      <c r="F327" s="431"/>
      <c r="G327" s="431"/>
      <c r="H327" s="431"/>
      <c r="I327" s="431"/>
      <c r="J327" s="431"/>
      <c r="K327" s="431"/>
      <c r="L327" s="431"/>
      <c r="M327" s="298">
        <f>+'11+'!O686</f>
        <v>6</v>
      </c>
      <c r="N327" s="298">
        <f>+'11+'!P686</f>
        <v>0</v>
      </c>
      <c r="O327" s="298">
        <f>+'11+'!Q686</f>
        <v>0</v>
      </c>
      <c r="P327" s="298">
        <f>+'11+'!R686</f>
        <v>0</v>
      </c>
      <c r="Q327" s="432"/>
      <c r="R327" s="432"/>
      <c r="S327" s="335"/>
      <c r="T327" s="336"/>
      <c r="U327" s="337">
        <f>+U328+U335</f>
        <v>5277.6</v>
      </c>
      <c r="V327" s="337">
        <f>+V328+V335</f>
        <v>0</v>
      </c>
      <c r="W327" s="283">
        <f t="shared" si="6"/>
        <v>0</v>
      </c>
    </row>
    <row r="328" spans="1:23" ht="12.75" customHeight="1" x14ac:dyDescent="0.2">
      <c r="A328" s="317"/>
      <c r="B328" s="431" t="str">
        <f>+'11+'!B687:M687</f>
        <v>Охрана объектов растительного и животного мира и среды их обитания</v>
      </c>
      <c r="C328" s="431"/>
      <c r="D328" s="431"/>
      <c r="E328" s="431"/>
      <c r="F328" s="431"/>
      <c r="G328" s="431"/>
      <c r="H328" s="431"/>
      <c r="I328" s="431"/>
      <c r="J328" s="431"/>
      <c r="K328" s="431"/>
      <c r="L328" s="431"/>
      <c r="M328" s="298">
        <f>+'11+'!O687</f>
        <v>6</v>
      </c>
      <c r="N328" s="298">
        <f>+'11+'!P687</f>
        <v>3</v>
      </c>
      <c r="O328" s="298">
        <f>+'11+'!Q687</f>
        <v>0</v>
      </c>
      <c r="P328" s="298">
        <f>+'11+'!R687</f>
        <v>0</v>
      </c>
      <c r="Q328" s="432"/>
      <c r="R328" s="432"/>
      <c r="S328" s="335"/>
      <c r="T328" s="336"/>
      <c r="U328" s="337">
        <f>+'11+'!W687</f>
        <v>5217.6000000000004</v>
      </c>
      <c r="V328" s="337">
        <f>+'11+'!X687</f>
        <v>0</v>
      </c>
      <c r="W328" s="283">
        <f t="shared" si="6"/>
        <v>0</v>
      </c>
    </row>
    <row r="329" spans="1:23" ht="42.75" customHeight="1" x14ac:dyDescent="0.2">
      <c r="A329" s="317"/>
      <c r="B329" s="431" t="str">
        <f>+'11+'!B688:M688</f>
        <v>Программа "Содержание и развитие муниципального хозяйства"</v>
      </c>
      <c r="C329" s="431"/>
      <c r="D329" s="431"/>
      <c r="E329" s="431"/>
      <c r="F329" s="431"/>
      <c r="G329" s="431"/>
      <c r="H329" s="431"/>
      <c r="I329" s="431"/>
      <c r="J329" s="431"/>
      <c r="K329" s="431"/>
      <c r="L329" s="431"/>
      <c r="M329" s="298">
        <f>+'11+'!O688</f>
        <v>6</v>
      </c>
      <c r="N329" s="298">
        <f>+'11+'!P688</f>
        <v>3</v>
      </c>
      <c r="O329" s="298" t="str">
        <f>+'11+'!Q688</f>
        <v>0300000000</v>
      </c>
      <c r="P329" s="298">
        <f>+'11+'!R688</f>
        <v>0</v>
      </c>
      <c r="Q329" s="432"/>
      <c r="R329" s="432"/>
      <c r="S329" s="335"/>
      <c r="T329" s="336"/>
      <c r="U329" s="337">
        <f>+'11+'!W688</f>
        <v>5217.6000000000004</v>
      </c>
      <c r="V329" s="337">
        <f>+'11+'!X688</f>
        <v>0</v>
      </c>
      <c r="W329" s="283">
        <f t="shared" si="6"/>
        <v>0</v>
      </c>
    </row>
    <row r="330" spans="1:23" ht="12.75" customHeight="1" x14ac:dyDescent="0.2">
      <c r="A330" s="317"/>
      <c r="B330" s="431" t="str">
        <f>+'11+'!B689:M689</f>
        <v>Подпрограмма "Благоустройство"</v>
      </c>
      <c r="C330" s="431"/>
      <c r="D330" s="431"/>
      <c r="E330" s="431"/>
      <c r="F330" s="431"/>
      <c r="G330" s="431"/>
      <c r="H330" s="431"/>
      <c r="I330" s="431"/>
      <c r="J330" s="431"/>
      <c r="K330" s="431"/>
      <c r="L330" s="431"/>
      <c r="M330" s="298">
        <f>+'11+'!O689</f>
        <v>6</v>
      </c>
      <c r="N330" s="298">
        <f>+'11+'!P689</f>
        <v>3</v>
      </c>
      <c r="O330" s="298" t="str">
        <f>+'11+'!Q689</f>
        <v>0310000000</v>
      </c>
      <c r="P330" s="298">
        <f>+'11+'!R689</f>
        <v>0</v>
      </c>
      <c r="Q330" s="432"/>
      <c r="R330" s="432"/>
      <c r="S330" s="335"/>
      <c r="T330" s="336"/>
      <c r="U330" s="337">
        <f>+'11+'!W689</f>
        <v>5217.6000000000004</v>
      </c>
      <c r="V330" s="337">
        <f>+'11+'!X689</f>
        <v>0</v>
      </c>
      <c r="W330" s="283">
        <f t="shared" si="6"/>
        <v>0</v>
      </c>
    </row>
    <row r="331" spans="1:23" ht="21.75" customHeight="1" x14ac:dyDescent="0.2">
      <c r="A331" s="317"/>
      <c r="B331" s="431" t="str">
        <f>+'11+'!B690:M690</f>
        <v>Ликвидация несанкционированных мест размещения отходов</v>
      </c>
      <c r="C331" s="431"/>
      <c r="D331" s="431"/>
      <c r="E331" s="431"/>
      <c r="F331" s="431"/>
      <c r="G331" s="431"/>
      <c r="H331" s="431"/>
      <c r="I331" s="431"/>
      <c r="J331" s="431"/>
      <c r="K331" s="431"/>
      <c r="L331" s="431"/>
      <c r="M331" s="298">
        <f>+'11+'!O690</f>
        <v>6</v>
      </c>
      <c r="N331" s="298">
        <f>+'11+'!P690</f>
        <v>3</v>
      </c>
      <c r="O331" s="298" t="str">
        <f>+'11+'!Q690</f>
        <v>031017510Г</v>
      </c>
      <c r="P331" s="298">
        <f>+'11+'!R690</f>
        <v>0</v>
      </c>
      <c r="Q331" s="432"/>
      <c r="R331" s="432"/>
      <c r="S331" s="335"/>
      <c r="T331" s="336"/>
      <c r="U331" s="337">
        <f>+'11+'!W690</f>
        <v>5217.6000000000004</v>
      </c>
      <c r="V331" s="337">
        <f>+'11+'!X690</f>
        <v>0</v>
      </c>
      <c r="W331" s="283">
        <f t="shared" si="6"/>
        <v>0</v>
      </c>
    </row>
    <row r="332" spans="1:23" ht="12.75" customHeight="1" x14ac:dyDescent="0.2">
      <c r="A332" s="317"/>
      <c r="B332" s="431" t="str">
        <f>+'11+'!B691:M691</f>
        <v>Закупка товаров, работ и услуг для обеспечения государственных (муниципальных) нужд</v>
      </c>
      <c r="C332" s="431"/>
      <c r="D332" s="431"/>
      <c r="E332" s="431"/>
      <c r="F332" s="431"/>
      <c r="G332" s="431"/>
      <c r="H332" s="431"/>
      <c r="I332" s="431"/>
      <c r="J332" s="431"/>
      <c r="K332" s="431"/>
      <c r="L332" s="431"/>
      <c r="M332" s="298">
        <f>+'11+'!O691</f>
        <v>6</v>
      </c>
      <c r="N332" s="298">
        <f>+'11+'!P691</f>
        <v>3</v>
      </c>
      <c r="O332" s="298" t="str">
        <f>+'11+'!Q691</f>
        <v>031017510Г</v>
      </c>
      <c r="P332" s="298" t="str">
        <f>+'11+'!R691</f>
        <v>200</v>
      </c>
      <c r="Q332" s="435"/>
      <c r="R332" s="435"/>
      <c r="S332" s="332"/>
      <c r="T332" s="333"/>
      <c r="U332" s="337">
        <f>+'11+'!W691</f>
        <v>5217.6000000000004</v>
      </c>
      <c r="V332" s="337">
        <f>+'11+'!X691</f>
        <v>0</v>
      </c>
      <c r="W332" s="283">
        <f t="shared" si="6"/>
        <v>0</v>
      </c>
    </row>
    <row r="333" spans="1:23" ht="21.75" customHeight="1" x14ac:dyDescent="0.25">
      <c r="A333" s="317"/>
      <c r="B333" s="431" t="str">
        <f>+'11+'!B692:M692</f>
        <v>Иные закупки товаров, работ и услуг для обеспечения государственных (муниципальных) нужд</v>
      </c>
      <c r="C333" s="431"/>
      <c r="D333" s="431"/>
      <c r="E333" s="431"/>
      <c r="F333" s="431"/>
      <c r="G333" s="431"/>
      <c r="H333" s="431"/>
      <c r="I333" s="431"/>
      <c r="J333" s="431"/>
      <c r="K333" s="431"/>
      <c r="L333" s="431"/>
      <c r="M333" s="298">
        <f>+'11+'!O692</f>
        <v>6</v>
      </c>
      <c r="N333" s="298">
        <f>+'11+'!P692</f>
        <v>3</v>
      </c>
      <c r="O333" s="298" t="str">
        <f>+'11+'!Q692</f>
        <v>031017510Г</v>
      </c>
      <c r="P333" s="298" t="str">
        <f>+'11+'!R692</f>
        <v>240</v>
      </c>
      <c r="Q333" s="433"/>
      <c r="R333" s="433"/>
      <c r="S333" s="343"/>
      <c r="T333" s="344"/>
      <c r="U333" s="337">
        <f>+'11+'!W692</f>
        <v>5217.6000000000004</v>
      </c>
      <c r="V333" s="337">
        <f>+'11+'!X692</f>
        <v>0</v>
      </c>
      <c r="W333" s="283">
        <f t="shared" si="6"/>
        <v>0</v>
      </c>
    </row>
    <row r="334" spans="1:23" ht="21.75" customHeight="1" x14ac:dyDescent="0.2">
      <c r="A334" s="317"/>
      <c r="B334" s="431" t="str">
        <f>+'11+'!B693:M693</f>
        <v>Прочая закупка товаров, работ и услуг</v>
      </c>
      <c r="C334" s="431"/>
      <c r="D334" s="431"/>
      <c r="E334" s="431"/>
      <c r="F334" s="431"/>
      <c r="G334" s="431"/>
      <c r="H334" s="431"/>
      <c r="I334" s="431"/>
      <c r="J334" s="431"/>
      <c r="K334" s="431"/>
      <c r="L334" s="431"/>
      <c r="M334" s="298">
        <f>+'11+'!O693</f>
        <v>6</v>
      </c>
      <c r="N334" s="298">
        <f>+'11+'!P693</f>
        <v>3</v>
      </c>
      <c r="O334" s="298" t="str">
        <f>+'11+'!Q693</f>
        <v>031017510Г</v>
      </c>
      <c r="P334" s="298" t="str">
        <f>+'11+'!R693</f>
        <v>244</v>
      </c>
      <c r="Q334" s="432"/>
      <c r="R334" s="432"/>
      <c r="S334" s="335"/>
      <c r="T334" s="336"/>
      <c r="U334" s="337">
        <f>+'11+'!W693</f>
        <v>5217.6000000000004</v>
      </c>
      <c r="V334" s="337">
        <f>+'11+'!X693</f>
        <v>0</v>
      </c>
      <c r="W334" s="283">
        <f t="shared" si="6"/>
        <v>0</v>
      </c>
    </row>
    <row r="335" spans="1:23" ht="12.75" customHeight="1" x14ac:dyDescent="0.2">
      <c r="A335" s="317"/>
      <c r="B335" s="431" t="str">
        <f>+'11+'!B285:M285</f>
        <v>Муниципальная программа "Развитие сельского хозяйства"</v>
      </c>
      <c r="C335" s="431"/>
      <c r="D335" s="431"/>
      <c r="E335" s="431"/>
      <c r="F335" s="431"/>
      <c r="G335" s="431"/>
      <c r="H335" s="431"/>
      <c r="I335" s="431"/>
      <c r="J335" s="431"/>
      <c r="K335" s="431"/>
      <c r="L335" s="431"/>
      <c r="M335" s="298">
        <f>+'11+'!O285</f>
        <v>6</v>
      </c>
      <c r="N335" s="298">
        <f>+'11+'!P285</f>
        <v>3</v>
      </c>
      <c r="O335" s="298" t="str">
        <f>+'11+'!Q285</f>
        <v>0400000000</v>
      </c>
      <c r="P335" s="298">
        <f>+'11+'!R285</f>
        <v>0</v>
      </c>
      <c r="Q335" s="432"/>
      <c r="R335" s="432"/>
      <c r="S335" s="335"/>
      <c r="T335" s="336"/>
      <c r="U335" s="337">
        <f>+'11+'!W285</f>
        <v>60</v>
      </c>
      <c r="V335" s="337">
        <f>+'11+'!X285</f>
        <v>0</v>
      </c>
      <c r="W335" s="283">
        <f t="shared" si="6"/>
        <v>0</v>
      </c>
    </row>
    <row r="336" spans="1:23" ht="42.75" customHeight="1" x14ac:dyDescent="0.2">
      <c r="A336" s="317"/>
      <c r="B336" s="431" t="str">
        <f>+'11+'!B286:M286</f>
        <v>Подпрограмма "Реализация мероприятий по развитию сельского хозяйства и расшение рынка сельскохозяйственной продукции"</v>
      </c>
      <c r="C336" s="431"/>
      <c r="D336" s="431"/>
      <c r="E336" s="431"/>
      <c r="F336" s="431"/>
      <c r="G336" s="431"/>
      <c r="H336" s="431"/>
      <c r="I336" s="431"/>
      <c r="J336" s="431"/>
      <c r="K336" s="431"/>
      <c r="L336" s="431"/>
      <c r="M336" s="298">
        <f>+'11+'!O286</f>
        <v>6</v>
      </c>
      <c r="N336" s="298">
        <f>+'11+'!P286</f>
        <v>3</v>
      </c>
      <c r="O336" s="298" t="str">
        <f>+'11+'!Q286</f>
        <v>0420000000</v>
      </c>
      <c r="P336" s="298">
        <f>+'11+'!R286</f>
        <v>0</v>
      </c>
      <c r="Q336" s="432"/>
      <c r="R336" s="432"/>
      <c r="S336" s="335"/>
      <c r="T336" s="336"/>
      <c r="U336" s="337">
        <f>+'11+'!W286</f>
        <v>60</v>
      </c>
      <c r="V336" s="337">
        <f>+'11+'!X286</f>
        <v>0</v>
      </c>
      <c r="W336" s="283">
        <f t="shared" si="6"/>
        <v>0</v>
      </c>
    </row>
    <row r="337" spans="1:27" ht="21.75" customHeight="1" x14ac:dyDescent="0.2">
      <c r="A337" s="317"/>
      <c r="B337" s="431" t="str">
        <f>+'11+'!B287:M287</f>
        <v>Поддержка предприятий</v>
      </c>
      <c r="C337" s="431"/>
      <c r="D337" s="431"/>
      <c r="E337" s="431"/>
      <c r="F337" s="431"/>
      <c r="G337" s="431"/>
      <c r="H337" s="431"/>
      <c r="I337" s="431"/>
      <c r="J337" s="431"/>
      <c r="K337" s="431"/>
      <c r="L337" s="431"/>
      <c r="M337" s="298">
        <f>+'11+'!O287</f>
        <v>6</v>
      </c>
      <c r="N337" s="298">
        <f>+'11+'!P287</f>
        <v>3</v>
      </c>
      <c r="O337" s="298" t="str">
        <f>+'11+'!Q287</f>
        <v>0420170060</v>
      </c>
      <c r="P337" s="298">
        <f>+'11+'!R287</f>
        <v>0</v>
      </c>
      <c r="Q337" s="432"/>
      <c r="R337" s="432"/>
      <c r="S337" s="335"/>
      <c r="T337" s="336"/>
      <c r="U337" s="337">
        <f>+'11+'!W287</f>
        <v>60</v>
      </c>
      <c r="V337" s="337">
        <f>+'11+'!X287</f>
        <v>0</v>
      </c>
      <c r="W337" s="283">
        <f t="shared" si="6"/>
        <v>0</v>
      </c>
    </row>
    <row r="338" spans="1:27" ht="12.75" customHeight="1" x14ac:dyDescent="0.2">
      <c r="A338" s="317"/>
      <c r="B338" s="431" t="str">
        <f>+'11+'!B288:M288</f>
        <v>Социальное обеспечение и иные выплаты населению</v>
      </c>
      <c r="C338" s="431"/>
      <c r="D338" s="431"/>
      <c r="E338" s="431"/>
      <c r="F338" s="431"/>
      <c r="G338" s="431"/>
      <c r="H338" s="431"/>
      <c r="I338" s="431"/>
      <c r="J338" s="431"/>
      <c r="K338" s="431"/>
      <c r="L338" s="431"/>
      <c r="M338" s="298">
        <f>+'11+'!O288</f>
        <v>6</v>
      </c>
      <c r="N338" s="298">
        <f>+'11+'!P288</f>
        <v>3</v>
      </c>
      <c r="O338" s="298" t="str">
        <f>+'11+'!Q288</f>
        <v>0420170060</v>
      </c>
      <c r="P338" s="298" t="str">
        <f>+'11+'!R288</f>
        <v>300</v>
      </c>
      <c r="Q338" s="432"/>
      <c r="R338" s="432"/>
      <c r="S338" s="335"/>
      <c r="T338" s="336"/>
      <c r="U338" s="337">
        <f>+'11+'!W288</f>
        <v>60</v>
      </c>
      <c r="V338" s="337">
        <f>+'11+'!X288</f>
        <v>0</v>
      </c>
      <c r="W338" s="283">
        <f t="shared" si="6"/>
        <v>0</v>
      </c>
    </row>
    <row r="339" spans="1:27" ht="53.25" customHeight="1" x14ac:dyDescent="0.2">
      <c r="A339" s="317"/>
      <c r="B339" s="431" t="str">
        <f>+'11+'!B289:M289</f>
        <v>Иные выплаты населению</v>
      </c>
      <c r="C339" s="431"/>
      <c r="D339" s="431"/>
      <c r="E339" s="431"/>
      <c r="F339" s="431"/>
      <c r="G339" s="431"/>
      <c r="H339" s="431"/>
      <c r="I339" s="431"/>
      <c r="J339" s="431"/>
      <c r="K339" s="431"/>
      <c r="L339" s="431"/>
      <c r="M339" s="298">
        <f>+'11+'!O289</f>
        <v>6</v>
      </c>
      <c r="N339" s="298">
        <f>+'11+'!P289</f>
        <v>3</v>
      </c>
      <c r="O339" s="298" t="str">
        <f>+'11+'!Q289</f>
        <v>0420170060</v>
      </c>
      <c r="P339" s="298" t="str">
        <f>+'11+'!R289</f>
        <v>360</v>
      </c>
      <c r="Q339" s="432"/>
      <c r="R339" s="432"/>
      <c r="S339" s="335"/>
      <c r="T339" s="336"/>
      <c r="U339" s="337">
        <f>+'11+'!W289</f>
        <v>60</v>
      </c>
      <c r="V339" s="337">
        <f>+'11+'!X289</f>
        <v>0</v>
      </c>
      <c r="W339" s="283">
        <f t="shared" si="6"/>
        <v>0</v>
      </c>
    </row>
    <row r="340" spans="1:27" ht="21.75" customHeight="1" x14ac:dyDescent="0.2">
      <c r="A340" s="317"/>
      <c r="B340" s="431" t="str">
        <f>+'11+'!B291:M291</f>
        <v>ОБРАЗОВАНИЕ</v>
      </c>
      <c r="C340" s="431"/>
      <c r="D340" s="431"/>
      <c r="E340" s="431"/>
      <c r="F340" s="431"/>
      <c r="G340" s="431"/>
      <c r="H340" s="431"/>
      <c r="I340" s="431"/>
      <c r="J340" s="431"/>
      <c r="K340" s="431"/>
      <c r="L340" s="431"/>
      <c r="M340" s="298">
        <f>+'11+'!O291</f>
        <v>7</v>
      </c>
      <c r="N340" s="298">
        <f>+'11+'!P291</f>
        <v>0</v>
      </c>
      <c r="O340" s="298">
        <f>+'11+'!Q291</f>
        <v>0</v>
      </c>
      <c r="P340" s="298">
        <f>+'11+'!R291</f>
        <v>0</v>
      </c>
      <c r="Q340" s="432"/>
      <c r="R340" s="432"/>
      <c r="S340" s="335"/>
      <c r="T340" s="336"/>
      <c r="U340" s="337">
        <f>+U341+U354+U391+U398+U405</f>
        <v>303756.84007000003</v>
      </c>
      <c r="V340" s="337">
        <f>+V341+V354+V391+V398+V405</f>
        <v>281324.49901999999</v>
      </c>
      <c r="W340" s="283">
        <f t="shared" si="6"/>
        <v>92.615033444240936</v>
      </c>
      <c r="Z340" s="61">
        <v>280476.71799999999</v>
      </c>
      <c r="AA340" s="61">
        <v>271299.11993000004</v>
      </c>
    </row>
    <row r="341" spans="1:27" ht="12.75" customHeight="1" x14ac:dyDescent="0.2">
      <c r="A341" s="317"/>
      <c r="B341" s="431" t="str">
        <f>+'11+'!B292:M292</f>
        <v>Дошкольное образование</v>
      </c>
      <c r="C341" s="431"/>
      <c r="D341" s="431"/>
      <c r="E341" s="431"/>
      <c r="F341" s="431"/>
      <c r="G341" s="431"/>
      <c r="H341" s="431"/>
      <c r="I341" s="431"/>
      <c r="J341" s="431"/>
      <c r="K341" s="431"/>
      <c r="L341" s="431"/>
      <c r="M341" s="298">
        <f>+'11+'!O292</f>
        <v>7</v>
      </c>
      <c r="N341" s="298">
        <f>+'11+'!P292</f>
        <v>1</v>
      </c>
      <c r="O341" s="298">
        <f>+'11+'!Q292</f>
        <v>0</v>
      </c>
      <c r="P341" s="298">
        <f>+'11+'!R292</f>
        <v>0</v>
      </c>
      <c r="Q341" s="432"/>
      <c r="R341" s="432"/>
      <c r="S341" s="335"/>
      <c r="T341" s="336"/>
      <c r="U341" s="337">
        <f>+'11+'!W292</f>
        <v>87214.792450000008</v>
      </c>
      <c r="V341" s="337">
        <f>+'11+'!X292</f>
        <v>80732.468280000001</v>
      </c>
      <c r="W341" s="283">
        <f t="shared" si="6"/>
        <v>92.56740285919237</v>
      </c>
    </row>
    <row r="342" spans="1:27" ht="42.75" customHeight="1" x14ac:dyDescent="0.2">
      <c r="A342" s="317"/>
      <c r="B342" s="431" t="str">
        <f>+'11+'!B293:M293</f>
        <v xml:space="preserve">Муниципальная программа "Развитие образования Овюрского кожууна </v>
      </c>
      <c r="C342" s="431"/>
      <c r="D342" s="431"/>
      <c r="E342" s="431"/>
      <c r="F342" s="431"/>
      <c r="G342" s="431"/>
      <c r="H342" s="431"/>
      <c r="I342" s="431"/>
      <c r="J342" s="431"/>
      <c r="K342" s="431"/>
      <c r="L342" s="431"/>
      <c r="M342" s="298">
        <f>+'11+'!O293</f>
        <v>7</v>
      </c>
      <c r="N342" s="298">
        <f>+'11+'!P293</f>
        <v>1</v>
      </c>
      <c r="O342" s="298" t="str">
        <f>+'11+'!Q293</f>
        <v>0700000000</v>
      </c>
      <c r="P342" s="298">
        <f>+'11+'!R293</f>
        <v>0</v>
      </c>
      <c r="Q342" s="432"/>
      <c r="R342" s="432"/>
      <c r="S342" s="335"/>
      <c r="T342" s="336"/>
      <c r="U342" s="337">
        <f>+'11+'!W293</f>
        <v>39462.521849999997</v>
      </c>
      <c r="V342" s="337">
        <f>+'11+'!X293</f>
        <v>33339.697679999997</v>
      </c>
      <c r="W342" s="283">
        <f t="shared" si="6"/>
        <v>84.484457954123371</v>
      </c>
      <c r="Z342" s="314">
        <f>U340-Z340</f>
        <v>23280.122070000041</v>
      </c>
      <c r="AA342" s="314">
        <f>V340-AA340</f>
        <v>10025.379089999944</v>
      </c>
    </row>
    <row r="343" spans="1:27" ht="21.75" customHeight="1" x14ac:dyDescent="0.2">
      <c r="A343" s="317"/>
      <c r="B343" s="431" t="str">
        <f>+'11+'!B294:M294</f>
        <v>подпрограмма "Развитие дошкольного образования"</v>
      </c>
      <c r="C343" s="431"/>
      <c r="D343" s="431"/>
      <c r="E343" s="431"/>
      <c r="F343" s="431"/>
      <c r="G343" s="431"/>
      <c r="H343" s="431"/>
      <c r="I343" s="431"/>
      <c r="J343" s="431"/>
      <c r="K343" s="431"/>
      <c r="L343" s="431"/>
      <c r="M343" s="298">
        <f>+'11+'!O294</f>
        <v>7</v>
      </c>
      <c r="N343" s="298">
        <f>+'11+'!P294</f>
        <v>1</v>
      </c>
      <c r="O343" s="298" t="str">
        <f>+'11+'!Q294</f>
        <v>0710000000</v>
      </c>
      <c r="P343" s="298">
        <f>+'11+'!R294</f>
        <v>0</v>
      </c>
      <c r="Q343" s="432"/>
      <c r="R343" s="432"/>
      <c r="S343" s="335"/>
      <c r="T343" s="336"/>
      <c r="U343" s="337">
        <f>+'11+'!W294</f>
        <v>39462.521849999997</v>
      </c>
      <c r="V343" s="337">
        <f>+'11+'!X294</f>
        <v>33339.697679999997</v>
      </c>
      <c r="W343" s="283">
        <f t="shared" si="6"/>
        <v>84.484457954123371</v>
      </c>
    </row>
    <row r="344" spans="1:27" ht="12.75" customHeight="1" x14ac:dyDescent="0.2">
      <c r="A344" s="317"/>
      <c r="B344" s="431" t="str">
        <f>+'11+'!B295:M295</f>
        <v xml:space="preserve">Обеспечение деятельности муниципальных учреждений (оказание услуг) - средства местного бюджета </v>
      </c>
      <c r="C344" s="431"/>
      <c r="D344" s="431"/>
      <c r="E344" s="431"/>
      <c r="F344" s="431"/>
      <c r="G344" s="431"/>
      <c r="H344" s="431"/>
      <c r="I344" s="431"/>
      <c r="J344" s="431"/>
      <c r="K344" s="431"/>
      <c r="L344" s="431"/>
      <c r="M344" s="298">
        <f>+'11+'!O295</f>
        <v>7</v>
      </c>
      <c r="N344" s="298">
        <f>+'11+'!P295</f>
        <v>1</v>
      </c>
      <c r="O344" s="298" t="str">
        <f>+'11+'!Q295</f>
        <v>0710100059</v>
      </c>
      <c r="P344" s="298">
        <f>+'11+'!R295</f>
        <v>0</v>
      </c>
      <c r="Q344" s="432"/>
      <c r="R344" s="432"/>
      <c r="S344" s="335"/>
      <c r="T344" s="336"/>
      <c r="U344" s="337">
        <f>+'11+'!W295</f>
        <v>39462.521849999997</v>
      </c>
      <c r="V344" s="337">
        <f>+'11+'!X295</f>
        <v>33339.697679999997</v>
      </c>
      <c r="W344" s="283">
        <f t="shared" si="6"/>
        <v>84.484457954123371</v>
      </c>
    </row>
    <row r="345" spans="1:27" ht="42.75" customHeight="1" x14ac:dyDescent="0.2">
      <c r="A345" s="317"/>
      <c r="B345" s="431" t="str">
        <f>+'11+'!B296:M296</f>
        <v>Предоставление субсидий бюджетным, автономным учреждениям и иным некоммерческим организациям</v>
      </c>
      <c r="C345" s="431"/>
      <c r="D345" s="431"/>
      <c r="E345" s="431"/>
      <c r="F345" s="431"/>
      <c r="G345" s="431"/>
      <c r="H345" s="431"/>
      <c r="I345" s="431"/>
      <c r="J345" s="431"/>
      <c r="K345" s="431"/>
      <c r="L345" s="431"/>
      <c r="M345" s="298">
        <f>+'11+'!O296</f>
        <v>7</v>
      </c>
      <c r="N345" s="298">
        <f>+'11+'!P296</f>
        <v>1</v>
      </c>
      <c r="O345" s="298" t="str">
        <f>+'11+'!Q296</f>
        <v>0710100059</v>
      </c>
      <c r="P345" s="298" t="str">
        <f>+'11+'!R296</f>
        <v>600</v>
      </c>
      <c r="Q345" s="435"/>
      <c r="R345" s="435"/>
      <c r="S345" s="332"/>
      <c r="T345" s="333"/>
      <c r="U345" s="337">
        <f>+'11+'!W296</f>
        <v>39462.521849999997</v>
      </c>
      <c r="V345" s="337">
        <f>+'11+'!X296</f>
        <v>33339.697679999997</v>
      </c>
      <c r="W345" s="283">
        <f t="shared" si="6"/>
        <v>84.484457954123371</v>
      </c>
    </row>
    <row r="346" spans="1:27" ht="21.75" customHeight="1" x14ac:dyDescent="0.25">
      <c r="A346" s="317"/>
      <c r="B346" s="431" t="str">
        <f>+'11+'!B297:M297</f>
        <v>Субсидии бюджетным учреждениям</v>
      </c>
      <c r="C346" s="431"/>
      <c r="D346" s="431"/>
      <c r="E346" s="431"/>
      <c r="F346" s="431"/>
      <c r="G346" s="431"/>
      <c r="H346" s="431"/>
      <c r="I346" s="431"/>
      <c r="J346" s="431"/>
      <c r="K346" s="431"/>
      <c r="L346" s="431"/>
      <c r="M346" s="298">
        <f>+'11+'!O297</f>
        <v>7</v>
      </c>
      <c r="N346" s="298">
        <f>+'11+'!P297</f>
        <v>1</v>
      </c>
      <c r="O346" s="298" t="str">
        <f>+'11+'!Q297</f>
        <v>0710100059</v>
      </c>
      <c r="P346" s="298" t="str">
        <f>+'11+'!R297</f>
        <v>610</v>
      </c>
      <c r="Q346" s="433"/>
      <c r="R346" s="433"/>
      <c r="S346" s="343"/>
      <c r="T346" s="344"/>
      <c r="U346" s="337">
        <f>+'11+'!W297</f>
        <v>39462.521849999997</v>
      </c>
      <c r="V346" s="337">
        <f>+'11+'!X297</f>
        <v>33339.697679999997</v>
      </c>
      <c r="W346" s="283">
        <f t="shared" si="6"/>
        <v>84.484457954123371</v>
      </c>
    </row>
    <row r="347" spans="1:27" ht="12.75" customHeight="1" x14ac:dyDescent="0.2">
      <c r="A347" s="317"/>
      <c r="B347" s="431" t="str">
        <f>+'11+'!B298:M298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47" s="431"/>
      <c r="D347" s="431"/>
      <c r="E347" s="431"/>
      <c r="F347" s="431"/>
      <c r="G347" s="431"/>
      <c r="H347" s="431"/>
      <c r="I347" s="431"/>
      <c r="J347" s="431"/>
      <c r="K347" s="431"/>
      <c r="L347" s="431"/>
      <c r="M347" s="298">
        <f>+'11+'!O298</f>
        <v>7</v>
      </c>
      <c r="N347" s="298">
        <f>+'11+'!P298</f>
        <v>1</v>
      </c>
      <c r="O347" s="298" t="str">
        <f>+'11+'!Q298</f>
        <v>0710100059</v>
      </c>
      <c r="P347" s="298" t="str">
        <f>+'11+'!R298</f>
        <v>611</v>
      </c>
      <c r="Q347" s="432"/>
      <c r="R347" s="432"/>
      <c r="S347" s="335"/>
      <c r="T347" s="336"/>
      <c r="U347" s="337">
        <f>+'11+'!W298</f>
        <v>39462.521849999997</v>
      </c>
      <c r="V347" s="337">
        <f>+'11+'!X298</f>
        <v>33339.697679999997</v>
      </c>
      <c r="W347" s="283">
        <f t="shared" si="6"/>
        <v>84.484457954123371</v>
      </c>
    </row>
    <row r="348" spans="1:27" ht="12.75" customHeight="1" x14ac:dyDescent="0.2">
      <c r="A348" s="317"/>
      <c r="B348" s="431" t="str">
        <f>+'11+'!B299:M299</f>
        <v xml:space="preserve">Муниципальная программа "Развитие образования Овюрского кожууна </v>
      </c>
      <c r="C348" s="431"/>
      <c r="D348" s="431"/>
      <c r="E348" s="431"/>
      <c r="F348" s="431"/>
      <c r="G348" s="431"/>
      <c r="H348" s="431"/>
      <c r="I348" s="431"/>
      <c r="J348" s="431"/>
      <c r="K348" s="431"/>
      <c r="L348" s="431"/>
      <c r="M348" s="298">
        <f>+'11+'!O299</f>
        <v>7</v>
      </c>
      <c r="N348" s="298">
        <f>+'11+'!P299</f>
        <v>1</v>
      </c>
      <c r="O348" s="298" t="str">
        <f>+'11+'!Q299</f>
        <v>0700000000</v>
      </c>
      <c r="P348" s="298">
        <f>+'11+'!R299</f>
        <v>0</v>
      </c>
      <c r="Q348" s="432"/>
      <c r="R348" s="432"/>
      <c r="S348" s="335"/>
      <c r="T348" s="336"/>
      <c r="U348" s="337">
        <f>+'11+'!W299</f>
        <v>47752.270600000003</v>
      </c>
      <c r="V348" s="337">
        <f>+'11+'!X299</f>
        <v>47392.770600000003</v>
      </c>
      <c r="W348" s="283">
        <f t="shared" si="6"/>
        <v>99.247156217949566</v>
      </c>
    </row>
    <row r="349" spans="1:27" ht="21.75" customHeight="1" x14ac:dyDescent="0.2">
      <c r="A349" s="317"/>
      <c r="B349" s="431" t="str">
        <f>+'11+'!B300:M300</f>
        <v>подпрограмма "Развитие дошкольного образования"</v>
      </c>
      <c r="C349" s="431"/>
      <c r="D349" s="431"/>
      <c r="E349" s="431"/>
      <c r="F349" s="431"/>
      <c r="G349" s="431"/>
      <c r="H349" s="431"/>
      <c r="I349" s="431"/>
      <c r="J349" s="431"/>
      <c r="K349" s="431"/>
      <c r="L349" s="431"/>
      <c r="M349" s="298">
        <f>+'11+'!O300</f>
        <v>7</v>
      </c>
      <c r="N349" s="298">
        <f>+'11+'!P300</f>
        <v>1</v>
      </c>
      <c r="O349" s="298" t="str">
        <f>+'11+'!Q300</f>
        <v>0710000000</v>
      </c>
      <c r="P349" s="298">
        <f>+'11+'!R300</f>
        <v>0</v>
      </c>
      <c r="Q349" s="432"/>
      <c r="R349" s="432"/>
      <c r="S349" s="335"/>
      <c r="T349" s="336"/>
      <c r="U349" s="337">
        <f>+'11+'!W300</f>
        <v>47752.270600000003</v>
      </c>
      <c r="V349" s="337">
        <f>+'11+'!X300</f>
        <v>47392.770600000003</v>
      </c>
      <c r="W349" s="283">
        <f t="shared" si="6"/>
        <v>99.247156217949566</v>
      </c>
    </row>
    <row r="350" spans="1:27" ht="12.75" customHeight="1" x14ac:dyDescent="0.2">
      <c r="A350" s="317"/>
      <c r="B350" s="431" t="str">
        <f>+'11+'!B301:M301</f>
        <v xml:space="preserve">Обеспечение деятельности муниципальных тучреждений (оказание услуг) - средства республиканского бюджета </v>
      </c>
      <c r="C350" s="431"/>
      <c r="D350" s="431"/>
      <c r="E350" s="431"/>
      <c r="F350" s="431"/>
      <c r="G350" s="431"/>
      <c r="H350" s="431"/>
      <c r="I350" s="431"/>
      <c r="J350" s="431"/>
      <c r="K350" s="431"/>
      <c r="L350" s="431"/>
      <c r="M350" s="298">
        <f>+'11+'!O301</f>
        <v>7</v>
      </c>
      <c r="N350" s="298">
        <f>+'11+'!P301</f>
        <v>1</v>
      </c>
      <c r="O350" s="298" t="str">
        <f>+'11+'!Q301</f>
        <v>0710276020</v>
      </c>
      <c r="P350" s="298">
        <f>+'11+'!R301</f>
        <v>0</v>
      </c>
      <c r="Q350" s="432"/>
      <c r="R350" s="432"/>
      <c r="S350" s="335"/>
      <c r="T350" s="336"/>
      <c r="U350" s="337">
        <f>+'11+'!W301</f>
        <v>47752.270600000003</v>
      </c>
      <c r="V350" s="337">
        <f>+'11+'!X301</f>
        <v>47392.770600000003</v>
      </c>
      <c r="W350" s="283">
        <f t="shared" si="6"/>
        <v>99.247156217949566</v>
      </c>
    </row>
    <row r="351" spans="1:27" ht="32.25" customHeight="1" x14ac:dyDescent="0.2">
      <c r="A351" s="317"/>
      <c r="B351" s="431" t="str">
        <f>+'11+'!B302:M302</f>
        <v>Предоставление субсидий бюджетным, автономным учреждениям и иным некоммерческим организациям</v>
      </c>
      <c r="C351" s="431"/>
      <c r="D351" s="431"/>
      <c r="E351" s="431"/>
      <c r="F351" s="431"/>
      <c r="G351" s="431"/>
      <c r="H351" s="431"/>
      <c r="I351" s="431"/>
      <c r="J351" s="431"/>
      <c r="K351" s="431"/>
      <c r="L351" s="431"/>
      <c r="M351" s="298">
        <f>+'11+'!O302</f>
        <v>7</v>
      </c>
      <c r="N351" s="298">
        <f>+'11+'!P302</f>
        <v>1</v>
      </c>
      <c r="O351" s="298" t="str">
        <f>+'11+'!Q302</f>
        <v>0710276020</v>
      </c>
      <c r="P351" s="298" t="str">
        <f>+'11+'!R302</f>
        <v>600</v>
      </c>
      <c r="Q351" s="432"/>
      <c r="R351" s="432"/>
      <c r="S351" s="335"/>
      <c r="T351" s="336"/>
      <c r="U351" s="337">
        <f>+'11+'!W302</f>
        <v>47752.270600000003</v>
      </c>
      <c r="V351" s="337">
        <f>+'11+'!X302</f>
        <v>47392.770600000003</v>
      </c>
      <c r="W351" s="283">
        <f t="shared" si="6"/>
        <v>99.247156217949566</v>
      </c>
    </row>
    <row r="352" spans="1:27" ht="21.75" customHeight="1" x14ac:dyDescent="0.2">
      <c r="A352" s="317"/>
      <c r="B352" s="431" t="str">
        <f>+'11+'!B303:M303</f>
        <v>Субсидии бюджетным учреждениям</v>
      </c>
      <c r="C352" s="431"/>
      <c r="D352" s="431"/>
      <c r="E352" s="431"/>
      <c r="F352" s="431"/>
      <c r="G352" s="431"/>
      <c r="H352" s="431"/>
      <c r="I352" s="431"/>
      <c r="J352" s="431"/>
      <c r="K352" s="431"/>
      <c r="L352" s="431"/>
      <c r="M352" s="298">
        <f>+'11+'!O303</f>
        <v>7</v>
      </c>
      <c r="N352" s="298">
        <f>+'11+'!P303</f>
        <v>1</v>
      </c>
      <c r="O352" s="298" t="str">
        <f>+'11+'!Q303</f>
        <v>0710276020</v>
      </c>
      <c r="P352" s="298" t="str">
        <f>+'11+'!R303</f>
        <v>610</v>
      </c>
      <c r="Q352" s="432"/>
      <c r="R352" s="432"/>
      <c r="S352" s="335"/>
      <c r="T352" s="336"/>
      <c r="U352" s="337">
        <f>+'11+'!W303</f>
        <v>47752.270600000003</v>
      </c>
      <c r="V352" s="337">
        <f>+'11+'!X303</f>
        <v>47392.770600000003</v>
      </c>
      <c r="W352" s="283">
        <f t="shared" si="6"/>
        <v>99.247156217949566</v>
      </c>
    </row>
    <row r="353" spans="1:25" ht="12.75" customHeight="1" x14ac:dyDescent="0.2">
      <c r="A353" s="317"/>
      <c r="B353" s="431" t="str">
        <f>+'11+'!B304:M304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53" s="431"/>
      <c r="D353" s="431"/>
      <c r="E353" s="431"/>
      <c r="F353" s="431"/>
      <c r="G353" s="431"/>
      <c r="H353" s="431"/>
      <c r="I353" s="431"/>
      <c r="J353" s="431"/>
      <c r="K353" s="431"/>
      <c r="L353" s="431"/>
      <c r="M353" s="298">
        <f>+'11+'!O304</f>
        <v>7</v>
      </c>
      <c r="N353" s="298">
        <f>+'11+'!P304</f>
        <v>1</v>
      </c>
      <c r="O353" s="298" t="str">
        <f>+'11+'!Q304</f>
        <v>0710276020</v>
      </c>
      <c r="P353" s="298" t="str">
        <f>+'11+'!R304</f>
        <v>611</v>
      </c>
      <c r="Q353" s="432"/>
      <c r="R353" s="432"/>
      <c r="S353" s="335"/>
      <c r="T353" s="336"/>
      <c r="U353" s="337">
        <f>+'11+'!W304</f>
        <v>47752.270600000003</v>
      </c>
      <c r="V353" s="337">
        <f>+'11+'!X304</f>
        <v>47392.770600000003</v>
      </c>
      <c r="W353" s="283">
        <f t="shared" si="6"/>
        <v>99.247156217949566</v>
      </c>
    </row>
    <row r="354" spans="1:25" ht="12.75" customHeight="1" x14ac:dyDescent="0.2">
      <c r="A354" s="317"/>
      <c r="B354" s="431" t="str">
        <f>+'11+'!B305:M305</f>
        <v>Общее образование</v>
      </c>
      <c r="C354" s="431"/>
      <c r="D354" s="431"/>
      <c r="E354" s="431"/>
      <c r="F354" s="431"/>
      <c r="G354" s="431"/>
      <c r="H354" s="431"/>
      <c r="I354" s="431"/>
      <c r="J354" s="431"/>
      <c r="K354" s="431"/>
      <c r="L354" s="431"/>
      <c r="M354" s="298">
        <f>+'11+'!O305</f>
        <v>7</v>
      </c>
      <c r="N354" s="298">
        <f>+'11+'!P305</f>
        <v>2</v>
      </c>
      <c r="O354" s="298">
        <f>+'11+'!Q305</f>
        <v>0</v>
      </c>
      <c r="P354" s="298">
        <f>+'11+'!R305</f>
        <v>0</v>
      </c>
      <c r="Q354" s="432"/>
      <c r="R354" s="432"/>
      <c r="S354" s="335"/>
      <c r="T354" s="336"/>
      <c r="U354" s="337">
        <f>+'11+'!W305</f>
        <v>181853.899</v>
      </c>
      <c r="V354" s="337">
        <f>+'11+'!X305</f>
        <v>169807.13080000001</v>
      </c>
      <c r="W354" s="283">
        <f t="shared" si="6"/>
        <v>93.375578821106288</v>
      </c>
    </row>
    <row r="355" spans="1:25" ht="21.75" customHeight="1" x14ac:dyDescent="0.2">
      <c r="A355" s="317"/>
      <c r="B355" s="431" t="str">
        <f>+'11+'!B306:M306</f>
        <v xml:space="preserve">Муниципальная программа "Развитие образования Овюрского кожууна </v>
      </c>
      <c r="C355" s="431"/>
      <c r="D355" s="431"/>
      <c r="E355" s="431"/>
      <c r="F355" s="431"/>
      <c r="G355" s="431"/>
      <c r="H355" s="431"/>
      <c r="I355" s="431"/>
      <c r="J355" s="431"/>
      <c r="K355" s="431"/>
      <c r="L355" s="431"/>
      <c r="M355" s="298">
        <f>+'11+'!O306</f>
        <v>7</v>
      </c>
      <c r="N355" s="298">
        <f>+'11+'!P306</f>
        <v>2</v>
      </c>
      <c r="O355" s="298" t="str">
        <f>+'11+'!Q306</f>
        <v>0700000000</v>
      </c>
      <c r="P355" s="298">
        <f>+'11+'!R306</f>
        <v>0</v>
      </c>
      <c r="Q355" s="432"/>
      <c r="R355" s="432"/>
      <c r="S355" s="335"/>
      <c r="T355" s="336"/>
      <c r="U355" s="337">
        <f>+'11+'!W306</f>
        <v>19934.841</v>
      </c>
      <c r="V355" s="337">
        <f>+'11+'!X306</f>
        <v>16116.882530000001</v>
      </c>
      <c r="W355" s="283">
        <f t="shared" si="6"/>
        <v>80.847810775114795</v>
      </c>
    </row>
    <row r="356" spans="1:25" ht="32.25" customHeight="1" x14ac:dyDescent="0.2">
      <c r="A356" s="317"/>
      <c r="B356" s="431" t="str">
        <f>+'11+'!B307:M307</f>
        <v>подпрограмма "Развитие общего образования"</v>
      </c>
      <c r="C356" s="431"/>
      <c r="D356" s="431"/>
      <c r="E356" s="431"/>
      <c r="F356" s="431"/>
      <c r="G356" s="431"/>
      <c r="H356" s="431"/>
      <c r="I356" s="431"/>
      <c r="J356" s="431"/>
      <c r="K356" s="431"/>
      <c r="L356" s="431"/>
      <c r="M356" s="298">
        <f>+'11+'!O307</f>
        <v>7</v>
      </c>
      <c r="N356" s="298">
        <f>+'11+'!P307</f>
        <v>2</v>
      </c>
      <c r="O356" s="298" t="str">
        <f>+'11+'!Q307</f>
        <v>0720000000</v>
      </c>
      <c r="P356" s="298">
        <f>+'11+'!R307</f>
        <v>0</v>
      </c>
      <c r="Q356" s="432"/>
      <c r="R356" s="432"/>
      <c r="S356" s="335"/>
      <c r="T356" s="336"/>
      <c r="U356" s="337">
        <f>+'11+'!W307</f>
        <v>19934.841</v>
      </c>
      <c r="V356" s="337">
        <f>+'11+'!X307</f>
        <v>16116.882530000001</v>
      </c>
      <c r="W356" s="283">
        <f t="shared" si="6"/>
        <v>80.847810775114795</v>
      </c>
    </row>
    <row r="357" spans="1:25" ht="53.25" customHeight="1" x14ac:dyDescent="0.2">
      <c r="A357" s="317"/>
      <c r="B357" s="431" t="str">
        <f>+'11+'!B308:M308</f>
        <v xml:space="preserve">Обеспечение деятельности муниципальных учреждений (оказание услуг) - средства местного бюджета </v>
      </c>
      <c r="C357" s="431"/>
      <c r="D357" s="431"/>
      <c r="E357" s="431"/>
      <c r="F357" s="431"/>
      <c r="G357" s="431"/>
      <c r="H357" s="431"/>
      <c r="I357" s="431"/>
      <c r="J357" s="431"/>
      <c r="K357" s="431"/>
      <c r="L357" s="431"/>
      <c r="M357" s="298">
        <f>+'11+'!O308</f>
        <v>7</v>
      </c>
      <c r="N357" s="298">
        <f>+'11+'!P308</f>
        <v>2</v>
      </c>
      <c r="O357" s="298" t="str">
        <f>+'11+'!Q308</f>
        <v>0720100059</v>
      </c>
      <c r="P357" s="298">
        <f>+'11+'!R308</f>
        <v>0</v>
      </c>
      <c r="Q357" s="432"/>
      <c r="R357" s="432"/>
      <c r="S357" s="335"/>
      <c r="T357" s="336"/>
      <c r="U357" s="337">
        <f>+'11+'!W308</f>
        <v>19934.841</v>
      </c>
      <c r="V357" s="337">
        <f>+'11+'!X308</f>
        <v>16116.882530000001</v>
      </c>
      <c r="W357" s="283">
        <f t="shared" si="6"/>
        <v>80.847810775114795</v>
      </c>
    </row>
    <row r="358" spans="1:25" ht="21.75" customHeight="1" x14ac:dyDescent="0.2">
      <c r="A358" s="317"/>
      <c r="B358" s="431" t="str">
        <f>+'11+'!B309:M309</f>
        <v>Предоставление субсидий бюджетным, автономным учреждениям и иным некоммерческим организациям</v>
      </c>
      <c r="C358" s="431"/>
      <c r="D358" s="431"/>
      <c r="E358" s="431"/>
      <c r="F358" s="431"/>
      <c r="G358" s="431"/>
      <c r="H358" s="431"/>
      <c r="I358" s="431"/>
      <c r="J358" s="431"/>
      <c r="K358" s="431"/>
      <c r="L358" s="431"/>
      <c r="M358" s="298">
        <f>+'11+'!O309</f>
        <v>7</v>
      </c>
      <c r="N358" s="298">
        <f>+'11+'!P309</f>
        <v>2</v>
      </c>
      <c r="O358" s="298" t="str">
        <f>+'11+'!Q309</f>
        <v>0720100059</v>
      </c>
      <c r="P358" s="298" t="str">
        <f>+'11+'!R309</f>
        <v>600</v>
      </c>
      <c r="Q358" s="432"/>
      <c r="R358" s="432"/>
      <c r="S358" s="335"/>
      <c r="T358" s="336"/>
      <c r="U358" s="337">
        <f>+'11+'!W309</f>
        <v>19934.841</v>
      </c>
      <c r="V358" s="337">
        <f>+'11+'!X309</f>
        <v>16116.882530000001</v>
      </c>
      <c r="W358" s="283">
        <f t="shared" si="6"/>
        <v>80.847810775114795</v>
      </c>
    </row>
    <row r="359" spans="1:25" ht="12.75" customHeight="1" x14ac:dyDescent="0.25">
      <c r="A359" s="317"/>
      <c r="B359" s="431" t="str">
        <f>+'11+'!B310:M310</f>
        <v>Субсидии бюджетным учреждениям</v>
      </c>
      <c r="C359" s="431"/>
      <c r="D359" s="431"/>
      <c r="E359" s="431"/>
      <c r="F359" s="431"/>
      <c r="G359" s="431"/>
      <c r="H359" s="431"/>
      <c r="I359" s="431"/>
      <c r="J359" s="431"/>
      <c r="K359" s="431"/>
      <c r="L359" s="431"/>
      <c r="M359" s="298">
        <f>+'11+'!O310</f>
        <v>7</v>
      </c>
      <c r="N359" s="298">
        <f>+'11+'!P310</f>
        <v>2</v>
      </c>
      <c r="O359" s="298" t="str">
        <f>+'11+'!Q310</f>
        <v>0720100059</v>
      </c>
      <c r="P359" s="298" t="str">
        <f>+'11+'!R310</f>
        <v>610</v>
      </c>
      <c r="Q359" s="433"/>
      <c r="R359" s="433"/>
      <c r="S359" s="343"/>
      <c r="T359" s="344"/>
      <c r="U359" s="337">
        <f>+'11+'!W310</f>
        <v>19934.841</v>
      </c>
      <c r="V359" s="337">
        <f>+'11+'!X310</f>
        <v>16116.882530000001</v>
      </c>
      <c r="W359" s="283">
        <f t="shared" si="6"/>
        <v>80.847810775114795</v>
      </c>
    </row>
    <row r="360" spans="1:25" ht="12.75" customHeight="1" x14ac:dyDescent="0.2">
      <c r="A360" s="317"/>
      <c r="B360" s="431" t="str">
        <f>+'11+'!B311:M311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60" s="431"/>
      <c r="D360" s="431"/>
      <c r="E360" s="431"/>
      <c r="F360" s="431"/>
      <c r="G360" s="431"/>
      <c r="H360" s="431"/>
      <c r="I360" s="431"/>
      <c r="J360" s="431"/>
      <c r="K360" s="431"/>
      <c r="L360" s="431"/>
      <c r="M360" s="298">
        <f>+'11+'!O311</f>
        <v>7</v>
      </c>
      <c r="N360" s="298">
        <f>+'11+'!P311</f>
        <v>2</v>
      </c>
      <c r="O360" s="298" t="str">
        <f>+'11+'!Q311</f>
        <v>0720100059</v>
      </c>
      <c r="P360" s="298" t="str">
        <f>+'11+'!R311</f>
        <v>611</v>
      </c>
      <c r="Q360" s="432"/>
      <c r="R360" s="432"/>
      <c r="S360" s="335"/>
      <c r="T360" s="336"/>
      <c r="U360" s="337">
        <f>+'11+'!W311</f>
        <v>19934.841</v>
      </c>
      <c r="V360" s="337">
        <f>+'11+'!X311</f>
        <v>16116.882530000001</v>
      </c>
      <c r="W360" s="283">
        <f t="shared" si="6"/>
        <v>80.847810775114795</v>
      </c>
    </row>
    <row r="361" spans="1:25" ht="12.75" customHeight="1" x14ac:dyDescent="0.2">
      <c r="A361" s="317"/>
      <c r="B361" s="431" t="str">
        <f>+'11+'!B312:M312</f>
        <v xml:space="preserve">Муниципальная программа "Развитие образования Овюрского кожууна </v>
      </c>
      <c r="C361" s="431"/>
      <c r="D361" s="431"/>
      <c r="E361" s="431"/>
      <c r="F361" s="431"/>
      <c r="G361" s="431"/>
      <c r="H361" s="431"/>
      <c r="I361" s="431"/>
      <c r="J361" s="431"/>
      <c r="K361" s="431"/>
      <c r="L361" s="431"/>
      <c r="M361" s="298">
        <f>+'11+'!O312</f>
        <v>7</v>
      </c>
      <c r="N361" s="298">
        <f>+'11+'!P312</f>
        <v>2</v>
      </c>
      <c r="O361" s="298" t="str">
        <f>+'11+'!Q312</f>
        <v>0700000000</v>
      </c>
      <c r="P361" s="298">
        <f>+'11+'!R312</f>
        <v>0</v>
      </c>
      <c r="Q361" s="432"/>
      <c r="R361" s="432"/>
      <c r="S361" s="335"/>
      <c r="T361" s="336"/>
      <c r="U361" s="337">
        <f>+'11+'!W312</f>
        <v>136879</v>
      </c>
      <c r="V361" s="337">
        <f>+'11+'!X312</f>
        <v>136879</v>
      </c>
      <c r="W361" s="283">
        <f t="shared" si="6"/>
        <v>100</v>
      </c>
      <c r="X361" s="61">
        <v>122778</v>
      </c>
      <c r="Y361" s="61">
        <v>136879</v>
      </c>
    </row>
    <row r="362" spans="1:25" ht="21.75" customHeight="1" x14ac:dyDescent="0.2">
      <c r="A362" s="317"/>
      <c r="B362" s="431" t="str">
        <f>+'11+'!B313:M313</f>
        <v>подпрограмма "Развитие общего образования"</v>
      </c>
      <c r="C362" s="431"/>
      <c r="D362" s="431"/>
      <c r="E362" s="431"/>
      <c r="F362" s="431"/>
      <c r="G362" s="431"/>
      <c r="H362" s="431"/>
      <c r="I362" s="431"/>
      <c r="J362" s="431"/>
      <c r="K362" s="431"/>
      <c r="L362" s="431"/>
      <c r="M362" s="298">
        <f>+'11+'!O313</f>
        <v>7</v>
      </c>
      <c r="N362" s="298">
        <f>+'11+'!P313</f>
        <v>2</v>
      </c>
      <c r="O362" s="298" t="str">
        <f>+'11+'!Q313</f>
        <v>0720000000</v>
      </c>
      <c r="P362" s="298">
        <f>+'11+'!R313</f>
        <v>0</v>
      </c>
      <c r="Q362" s="432"/>
      <c r="R362" s="432"/>
      <c r="S362" s="335"/>
      <c r="T362" s="336"/>
      <c r="U362" s="337">
        <f>+'11+'!W313</f>
        <v>136879</v>
      </c>
      <c r="V362" s="337">
        <f>+'11+'!X313</f>
        <v>136879</v>
      </c>
      <c r="W362" s="283">
        <f t="shared" si="6"/>
        <v>100</v>
      </c>
    </row>
    <row r="363" spans="1:25" ht="12.75" customHeight="1" x14ac:dyDescent="0.2">
      <c r="A363" s="317"/>
      <c r="B363" s="431" t="str">
        <f>+'11+'!B314:M314</f>
        <v>создание в общеобразовательных организациях, расположенных в сельской местности, условий для занятия физической культурой и спортом в рамках государственной программы Российской Федерации "Развитие образования" на 2013-2020 годы за счет ФБ</v>
      </c>
      <c r="C363" s="431"/>
      <c r="D363" s="431"/>
      <c r="E363" s="431"/>
      <c r="F363" s="431"/>
      <c r="G363" s="431"/>
      <c r="H363" s="431"/>
      <c r="I363" s="431"/>
      <c r="J363" s="431"/>
      <c r="K363" s="431"/>
      <c r="L363" s="431"/>
      <c r="M363" s="298">
        <f>+'11+'!O314</f>
        <v>7</v>
      </c>
      <c r="N363" s="298">
        <f>+'11+'!P314</f>
        <v>2</v>
      </c>
      <c r="O363" s="298" t="str">
        <f>+'11+'!Q314</f>
        <v>0720276020</v>
      </c>
      <c r="P363" s="298">
        <f>+'11+'!R314</f>
        <v>0</v>
      </c>
      <c r="Q363" s="432"/>
      <c r="R363" s="432"/>
      <c r="S363" s="335"/>
      <c r="T363" s="336"/>
      <c r="U363" s="337">
        <f>+'11+'!W314</f>
        <v>136879</v>
      </c>
      <c r="V363" s="337">
        <f>+'11+'!X314</f>
        <v>136879</v>
      </c>
      <c r="W363" s="283">
        <f t="shared" si="6"/>
        <v>100</v>
      </c>
    </row>
    <row r="364" spans="1:25" ht="21.75" customHeight="1" x14ac:dyDescent="0.2">
      <c r="A364" s="317"/>
      <c r="B364" s="431" t="str">
        <f>+'11+'!B315:M315</f>
        <v>Предоставление субсидий бюджетным, автономным учреждениям и иным некоммерческим организациям</v>
      </c>
      <c r="C364" s="431"/>
      <c r="D364" s="431"/>
      <c r="E364" s="431"/>
      <c r="F364" s="431"/>
      <c r="G364" s="431"/>
      <c r="H364" s="431"/>
      <c r="I364" s="431"/>
      <c r="J364" s="431"/>
      <c r="K364" s="431"/>
      <c r="L364" s="431"/>
      <c r="M364" s="298">
        <f>+'11+'!O315</f>
        <v>7</v>
      </c>
      <c r="N364" s="298">
        <f>+'11+'!P315</f>
        <v>2</v>
      </c>
      <c r="O364" s="298" t="str">
        <f>+'11+'!Q315</f>
        <v>0720276020</v>
      </c>
      <c r="P364" s="298" t="str">
        <f>+'11+'!R315</f>
        <v>600</v>
      </c>
      <c r="Q364" s="432"/>
      <c r="R364" s="432"/>
      <c r="S364" s="335"/>
      <c r="T364" s="336"/>
      <c r="U364" s="337">
        <f>+'11+'!W315</f>
        <v>136879</v>
      </c>
      <c r="V364" s="337">
        <f>+'11+'!X315</f>
        <v>136879</v>
      </c>
      <c r="W364" s="283">
        <f t="shared" si="6"/>
        <v>100</v>
      </c>
    </row>
    <row r="365" spans="1:25" ht="21.75" customHeight="1" x14ac:dyDescent="0.2">
      <c r="A365" s="317"/>
      <c r="B365" s="431" t="str">
        <f>+'11+'!B316:M316</f>
        <v>Субсидии бюджетным учреждениям</v>
      </c>
      <c r="C365" s="431"/>
      <c r="D365" s="431"/>
      <c r="E365" s="431"/>
      <c r="F365" s="431"/>
      <c r="G365" s="431"/>
      <c r="H365" s="431"/>
      <c r="I365" s="431"/>
      <c r="J365" s="431"/>
      <c r="K365" s="431"/>
      <c r="L365" s="431"/>
      <c r="M365" s="298">
        <f>+'11+'!O316</f>
        <v>7</v>
      </c>
      <c r="N365" s="298">
        <f>+'11+'!P316</f>
        <v>2</v>
      </c>
      <c r="O365" s="298" t="str">
        <f>+'11+'!Q316</f>
        <v>0720276020</v>
      </c>
      <c r="P365" s="298" t="str">
        <f>+'11+'!R316</f>
        <v>610</v>
      </c>
      <c r="Q365" s="432"/>
      <c r="R365" s="432"/>
      <c r="S365" s="335"/>
      <c r="T365" s="336"/>
      <c r="U365" s="337">
        <f>+'11+'!W316</f>
        <v>136879</v>
      </c>
      <c r="V365" s="337">
        <f>+'11+'!X316</f>
        <v>136879</v>
      </c>
      <c r="W365" s="283">
        <f t="shared" si="6"/>
        <v>100</v>
      </c>
    </row>
    <row r="366" spans="1:25" ht="12.75" customHeight="1" x14ac:dyDescent="0.2">
      <c r="A366" s="317"/>
      <c r="B366" s="431" t="str">
        <f>+'11+'!B317:M317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66" s="431"/>
      <c r="D366" s="431"/>
      <c r="E366" s="431"/>
      <c r="F366" s="431"/>
      <c r="G366" s="431"/>
      <c r="H366" s="431"/>
      <c r="I366" s="431"/>
      <c r="J366" s="431"/>
      <c r="K366" s="431"/>
      <c r="L366" s="431"/>
      <c r="M366" s="298">
        <f>+'11+'!O317</f>
        <v>7</v>
      </c>
      <c r="N366" s="298">
        <f>+'11+'!P317</f>
        <v>2</v>
      </c>
      <c r="O366" s="298" t="str">
        <f>+'11+'!Q317</f>
        <v>0720276020</v>
      </c>
      <c r="P366" s="298" t="str">
        <f>+'11+'!R317</f>
        <v>611</v>
      </c>
      <c r="Q366" s="432"/>
      <c r="R366" s="432"/>
      <c r="S366" s="335"/>
      <c r="T366" s="336"/>
      <c r="U366" s="337">
        <f>+'11+'!W317</f>
        <v>136879</v>
      </c>
      <c r="V366" s="337">
        <f>+'11+'!X317</f>
        <v>136879</v>
      </c>
      <c r="W366" s="283">
        <f t="shared" si="6"/>
        <v>100</v>
      </c>
    </row>
    <row r="367" spans="1:25" ht="42.75" customHeight="1" x14ac:dyDescent="0.2">
      <c r="A367" s="317"/>
      <c r="B367" s="431" t="str">
        <f>+'11+'!B318:M318</f>
        <v xml:space="preserve">Муниципальная программа "Развитие образования Овюрского кожууна </v>
      </c>
      <c r="C367" s="431"/>
      <c r="D367" s="431"/>
      <c r="E367" s="431"/>
      <c r="F367" s="431"/>
      <c r="G367" s="431"/>
      <c r="H367" s="431"/>
      <c r="I367" s="431"/>
      <c r="J367" s="431"/>
      <c r="K367" s="431"/>
      <c r="L367" s="431"/>
      <c r="M367" s="298">
        <f>+'11+'!O318</f>
        <v>7</v>
      </c>
      <c r="N367" s="298">
        <f>+'11+'!P318</f>
        <v>2</v>
      </c>
      <c r="O367" s="298" t="str">
        <f>+'11+'!Q318</f>
        <v>0700000000</v>
      </c>
      <c r="P367" s="298">
        <f>+'11+'!R318</f>
        <v>0</v>
      </c>
      <c r="Q367" s="432"/>
      <c r="R367" s="432"/>
      <c r="S367" s="335"/>
      <c r="T367" s="336"/>
      <c r="U367" s="337">
        <f>+'11+'!W318</f>
        <v>13211.082</v>
      </c>
      <c r="V367" s="337">
        <f>+'11+'!X318</f>
        <v>8445.8031900000005</v>
      </c>
      <c r="W367" s="283">
        <f t="shared" si="6"/>
        <v>63.929685623024668</v>
      </c>
    </row>
    <row r="368" spans="1:25" ht="12.75" customHeight="1" x14ac:dyDescent="0.2">
      <c r="A368" s="317"/>
      <c r="B368" s="431" t="str">
        <f>+'11+'!B319:M319</f>
        <v>подпрограмма "Развитие общего образования"</v>
      </c>
      <c r="C368" s="431"/>
      <c r="D368" s="431"/>
      <c r="E368" s="431"/>
      <c r="F368" s="431"/>
      <c r="G368" s="431"/>
      <c r="H368" s="431"/>
      <c r="I368" s="431"/>
      <c r="J368" s="431"/>
      <c r="K368" s="431"/>
      <c r="L368" s="431"/>
      <c r="M368" s="298">
        <f>+'11+'!O319</f>
        <v>7</v>
      </c>
      <c r="N368" s="298">
        <f>+'11+'!P319</f>
        <v>2</v>
      </c>
      <c r="O368" s="298" t="str">
        <f>+'11+'!Q319</f>
        <v>0720000000</v>
      </c>
      <c r="P368" s="298">
        <f>+'11+'!R319</f>
        <v>0</v>
      </c>
      <c r="Q368" s="432"/>
      <c r="R368" s="432"/>
      <c r="S368" s="335"/>
      <c r="T368" s="336"/>
      <c r="U368" s="337">
        <f>+'11+'!W319</f>
        <v>13211.082</v>
      </c>
      <c r="V368" s="337">
        <f>+'11+'!X319</f>
        <v>8445.8031900000005</v>
      </c>
      <c r="W368" s="283">
        <f t="shared" si="6"/>
        <v>63.929685623024668</v>
      </c>
    </row>
    <row r="369" spans="1:23" ht="21.75" customHeight="1" x14ac:dyDescent="0.2">
      <c r="A369" s="317"/>
      <c r="B369" s="431" t="str">
        <f>+'11+'!B320:M320</f>
        <v xml:space="preserve">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v>
      </c>
      <c r="C369" s="431"/>
      <c r="D369" s="431"/>
      <c r="E369" s="431"/>
      <c r="F369" s="431"/>
      <c r="G369" s="431"/>
      <c r="H369" s="431"/>
      <c r="I369" s="431"/>
      <c r="J369" s="431"/>
      <c r="K369" s="431"/>
      <c r="L369" s="431"/>
      <c r="M369" s="298">
        <f>+'11+'!O320</f>
        <v>7</v>
      </c>
      <c r="N369" s="298">
        <f>+'11+'!P320</f>
        <v>2</v>
      </c>
      <c r="O369" s="298" t="str">
        <f>+'11+'!Q320</f>
        <v>07203L3030</v>
      </c>
      <c r="P369" s="298">
        <f>+'11+'!R320</f>
        <v>0</v>
      </c>
      <c r="Q369" s="432"/>
      <c r="R369" s="432"/>
      <c r="S369" s="335"/>
      <c r="T369" s="336"/>
      <c r="U369" s="337">
        <f>+'11+'!W320</f>
        <v>13211.082</v>
      </c>
      <c r="V369" s="337">
        <f>+'11+'!X320</f>
        <v>8445.8031900000005</v>
      </c>
      <c r="W369" s="283">
        <f t="shared" si="6"/>
        <v>63.929685623024668</v>
      </c>
    </row>
    <row r="370" spans="1:23" ht="12.75" customHeight="1" x14ac:dyDescent="0.2">
      <c r="A370" s="317"/>
      <c r="B370" s="431" t="str">
        <f>+'11+'!B321:M321</f>
        <v>Предоставление субсидий бюджетным, автономным учреждениям и иным некоммерческим организациям</v>
      </c>
      <c r="C370" s="431"/>
      <c r="D370" s="431"/>
      <c r="E370" s="431"/>
      <c r="F370" s="431"/>
      <c r="G370" s="431"/>
      <c r="H370" s="431"/>
      <c r="I370" s="431"/>
      <c r="J370" s="431"/>
      <c r="K370" s="431"/>
      <c r="L370" s="431"/>
      <c r="M370" s="298">
        <f>+'11+'!O321</f>
        <v>7</v>
      </c>
      <c r="N370" s="298">
        <f>+'11+'!P321</f>
        <v>2</v>
      </c>
      <c r="O370" s="298" t="str">
        <f>+'11+'!Q321</f>
        <v>07203L3030</v>
      </c>
      <c r="P370" s="298" t="str">
        <f>+'11+'!R321</f>
        <v>600</v>
      </c>
      <c r="Q370" s="432"/>
      <c r="R370" s="432"/>
      <c r="S370" s="335"/>
      <c r="T370" s="336"/>
      <c r="U370" s="337">
        <f>+'11+'!W321</f>
        <v>13211.082</v>
      </c>
      <c r="V370" s="337">
        <f>+'11+'!X321</f>
        <v>8445.8031900000005</v>
      </c>
      <c r="W370" s="283">
        <f t="shared" si="6"/>
        <v>63.929685623024668</v>
      </c>
    </row>
    <row r="371" spans="1:23" ht="12.75" customHeight="1" x14ac:dyDescent="0.2">
      <c r="A371" s="317"/>
      <c r="B371" s="431" t="str">
        <f>+'11+'!B322:M322</f>
        <v>Субсидии бюджетным учреждениям</v>
      </c>
      <c r="C371" s="431"/>
      <c r="D371" s="431"/>
      <c r="E371" s="431"/>
      <c r="F371" s="431"/>
      <c r="G371" s="431"/>
      <c r="H371" s="431"/>
      <c r="I371" s="431"/>
      <c r="J371" s="431"/>
      <c r="K371" s="431"/>
      <c r="L371" s="431"/>
      <c r="M371" s="298">
        <f>+'11+'!O322</f>
        <v>7</v>
      </c>
      <c r="N371" s="298">
        <f>+'11+'!P322</f>
        <v>2</v>
      </c>
      <c r="O371" s="298" t="str">
        <f>+'11+'!Q322</f>
        <v>07203L3030</v>
      </c>
      <c r="P371" s="298" t="str">
        <f>+'11+'!R322</f>
        <v>610</v>
      </c>
      <c r="Q371" s="432"/>
      <c r="R371" s="432"/>
      <c r="S371" s="335"/>
      <c r="T371" s="336"/>
      <c r="U371" s="337">
        <f>+'11+'!W322</f>
        <v>13211.082</v>
      </c>
      <c r="V371" s="337">
        <f>+'11+'!X322</f>
        <v>8445.8031900000005</v>
      </c>
      <c r="W371" s="283">
        <f t="shared" si="6"/>
        <v>63.929685623024668</v>
      </c>
    </row>
    <row r="372" spans="1:23" ht="21.75" customHeight="1" x14ac:dyDescent="0.2">
      <c r="A372" s="317"/>
      <c r="B372" s="431" t="str">
        <f>+'11+'!B323:M323</f>
        <v>Субсидии бюджетным учреждениям на иные цели</v>
      </c>
      <c r="C372" s="431"/>
      <c r="D372" s="431"/>
      <c r="E372" s="431"/>
      <c r="F372" s="431"/>
      <c r="G372" s="431"/>
      <c r="H372" s="431"/>
      <c r="I372" s="431"/>
      <c r="J372" s="431"/>
      <c r="K372" s="431"/>
      <c r="L372" s="431"/>
      <c r="M372" s="298">
        <f>+'11+'!O323</f>
        <v>7</v>
      </c>
      <c r="N372" s="298">
        <f>+'11+'!P323</f>
        <v>2</v>
      </c>
      <c r="O372" s="298" t="str">
        <f>+'11+'!Q323</f>
        <v>07203L3030</v>
      </c>
      <c r="P372" s="298" t="str">
        <f>+'11+'!R323</f>
        <v>612</v>
      </c>
      <c r="Q372" s="432"/>
      <c r="R372" s="432"/>
      <c r="S372" s="335"/>
      <c r="T372" s="336"/>
      <c r="U372" s="337">
        <f>+'11+'!W323</f>
        <v>13211.082</v>
      </c>
      <c r="V372" s="337">
        <f>+'11+'!X323</f>
        <v>8445.8031900000005</v>
      </c>
      <c r="W372" s="283">
        <f t="shared" si="6"/>
        <v>63.929685623024668</v>
      </c>
    </row>
    <row r="373" spans="1:23" ht="12.75" customHeight="1" x14ac:dyDescent="0.2">
      <c r="A373" s="317"/>
      <c r="B373" s="431" t="str">
        <f>+'11+'!B324:M324</f>
        <v xml:space="preserve">Муниципальная программа "Развитие образования Овюрского кожууна </v>
      </c>
      <c r="C373" s="431"/>
      <c r="D373" s="431"/>
      <c r="E373" s="431"/>
      <c r="F373" s="431"/>
      <c r="G373" s="431"/>
      <c r="H373" s="431"/>
      <c r="I373" s="431"/>
      <c r="J373" s="431"/>
      <c r="K373" s="431"/>
      <c r="L373" s="431"/>
      <c r="M373" s="298">
        <f>+'11+'!O324</f>
        <v>7</v>
      </c>
      <c r="N373" s="298">
        <f>+'11+'!P324</f>
        <v>2</v>
      </c>
      <c r="O373" s="298" t="str">
        <f>+'11+'!Q324</f>
        <v>0700000000</v>
      </c>
      <c r="P373" s="298">
        <f>+'11+'!R324</f>
        <v>0</v>
      </c>
      <c r="Q373" s="432"/>
      <c r="R373" s="432"/>
      <c r="S373" s="335"/>
      <c r="T373" s="336"/>
      <c r="U373" s="337">
        <f>+'11+'!W324</f>
        <v>3702.886</v>
      </c>
      <c r="V373" s="337">
        <f>+'11+'!X324</f>
        <v>3702.886</v>
      </c>
      <c r="W373" s="283">
        <f t="shared" si="6"/>
        <v>100</v>
      </c>
    </row>
    <row r="374" spans="1:23" ht="42.75" customHeight="1" x14ac:dyDescent="0.2">
      <c r="A374" s="317"/>
      <c r="B374" s="431" t="str">
        <f>+'11+'!B325:M325</f>
        <v>подпрограмма "Развитие общего образования"</v>
      </c>
      <c r="C374" s="431"/>
      <c r="D374" s="431"/>
      <c r="E374" s="431"/>
      <c r="F374" s="431"/>
      <c r="G374" s="431"/>
      <c r="H374" s="431"/>
      <c r="I374" s="431"/>
      <c r="J374" s="431"/>
      <c r="K374" s="431"/>
      <c r="L374" s="431"/>
      <c r="M374" s="298">
        <f>+'11+'!O325</f>
        <v>7</v>
      </c>
      <c r="N374" s="298">
        <f>+'11+'!P325</f>
        <v>2</v>
      </c>
      <c r="O374" s="298" t="str">
        <f>+'11+'!Q325</f>
        <v>0720000000</v>
      </c>
      <c r="P374" s="298">
        <f>+'11+'!R325</f>
        <v>0</v>
      </c>
      <c r="Q374" s="432"/>
      <c r="R374" s="432"/>
      <c r="S374" s="335"/>
      <c r="T374" s="336"/>
      <c r="U374" s="337">
        <f>+'11+'!W325</f>
        <v>3702.886</v>
      </c>
      <c r="V374" s="337">
        <f>+'11+'!X325</f>
        <v>3702.886</v>
      </c>
      <c r="W374" s="283">
        <f t="shared" si="6"/>
        <v>100</v>
      </c>
    </row>
    <row r="375" spans="1:23" ht="12.75" customHeight="1" x14ac:dyDescent="0.2">
      <c r="A375" s="317"/>
      <c r="B375" s="431" t="str">
        <f>+'11+'!B326:M326</f>
        <v>Создание в общеобразовательных организациях, расположенных в сельской местности, условий для занятий физической культурой и спортом</v>
      </c>
      <c r="C375" s="431"/>
      <c r="D375" s="431"/>
      <c r="E375" s="431"/>
      <c r="F375" s="431"/>
      <c r="G375" s="431"/>
      <c r="H375" s="431"/>
      <c r="I375" s="431"/>
      <c r="J375" s="431"/>
      <c r="K375" s="431"/>
      <c r="L375" s="431"/>
      <c r="M375" s="298">
        <f>+'11+'!O326</f>
        <v>7</v>
      </c>
      <c r="N375" s="298">
        <f>+'11+'!P326</f>
        <v>2</v>
      </c>
      <c r="O375" s="298" t="str">
        <f>+'11+'!Q326</f>
        <v>072E250970</v>
      </c>
      <c r="P375" s="298">
        <f>+'11+'!R326</f>
        <v>0</v>
      </c>
      <c r="Q375" s="432"/>
      <c r="R375" s="432"/>
      <c r="S375" s="335"/>
      <c r="T375" s="336"/>
      <c r="U375" s="337">
        <f>+'11+'!W326</f>
        <v>3702.886</v>
      </c>
      <c r="V375" s="337">
        <f>+'11+'!X326</f>
        <v>3702.886</v>
      </c>
      <c r="W375" s="283">
        <f t="shared" si="6"/>
        <v>100</v>
      </c>
    </row>
    <row r="376" spans="1:23" ht="21.75" customHeight="1" x14ac:dyDescent="0.2">
      <c r="A376" s="317"/>
      <c r="B376" s="431" t="str">
        <f>+'11+'!B327:M327</f>
        <v>Предоставление субсидий бюджетным, автономным учреждениям и иным некоммерческим организациям</v>
      </c>
      <c r="C376" s="431"/>
      <c r="D376" s="431"/>
      <c r="E376" s="431"/>
      <c r="F376" s="431"/>
      <c r="G376" s="431"/>
      <c r="H376" s="431"/>
      <c r="I376" s="431"/>
      <c r="J376" s="431"/>
      <c r="K376" s="431"/>
      <c r="L376" s="431"/>
      <c r="M376" s="298">
        <f>+'11+'!O327</f>
        <v>7</v>
      </c>
      <c r="N376" s="298">
        <f>+'11+'!P327</f>
        <v>2</v>
      </c>
      <c r="O376" s="298" t="str">
        <f>+'11+'!Q327</f>
        <v>072E250970</v>
      </c>
      <c r="P376" s="298" t="str">
        <f>+'11+'!R327</f>
        <v>600</v>
      </c>
      <c r="Q376" s="432"/>
      <c r="R376" s="432"/>
      <c r="S376" s="335"/>
      <c r="T376" s="336"/>
      <c r="U376" s="337">
        <f>+'11+'!W327</f>
        <v>3702.886</v>
      </c>
      <c r="V376" s="337">
        <f>+'11+'!X327</f>
        <v>3702.886</v>
      </c>
      <c r="W376" s="283">
        <f t="shared" si="6"/>
        <v>100</v>
      </c>
    </row>
    <row r="377" spans="1:23" ht="21.75" customHeight="1" x14ac:dyDescent="0.2">
      <c r="A377" s="317"/>
      <c r="B377" s="431" t="str">
        <f>+'11+'!B328:M328</f>
        <v>Субсидии бюджетным учреждениям</v>
      </c>
      <c r="C377" s="431"/>
      <c r="D377" s="431"/>
      <c r="E377" s="431"/>
      <c r="F377" s="431"/>
      <c r="G377" s="431"/>
      <c r="H377" s="431"/>
      <c r="I377" s="431"/>
      <c r="J377" s="431"/>
      <c r="K377" s="431"/>
      <c r="L377" s="431"/>
      <c r="M377" s="298">
        <f>+'11+'!O328</f>
        <v>7</v>
      </c>
      <c r="N377" s="298">
        <f>+'11+'!P328</f>
        <v>2</v>
      </c>
      <c r="O377" s="298" t="str">
        <f>+'11+'!Q328</f>
        <v>072E250970</v>
      </c>
      <c r="P377" s="298" t="str">
        <f>+'11+'!R328</f>
        <v>610</v>
      </c>
      <c r="Q377" s="432"/>
      <c r="R377" s="432"/>
      <c r="S377" s="335"/>
      <c r="T377" s="336"/>
      <c r="U377" s="337">
        <f>+'11+'!W328</f>
        <v>3702.886</v>
      </c>
      <c r="V377" s="337">
        <f>+'11+'!X328</f>
        <v>3702.886</v>
      </c>
      <c r="W377" s="283">
        <f t="shared" si="6"/>
        <v>100</v>
      </c>
    </row>
    <row r="378" spans="1:23" ht="32.25" customHeight="1" x14ac:dyDescent="0.2">
      <c r="A378" s="317"/>
      <c r="B378" s="431" t="str">
        <f>+'11+'!B329:M329</f>
        <v>Субсидии бюджетным учреждениям на иные цели</v>
      </c>
      <c r="C378" s="431"/>
      <c r="D378" s="431"/>
      <c r="E378" s="431"/>
      <c r="F378" s="431"/>
      <c r="G378" s="431"/>
      <c r="H378" s="431"/>
      <c r="I378" s="431"/>
      <c r="J378" s="431"/>
      <c r="K378" s="431"/>
      <c r="L378" s="431"/>
      <c r="M378" s="298">
        <f>+'11+'!O329</f>
        <v>7</v>
      </c>
      <c r="N378" s="298">
        <f>+'11+'!P329</f>
        <v>2</v>
      </c>
      <c r="O378" s="298" t="str">
        <f>+'11+'!Q329</f>
        <v>072E250970</v>
      </c>
      <c r="P378" s="298" t="str">
        <f>+'11+'!R329</f>
        <v>612</v>
      </c>
      <c r="Q378" s="432"/>
      <c r="R378" s="432"/>
      <c r="S378" s="335"/>
      <c r="T378" s="336"/>
      <c r="U378" s="337">
        <f>+'11+'!W329</f>
        <v>3702.886</v>
      </c>
      <c r="V378" s="337">
        <f>+'11+'!X329</f>
        <v>3702.886</v>
      </c>
      <c r="W378" s="283">
        <f t="shared" si="6"/>
        <v>100</v>
      </c>
    </row>
    <row r="379" spans="1:23" ht="53.25" customHeight="1" x14ac:dyDescent="0.2">
      <c r="A379" s="317"/>
      <c r="B379" s="431" t="str">
        <f>+'11+'!B330:M330</f>
        <v xml:space="preserve">Муниципальная программа "Развитие образования Овюрского кожууна </v>
      </c>
      <c r="C379" s="431"/>
      <c r="D379" s="431"/>
      <c r="E379" s="431"/>
      <c r="F379" s="431"/>
      <c r="G379" s="431"/>
      <c r="H379" s="431"/>
      <c r="I379" s="431"/>
      <c r="J379" s="431"/>
      <c r="K379" s="431"/>
      <c r="L379" s="431"/>
      <c r="M379" s="298">
        <f>+'11+'!O330</f>
        <v>7</v>
      </c>
      <c r="N379" s="298">
        <f>+'11+'!P330</f>
        <v>2</v>
      </c>
      <c r="O379" s="298" t="str">
        <f>+'11+'!Q330</f>
        <v>0700000000</v>
      </c>
      <c r="P379" s="298">
        <f>+'11+'!R330</f>
        <v>0</v>
      </c>
      <c r="Q379" s="432"/>
      <c r="R379" s="432"/>
      <c r="S379" s="335"/>
      <c r="T379" s="336"/>
      <c r="U379" s="337">
        <f>+'11+'!W330</f>
        <v>7281.79</v>
      </c>
      <c r="V379" s="337">
        <f>+'11+'!X330</f>
        <v>4232.4041200000001</v>
      </c>
      <c r="W379" s="283">
        <f t="shared" si="6"/>
        <v>58.123127967161928</v>
      </c>
    </row>
    <row r="380" spans="1:23" ht="21.75" customHeight="1" x14ac:dyDescent="0.2">
      <c r="A380" s="317"/>
      <c r="B380" s="431" t="str">
        <f>+'11+'!B331:M331</f>
        <v>подпрограмма "Социальная поддержка по оплате коммунальных услуг педагогическим работникам работающим и проживающим в сельской местности"</v>
      </c>
      <c r="C380" s="431"/>
      <c r="D380" s="431"/>
      <c r="E380" s="431"/>
      <c r="F380" s="431"/>
      <c r="G380" s="431"/>
      <c r="H380" s="431"/>
      <c r="I380" s="431"/>
      <c r="J380" s="431"/>
      <c r="K380" s="431"/>
      <c r="L380" s="431"/>
      <c r="M380" s="298">
        <f>+'11+'!O331</f>
        <v>7</v>
      </c>
      <c r="N380" s="298">
        <f>+'11+'!P331</f>
        <v>2</v>
      </c>
      <c r="O380" s="298" t="str">
        <f>+'11+'!Q331</f>
        <v>0770000000</v>
      </c>
      <c r="P380" s="298">
        <f>+'11+'!R331</f>
        <v>0</v>
      </c>
      <c r="Q380" s="432"/>
      <c r="R380" s="432"/>
      <c r="S380" s="335"/>
      <c r="T380" s="336"/>
      <c r="U380" s="337">
        <f>+'11+'!W331</f>
        <v>7281.79</v>
      </c>
      <c r="V380" s="337">
        <f>+'11+'!X331</f>
        <v>4232.4041200000001</v>
      </c>
      <c r="W380" s="283">
        <f t="shared" si="6"/>
        <v>58.123127967161928</v>
      </c>
    </row>
    <row r="381" spans="1:23" ht="21.75" customHeight="1" x14ac:dyDescent="0.2">
      <c r="A381" s="317"/>
      <c r="B381" s="431" t="str">
        <f>+'11+'!B332:M332</f>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C381" s="431"/>
      <c r="D381" s="431"/>
      <c r="E381" s="431"/>
      <c r="F381" s="431"/>
      <c r="G381" s="431"/>
      <c r="H381" s="431"/>
      <c r="I381" s="431"/>
      <c r="J381" s="431"/>
      <c r="K381" s="431"/>
      <c r="L381" s="431"/>
      <c r="M381" s="298">
        <f>+'11+'!O332</f>
        <v>7</v>
      </c>
      <c r="N381" s="298">
        <f>+'11+'!P332</f>
        <v>2</v>
      </c>
      <c r="O381" s="298" t="str">
        <f>+'11+'!Q332</f>
        <v>07701L3040</v>
      </c>
      <c r="P381" s="298">
        <f>+'11+'!R332</f>
        <v>0</v>
      </c>
      <c r="Q381" s="432"/>
      <c r="R381" s="432"/>
      <c r="S381" s="335"/>
      <c r="T381" s="336"/>
      <c r="U381" s="337">
        <f>+'11+'!W332</f>
        <v>7281.79</v>
      </c>
      <c r="V381" s="337">
        <f>+'11+'!X332</f>
        <v>4232.4041200000001</v>
      </c>
      <c r="W381" s="283">
        <f t="shared" ref="W381:W444" si="7">V381/U381*100</f>
        <v>58.123127967161928</v>
      </c>
    </row>
    <row r="382" spans="1:23" ht="32.25" customHeight="1" x14ac:dyDescent="0.2">
      <c r="A382" s="317"/>
      <c r="B382" s="431" t="str">
        <f>+'11+'!B333:M333</f>
        <v>Предоставление субсидий бюджетным, автономным учреждениям и иным некоммерческим организациям</v>
      </c>
      <c r="C382" s="431"/>
      <c r="D382" s="431"/>
      <c r="E382" s="431"/>
      <c r="F382" s="431"/>
      <c r="G382" s="431"/>
      <c r="H382" s="431"/>
      <c r="I382" s="431"/>
      <c r="J382" s="431"/>
      <c r="K382" s="431"/>
      <c r="L382" s="431"/>
      <c r="M382" s="298">
        <f>+'11+'!O333</f>
        <v>7</v>
      </c>
      <c r="N382" s="298">
        <f>+'11+'!P333</f>
        <v>2</v>
      </c>
      <c r="O382" s="298" t="str">
        <f>+'11+'!Q333</f>
        <v>07701L3040</v>
      </c>
      <c r="P382" s="298" t="str">
        <f>+'11+'!R333</f>
        <v>600</v>
      </c>
      <c r="Q382" s="432"/>
      <c r="R382" s="432"/>
      <c r="S382" s="335"/>
      <c r="T382" s="336"/>
      <c r="U382" s="337">
        <f>+'11+'!W333</f>
        <v>7281.79</v>
      </c>
      <c r="V382" s="337">
        <f>+'11+'!X333</f>
        <v>4232.4041200000001</v>
      </c>
      <c r="W382" s="283">
        <f t="shared" si="7"/>
        <v>58.123127967161928</v>
      </c>
    </row>
    <row r="383" spans="1:23" ht="21.75" customHeight="1" x14ac:dyDescent="0.2">
      <c r="A383" s="317"/>
      <c r="B383" s="431" t="str">
        <f>+'11+'!B334:M334</f>
        <v>Субсидии бюджетным учреждениям</v>
      </c>
      <c r="C383" s="431"/>
      <c r="D383" s="431"/>
      <c r="E383" s="431"/>
      <c r="F383" s="431"/>
      <c r="G383" s="431"/>
      <c r="H383" s="431"/>
      <c r="I383" s="431"/>
      <c r="J383" s="431"/>
      <c r="K383" s="431"/>
      <c r="L383" s="431"/>
      <c r="M383" s="298">
        <f>+'11+'!O334</f>
        <v>7</v>
      </c>
      <c r="N383" s="298">
        <f>+'11+'!P334</f>
        <v>2</v>
      </c>
      <c r="O383" s="298" t="str">
        <f>+'11+'!Q334</f>
        <v>07701L3040</v>
      </c>
      <c r="P383" s="298" t="str">
        <f>+'11+'!R334</f>
        <v>610</v>
      </c>
      <c r="Q383" s="432"/>
      <c r="R383" s="432"/>
      <c r="S383" s="335"/>
      <c r="T383" s="336"/>
      <c r="U383" s="337">
        <f>+'11+'!W334</f>
        <v>7281.79</v>
      </c>
      <c r="V383" s="337">
        <f>+'11+'!X334</f>
        <v>4232.4041200000001</v>
      </c>
      <c r="W383" s="283">
        <f t="shared" si="7"/>
        <v>58.123127967161928</v>
      </c>
    </row>
    <row r="384" spans="1:23" ht="21.75" customHeight="1" x14ac:dyDescent="0.2">
      <c r="A384" s="317"/>
      <c r="B384" s="431" t="str">
        <f>+'11+'!B335:M335</f>
        <v>Субсидии бюджетным учреждениям на иные цели</v>
      </c>
      <c r="C384" s="431"/>
      <c r="D384" s="431"/>
      <c r="E384" s="431"/>
      <c r="F384" s="431"/>
      <c r="G384" s="431"/>
      <c r="H384" s="431"/>
      <c r="I384" s="431"/>
      <c r="J384" s="431"/>
      <c r="K384" s="431"/>
      <c r="L384" s="431"/>
      <c r="M384" s="298">
        <f>+'11+'!O335</f>
        <v>7</v>
      </c>
      <c r="N384" s="298">
        <f>+'11+'!P335</f>
        <v>2</v>
      </c>
      <c r="O384" s="298" t="str">
        <f>+'11+'!Q335</f>
        <v>07701L3040</v>
      </c>
      <c r="P384" s="298" t="str">
        <f>+'11+'!R335</f>
        <v>612</v>
      </c>
      <c r="Q384" s="432"/>
      <c r="R384" s="432"/>
      <c r="S384" s="335"/>
      <c r="T384" s="336"/>
      <c r="U384" s="337">
        <f>+'11+'!W335</f>
        <v>7281.79</v>
      </c>
      <c r="V384" s="337">
        <f>+'11+'!X335</f>
        <v>4232.4041200000001</v>
      </c>
      <c r="W384" s="283">
        <f t="shared" si="7"/>
        <v>58.123127967161928</v>
      </c>
    </row>
    <row r="385" spans="1:23" ht="21.75" customHeight="1" x14ac:dyDescent="0.2">
      <c r="A385" s="317"/>
      <c r="B385" s="431" t="str">
        <f>+'11+'!B336:M336</f>
        <v xml:space="preserve">Муниципальная программа "Развитие образования Овюрского кожууна </v>
      </c>
      <c r="C385" s="431"/>
      <c r="D385" s="431"/>
      <c r="E385" s="431"/>
      <c r="F385" s="431"/>
      <c r="G385" s="431"/>
      <c r="H385" s="431"/>
      <c r="I385" s="431"/>
      <c r="J385" s="431"/>
      <c r="K385" s="431"/>
      <c r="L385" s="431"/>
      <c r="M385" s="298">
        <f>+'11+'!O336</f>
        <v>7</v>
      </c>
      <c r="N385" s="298">
        <f>+'11+'!P336</f>
        <v>2</v>
      </c>
      <c r="O385" s="298" t="str">
        <f>+'11+'!Q336</f>
        <v>0700000000</v>
      </c>
      <c r="P385" s="298">
        <f>+'11+'!R336</f>
        <v>0</v>
      </c>
      <c r="Q385" s="432"/>
      <c r="R385" s="432"/>
      <c r="S385" s="335"/>
      <c r="T385" s="336"/>
      <c r="U385" s="337">
        <f>+'11+'!W336</f>
        <v>844.3</v>
      </c>
      <c r="V385" s="337">
        <f>+'11+'!X336</f>
        <v>430.15496000000002</v>
      </c>
      <c r="W385" s="283">
        <f t="shared" si="7"/>
        <v>50.948117967547077</v>
      </c>
    </row>
    <row r="386" spans="1:23" ht="53.25" customHeight="1" x14ac:dyDescent="0.2">
      <c r="A386" s="317"/>
      <c r="B386" s="431" t="str">
        <f>+'11+'!B337:M337</f>
        <v>подпрограмма "Социальная поддержка по оплате коммунальных услуг педагогическим работникам работающим и проживающим в сельской местности"</v>
      </c>
      <c r="C386" s="431"/>
      <c r="D386" s="431"/>
      <c r="E386" s="431"/>
      <c r="F386" s="431"/>
      <c r="G386" s="431"/>
      <c r="H386" s="431"/>
      <c r="I386" s="431"/>
      <c r="J386" s="431"/>
      <c r="K386" s="431"/>
      <c r="L386" s="431"/>
      <c r="M386" s="298">
        <f>+'11+'!O337</f>
        <v>7</v>
      </c>
      <c r="N386" s="298">
        <f>+'11+'!P337</f>
        <v>2</v>
      </c>
      <c r="O386" s="298" t="str">
        <f>+'11+'!Q337</f>
        <v>0770000000</v>
      </c>
      <c r="P386" s="298">
        <f>+'11+'!R337</f>
        <v>0</v>
      </c>
      <c r="Q386" s="432"/>
      <c r="R386" s="432"/>
      <c r="S386" s="335"/>
      <c r="T386" s="336"/>
      <c r="U386" s="337">
        <f>+'11+'!W337</f>
        <v>844.3</v>
      </c>
      <c r="V386" s="337">
        <f>+'11+'!X337</f>
        <v>430.15496000000002</v>
      </c>
      <c r="W386" s="283">
        <f t="shared" si="7"/>
        <v>50.948117967547077</v>
      </c>
    </row>
    <row r="387" spans="1:23" ht="12.75" customHeight="1" x14ac:dyDescent="0.2">
      <c r="A387" s="317"/>
      <c r="B387" s="431" t="str">
        <f>+'11+'!B338:M338</f>
        <v>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v>
      </c>
      <c r="C387" s="431"/>
      <c r="D387" s="431"/>
      <c r="E387" s="431"/>
      <c r="F387" s="431"/>
      <c r="G387" s="431"/>
      <c r="H387" s="431"/>
      <c r="I387" s="431"/>
      <c r="J387" s="431"/>
      <c r="K387" s="431"/>
      <c r="L387" s="431"/>
      <c r="M387" s="298">
        <f>+'11+'!O338</f>
        <v>7</v>
      </c>
      <c r="N387" s="298">
        <f>+'11+'!P338</f>
        <v>2</v>
      </c>
      <c r="O387" s="298" t="str">
        <f>+'11+'!Q338</f>
        <v>0770275150</v>
      </c>
      <c r="P387" s="298">
        <f>+'11+'!R338</f>
        <v>0</v>
      </c>
      <c r="Q387" s="432"/>
      <c r="R387" s="432"/>
      <c r="S387" s="335"/>
      <c r="T387" s="336"/>
      <c r="U387" s="337">
        <f>+'11+'!W338</f>
        <v>844.3</v>
      </c>
      <c r="V387" s="337">
        <f>+'11+'!X338</f>
        <v>430.15496000000002</v>
      </c>
      <c r="W387" s="283">
        <f t="shared" si="7"/>
        <v>50.948117967547077</v>
      </c>
    </row>
    <row r="388" spans="1:23" ht="12.75" customHeight="1" x14ac:dyDescent="0.2">
      <c r="A388" s="317"/>
      <c r="B388" s="431" t="str">
        <f>+'11+'!B339:M339</f>
        <v>Предоставление субсидий бюджетным, автономным учреждениям и иным некоммерческим организациям</v>
      </c>
      <c r="C388" s="431"/>
      <c r="D388" s="431"/>
      <c r="E388" s="431"/>
      <c r="F388" s="431"/>
      <c r="G388" s="431"/>
      <c r="H388" s="431"/>
      <c r="I388" s="431"/>
      <c r="J388" s="431"/>
      <c r="K388" s="431"/>
      <c r="L388" s="431"/>
      <c r="M388" s="298">
        <f>+'11+'!O339</f>
        <v>7</v>
      </c>
      <c r="N388" s="298">
        <f>+'11+'!P339</f>
        <v>2</v>
      </c>
      <c r="O388" s="298" t="str">
        <f>+'11+'!Q339</f>
        <v>0770275150</v>
      </c>
      <c r="P388" s="298" t="str">
        <f>+'11+'!R339</f>
        <v>600</v>
      </c>
      <c r="Q388" s="432"/>
      <c r="R388" s="432"/>
      <c r="S388" s="335"/>
      <c r="T388" s="336"/>
      <c r="U388" s="337">
        <f>+'11+'!W339</f>
        <v>844.3</v>
      </c>
      <c r="V388" s="337">
        <f>+'11+'!X339</f>
        <v>430.15496000000002</v>
      </c>
      <c r="W388" s="283">
        <f t="shared" si="7"/>
        <v>50.948117967547077</v>
      </c>
    </row>
    <row r="389" spans="1:23" ht="32.25" customHeight="1" x14ac:dyDescent="0.2">
      <c r="A389" s="317"/>
      <c r="B389" s="431" t="str">
        <f>+'11+'!B340:M340</f>
        <v>Субсидии бюджетным учреждениям</v>
      </c>
      <c r="C389" s="431"/>
      <c r="D389" s="431"/>
      <c r="E389" s="431"/>
      <c r="F389" s="431"/>
      <c r="G389" s="431"/>
      <c r="H389" s="431"/>
      <c r="I389" s="431"/>
      <c r="J389" s="431"/>
      <c r="K389" s="431"/>
      <c r="L389" s="431"/>
      <c r="M389" s="298">
        <f>+'11+'!O340</f>
        <v>7</v>
      </c>
      <c r="N389" s="298">
        <f>+'11+'!P340</f>
        <v>2</v>
      </c>
      <c r="O389" s="298" t="str">
        <f>+'11+'!Q340</f>
        <v>0770275150</v>
      </c>
      <c r="P389" s="298" t="str">
        <f>+'11+'!R340</f>
        <v>610</v>
      </c>
      <c r="Q389" s="432"/>
      <c r="R389" s="432"/>
      <c r="S389" s="335"/>
      <c r="T389" s="336"/>
      <c r="U389" s="337">
        <f>+'11+'!W340</f>
        <v>844.3</v>
      </c>
      <c r="V389" s="337">
        <f>+'11+'!X340</f>
        <v>430.15496000000002</v>
      </c>
      <c r="W389" s="283">
        <f t="shared" si="7"/>
        <v>50.948117967547077</v>
      </c>
    </row>
    <row r="390" spans="1:23" ht="21.75" customHeight="1" x14ac:dyDescent="0.2">
      <c r="A390" s="317"/>
      <c r="B390" s="431" t="str">
        <f>+'11+'!B341:M341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90" s="431"/>
      <c r="D390" s="431"/>
      <c r="E390" s="431"/>
      <c r="F390" s="431"/>
      <c r="G390" s="431"/>
      <c r="H390" s="431"/>
      <c r="I390" s="431"/>
      <c r="J390" s="431"/>
      <c r="K390" s="431"/>
      <c r="L390" s="431"/>
      <c r="M390" s="298">
        <f>+'11+'!O341</f>
        <v>7</v>
      </c>
      <c r="N390" s="298">
        <f>+'11+'!P341</f>
        <v>2</v>
      </c>
      <c r="O390" s="298" t="str">
        <f>+'11+'!Q341</f>
        <v>0770275150</v>
      </c>
      <c r="P390" s="298" t="str">
        <f>+'11+'!R341</f>
        <v>611</v>
      </c>
      <c r="Q390" s="432"/>
      <c r="R390" s="432"/>
      <c r="S390" s="335"/>
      <c r="T390" s="336"/>
      <c r="U390" s="337">
        <f>+'11+'!W341</f>
        <v>844.3</v>
      </c>
      <c r="V390" s="337">
        <f>+'11+'!X341</f>
        <v>430.15496000000002</v>
      </c>
      <c r="W390" s="283">
        <f t="shared" si="7"/>
        <v>50.948117967547077</v>
      </c>
    </row>
    <row r="391" spans="1:23" ht="21.75" customHeight="1" x14ac:dyDescent="0.2">
      <c r="A391" s="317"/>
      <c r="B391" s="431" t="str">
        <f>+'11+'!B342:M342</f>
        <v>Дополнительное образование детей</v>
      </c>
      <c r="C391" s="431"/>
      <c r="D391" s="431"/>
      <c r="E391" s="431"/>
      <c r="F391" s="431"/>
      <c r="G391" s="431"/>
      <c r="H391" s="431"/>
      <c r="I391" s="431"/>
      <c r="J391" s="431"/>
      <c r="K391" s="431"/>
      <c r="L391" s="431"/>
      <c r="M391" s="298">
        <f>+'11+'!O342</f>
        <v>7</v>
      </c>
      <c r="N391" s="298">
        <f>+'11+'!P342</f>
        <v>3</v>
      </c>
      <c r="O391" s="298">
        <f>+'11+'!Q342</f>
        <v>0</v>
      </c>
      <c r="P391" s="298">
        <f>+'11+'!R342</f>
        <v>0</v>
      </c>
      <c r="Q391" s="432"/>
      <c r="R391" s="432"/>
      <c r="S391" s="335"/>
      <c r="T391" s="336"/>
      <c r="U391" s="337">
        <f t="shared" ref="U391:V396" si="8">+U392</f>
        <v>15590.150170000001</v>
      </c>
      <c r="V391" s="337">
        <f t="shared" si="8"/>
        <v>15171.817500000001</v>
      </c>
      <c r="W391" s="283">
        <f t="shared" si="7"/>
        <v>97.316686077822439</v>
      </c>
    </row>
    <row r="392" spans="1:23" ht="21.75" customHeight="1" x14ac:dyDescent="0.2">
      <c r="A392" s="317"/>
      <c r="B392" s="431" t="str">
        <f>+'11+'!B343:M343</f>
        <v xml:space="preserve">Муниципальная программа "Развитие образования Овюрского кожууна </v>
      </c>
      <c r="C392" s="431"/>
      <c r="D392" s="431"/>
      <c r="E392" s="431"/>
      <c r="F392" s="431"/>
      <c r="G392" s="431"/>
      <c r="H392" s="431"/>
      <c r="I392" s="431"/>
      <c r="J392" s="431"/>
      <c r="K392" s="431"/>
      <c r="L392" s="431"/>
      <c r="M392" s="298">
        <f>+'11+'!O343</f>
        <v>7</v>
      </c>
      <c r="N392" s="298">
        <f>+'11+'!P343</f>
        <v>3</v>
      </c>
      <c r="O392" s="298" t="str">
        <f>+'11+'!Q343</f>
        <v>0700000000</v>
      </c>
      <c r="P392" s="298">
        <f>+'11+'!R343</f>
        <v>0</v>
      </c>
      <c r="Q392" s="432"/>
      <c r="R392" s="432"/>
      <c r="S392" s="335"/>
      <c r="T392" s="336"/>
      <c r="U392" s="337">
        <f t="shared" si="8"/>
        <v>15590.150170000001</v>
      </c>
      <c r="V392" s="337">
        <f t="shared" si="8"/>
        <v>15171.817500000001</v>
      </c>
      <c r="W392" s="283">
        <f t="shared" si="7"/>
        <v>97.316686077822439</v>
      </c>
    </row>
    <row r="393" spans="1:23" ht="12.75" customHeight="1" x14ac:dyDescent="0.2">
      <c r="A393" s="317"/>
      <c r="B393" s="431" t="str">
        <f>+'11+'!B344:M344</f>
        <v>подпрограмма "Развитие дополнительного образования"</v>
      </c>
      <c r="C393" s="431"/>
      <c r="D393" s="431"/>
      <c r="E393" s="431"/>
      <c r="F393" s="431"/>
      <c r="G393" s="431"/>
      <c r="H393" s="431"/>
      <c r="I393" s="431"/>
      <c r="J393" s="431"/>
      <c r="K393" s="431"/>
      <c r="L393" s="431"/>
      <c r="M393" s="298">
        <f>+'11+'!O344</f>
        <v>7</v>
      </c>
      <c r="N393" s="298">
        <f>+'11+'!P344</f>
        <v>3</v>
      </c>
      <c r="O393" s="298" t="str">
        <f>+'11+'!Q344</f>
        <v>0730000000</v>
      </c>
      <c r="P393" s="298">
        <f>+'11+'!R344</f>
        <v>0</v>
      </c>
      <c r="Q393" s="432"/>
      <c r="R393" s="432"/>
      <c r="S393" s="335"/>
      <c r="T393" s="336"/>
      <c r="U393" s="337">
        <f t="shared" si="8"/>
        <v>15590.150170000001</v>
      </c>
      <c r="V393" s="337">
        <f t="shared" si="8"/>
        <v>15171.817500000001</v>
      </c>
      <c r="W393" s="283">
        <f t="shared" si="7"/>
        <v>97.316686077822439</v>
      </c>
    </row>
    <row r="394" spans="1:23" ht="12.75" customHeight="1" x14ac:dyDescent="0.2">
      <c r="A394" s="317"/>
      <c r="B394" s="431" t="str">
        <f>+'11+'!B345:M345</f>
        <v>Обеспечение деятельности муниципальных учреждений (оказание услуг) - средства местного бюджета</v>
      </c>
      <c r="C394" s="431"/>
      <c r="D394" s="431"/>
      <c r="E394" s="431"/>
      <c r="F394" s="431"/>
      <c r="G394" s="431"/>
      <c r="H394" s="431"/>
      <c r="I394" s="431"/>
      <c r="J394" s="431"/>
      <c r="K394" s="431"/>
      <c r="L394" s="431"/>
      <c r="M394" s="298">
        <f>+'11+'!O345</f>
        <v>7</v>
      </c>
      <c r="N394" s="298">
        <f>+'11+'!P345</f>
        <v>3</v>
      </c>
      <c r="O394" s="298" t="str">
        <f>+'11+'!Q345</f>
        <v>0730100059</v>
      </c>
      <c r="P394" s="298">
        <f>+'11+'!R345</f>
        <v>0</v>
      </c>
      <c r="Q394" s="432"/>
      <c r="R394" s="432"/>
      <c r="S394" s="335"/>
      <c r="T394" s="336"/>
      <c r="U394" s="337">
        <f t="shared" si="8"/>
        <v>15590.150170000001</v>
      </c>
      <c r="V394" s="337">
        <f t="shared" si="8"/>
        <v>15171.817500000001</v>
      </c>
      <c r="W394" s="283">
        <f t="shared" si="7"/>
        <v>97.316686077822439</v>
      </c>
    </row>
    <row r="395" spans="1:23" ht="12.75" customHeight="1" x14ac:dyDescent="0.2">
      <c r="A395" s="317"/>
      <c r="B395" s="431" t="str">
        <f>+'11+'!B346:M346</f>
        <v>Предоставление субсидий бюджетным, автономным учреждениям и иным некоммерческим организациям</v>
      </c>
      <c r="C395" s="431"/>
      <c r="D395" s="431"/>
      <c r="E395" s="431"/>
      <c r="F395" s="431"/>
      <c r="G395" s="431"/>
      <c r="H395" s="431"/>
      <c r="I395" s="431"/>
      <c r="J395" s="431"/>
      <c r="K395" s="431"/>
      <c r="L395" s="431"/>
      <c r="M395" s="298">
        <f>+'11+'!O346</f>
        <v>7</v>
      </c>
      <c r="N395" s="298">
        <f>+'11+'!P346</f>
        <v>3</v>
      </c>
      <c r="O395" s="298" t="str">
        <f>+'11+'!Q346</f>
        <v>0730100059</v>
      </c>
      <c r="P395" s="298" t="str">
        <f>+'11+'!R346</f>
        <v>600</v>
      </c>
      <c r="Q395" s="432"/>
      <c r="R395" s="432"/>
      <c r="S395" s="335"/>
      <c r="T395" s="336"/>
      <c r="U395" s="337">
        <f t="shared" si="8"/>
        <v>15590.150170000001</v>
      </c>
      <c r="V395" s="337">
        <f t="shared" si="8"/>
        <v>15171.817500000001</v>
      </c>
      <c r="W395" s="283">
        <f t="shared" si="7"/>
        <v>97.316686077822439</v>
      </c>
    </row>
    <row r="396" spans="1:23" ht="12.75" customHeight="1" x14ac:dyDescent="0.25">
      <c r="A396" s="317"/>
      <c r="B396" s="431" t="str">
        <f>+'11+'!B347:M347</f>
        <v>Субсидии бюджетным учреждениям</v>
      </c>
      <c r="C396" s="431"/>
      <c r="D396" s="431"/>
      <c r="E396" s="431"/>
      <c r="F396" s="431"/>
      <c r="G396" s="431"/>
      <c r="H396" s="431"/>
      <c r="I396" s="431"/>
      <c r="J396" s="431"/>
      <c r="K396" s="431"/>
      <c r="L396" s="431"/>
      <c r="M396" s="298">
        <f>+'11+'!O347</f>
        <v>7</v>
      </c>
      <c r="N396" s="298">
        <f>+'11+'!P347</f>
        <v>3</v>
      </c>
      <c r="O396" s="298" t="str">
        <f>+'11+'!Q347</f>
        <v>0730100059</v>
      </c>
      <c r="P396" s="298" t="str">
        <f>+'11+'!R347</f>
        <v>610</v>
      </c>
      <c r="Q396" s="433"/>
      <c r="R396" s="433"/>
      <c r="S396" s="343"/>
      <c r="T396" s="344"/>
      <c r="U396" s="337">
        <f t="shared" si="8"/>
        <v>15590.150170000001</v>
      </c>
      <c r="V396" s="337">
        <f t="shared" si="8"/>
        <v>15171.817500000001</v>
      </c>
      <c r="W396" s="283">
        <f t="shared" si="7"/>
        <v>97.316686077822439</v>
      </c>
    </row>
    <row r="397" spans="1:23" ht="21.75" customHeight="1" x14ac:dyDescent="0.2">
      <c r="A397" s="317"/>
      <c r="B397" s="431" t="str">
        <f>+'11+'!B348:M348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97" s="431"/>
      <c r="D397" s="431"/>
      <c r="E397" s="431"/>
      <c r="F397" s="431"/>
      <c r="G397" s="431"/>
      <c r="H397" s="431"/>
      <c r="I397" s="431"/>
      <c r="J397" s="431"/>
      <c r="K397" s="431"/>
      <c r="L397" s="431"/>
      <c r="M397" s="298">
        <f>+'11+'!O348</f>
        <v>7</v>
      </c>
      <c r="N397" s="298">
        <f>+'11+'!P348</f>
        <v>3</v>
      </c>
      <c r="O397" s="298" t="str">
        <f>+'11+'!Q348</f>
        <v>0730100059</v>
      </c>
      <c r="P397" s="298" t="str">
        <f>+'11+'!R348</f>
        <v>611</v>
      </c>
      <c r="Q397" s="432"/>
      <c r="R397" s="432"/>
      <c r="S397" s="335"/>
      <c r="T397" s="336"/>
      <c r="U397" s="337">
        <f>+'11+'!W348+'11+'!W29</f>
        <v>15590.150170000001</v>
      </c>
      <c r="V397" s="337">
        <f>+'11+'!X348+'11+'!X29</f>
        <v>15171.817500000001</v>
      </c>
      <c r="W397" s="283">
        <f t="shared" si="7"/>
        <v>97.316686077822439</v>
      </c>
    </row>
    <row r="398" spans="1:23" ht="12.75" customHeight="1" x14ac:dyDescent="0.2">
      <c r="A398" s="317"/>
      <c r="B398" s="431" t="str">
        <f>+'11+'!B349:M349</f>
        <v>Молодежная политика</v>
      </c>
      <c r="C398" s="431"/>
      <c r="D398" s="431"/>
      <c r="E398" s="431"/>
      <c r="F398" s="431"/>
      <c r="G398" s="431"/>
      <c r="H398" s="431"/>
      <c r="I398" s="431"/>
      <c r="J398" s="431"/>
      <c r="K398" s="431"/>
      <c r="L398" s="431"/>
      <c r="M398" s="298">
        <f>+'11+'!O349</f>
        <v>7</v>
      </c>
      <c r="N398" s="298">
        <f>+'11+'!P349</f>
        <v>7</v>
      </c>
      <c r="O398" s="298">
        <f>+'11+'!Q349</f>
        <v>0</v>
      </c>
      <c r="P398" s="298">
        <f>+'11+'!R349</f>
        <v>0</v>
      </c>
      <c r="Q398" s="432"/>
      <c r="R398" s="432"/>
      <c r="S398" s="335"/>
      <c r="T398" s="336"/>
      <c r="U398" s="337">
        <f>+'11+'!W349</f>
        <v>1230</v>
      </c>
      <c r="V398" s="337">
        <f>+'11+'!X349</f>
        <v>687.33184000000006</v>
      </c>
      <c r="W398" s="283">
        <f t="shared" si="7"/>
        <v>55.880637398373992</v>
      </c>
    </row>
    <row r="399" spans="1:23" ht="12.75" customHeight="1" x14ac:dyDescent="0.2">
      <c r="A399" s="317"/>
      <c r="B399" s="431" t="str">
        <f>+'11+'!B350:M350</f>
        <v xml:space="preserve">Муниципальная программа "Развитие образования Овюрского кожууна </v>
      </c>
      <c r="C399" s="431"/>
      <c r="D399" s="431"/>
      <c r="E399" s="431"/>
      <c r="F399" s="431"/>
      <c r="G399" s="431"/>
      <c r="H399" s="431"/>
      <c r="I399" s="431"/>
      <c r="J399" s="431"/>
      <c r="K399" s="431"/>
      <c r="L399" s="431"/>
      <c r="M399" s="298">
        <f>+'11+'!O350</f>
        <v>7</v>
      </c>
      <c r="N399" s="298">
        <f>+'11+'!P350</f>
        <v>7</v>
      </c>
      <c r="O399" s="298" t="str">
        <f>+'11+'!Q350</f>
        <v>0700000000</v>
      </c>
      <c r="P399" s="298">
        <f>+'11+'!R350</f>
        <v>0</v>
      </c>
      <c r="Q399" s="432"/>
      <c r="R399" s="432"/>
      <c r="S399" s="335"/>
      <c r="T399" s="336"/>
      <c r="U399" s="337">
        <f>+'11+'!W350</f>
        <v>1230</v>
      </c>
      <c r="V399" s="337">
        <f>+'11+'!X350</f>
        <v>687.33184000000006</v>
      </c>
      <c r="W399" s="283">
        <f t="shared" si="7"/>
        <v>55.880637398373992</v>
      </c>
    </row>
    <row r="400" spans="1:23" ht="32.25" customHeight="1" x14ac:dyDescent="0.2">
      <c r="A400" s="317"/>
      <c r="B400" s="431" t="str">
        <f>+'11+'!B351:M351</f>
        <v>Подпрограмма "Отдых и оздоровление детей"</v>
      </c>
      <c r="C400" s="431"/>
      <c r="D400" s="431"/>
      <c r="E400" s="431"/>
      <c r="F400" s="431"/>
      <c r="G400" s="431"/>
      <c r="H400" s="431"/>
      <c r="I400" s="431"/>
      <c r="J400" s="431"/>
      <c r="K400" s="431"/>
      <c r="L400" s="431"/>
      <c r="M400" s="298">
        <f>+'11+'!O351</f>
        <v>7</v>
      </c>
      <c r="N400" s="298">
        <f>+'11+'!P351</f>
        <v>7</v>
      </c>
      <c r="O400" s="298" t="str">
        <f>+'11+'!Q351</f>
        <v>0740000000</v>
      </c>
      <c r="P400" s="298">
        <f>+'11+'!R351</f>
        <v>0</v>
      </c>
      <c r="Q400" s="432"/>
      <c r="R400" s="432"/>
      <c r="S400" s="335"/>
      <c r="T400" s="336"/>
      <c r="U400" s="337">
        <f>+'11+'!W351</f>
        <v>1230</v>
      </c>
      <c r="V400" s="337">
        <f>+'11+'!X351</f>
        <v>687.33184000000006</v>
      </c>
      <c r="W400" s="283">
        <f t="shared" si="7"/>
        <v>55.880637398373992</v>
      </c>
    </row>
    <row r="401" spans="1:23" ht="32.25" customHeight="1" x14ac:dyDescent="0.2">
      <c r="A401" s="317"/>
      <c r="B401" s="431" t="str">
        <f>+'11+'!B352:M352</f>
        <v>Мероприятия по оздоровлению детей</v>
      </c>
      <c r="C401" s="431"/>
      <c r="D401" s="431"/>
      <c r="E401" s="431"/>
      <c r="F401" s="431"/>
      <c r="G401" s="431"/>
      <c r="H401" s="431"/>
      <c r="I401" s="431"/>
      <c r="J401" s="431"/>
      <c r="K401" s="431"/>
      <c r="L401" s="431"/>
      <c r="M401" s="298">
        <f>+'11+'!O352</f>
        <v>7</v>
      </c>
      <c r="N401" s="298">
        <f>+'11+'!P352</f>
        <v>7</v>
      </c>
      <c r="O401" s="298" t="str">
        <f>+'11+'!Q352</f>
        <v>0740175040</v>
      </c>
      <c r="P401" s="298">
        <f>+'11+'!R352</f>
        <v>0</v>
      </c>
      <c r="Q401" s="432"/>
      <c r="R401" s="432"/>
      <c r="S401" s="335"/>
      <c r="T401" s="336"/>
      <c r="U401" s="337">
        <f>+'11+'!W352</f>
        <v>1230</v>
      </c>
      <c r="V401" s="337">
        <f>+'11+'!X352</f>
        <v>687.33184000000006</v>
      </c>
      <c r="W401" s="283">
        <f t="shared" si="7"/>
        <v>55.880637398373992</v>
      </c>
    </row>
    <row r="402" spans="1:23" ht="21.75" customHeight="1" x14ac:dyDescent="0.2">
      <c r="A402" s="317"/>
      <c r="B402" s="431" t="str">
        <f>+'11+'!B353:M353</f>
        <v>Предоставление субсидий бюджетным, автономным учреждениям и иным некоммерческим организациям</v>
      </c>
      <c r="C402" s="431"/>
      <c r="D402" s="431"/>
      <c r="E402" s="431"/>
      <c r="F402" s="431"/>
      <c r="G402" s="431"/>
      <c r="H402" s="431"/>
      <c r="I402" s="431"/>
      <c r="J402" s="431"/>
      <c r="K402" s="431"/>
      <c r="L402" s="431"/>
      <c r="M402" s="298">
        <f>+'11+'!O353</f>
        <v>7</v>
      </c>
      <c r="N402" s="298">
        <f>+'11+'!P353</f>
        <v>7</v>
      </c>
      <c r="O402" s="298" t="str">
        <f>+'11+'!Q353</f>
        <v>0740175040</v>
      </c>
      <c r="P402" s="298" t="str">
        <f>+'11+'!R353</f>
        <v>600</v>
      </c>
      <c r="Q402" s="432"/>
      <c r="R402" s="432"/>
      <c r="S402" s="335"/>
      <c r="T402" s="336"/>
      <c r="U402" s="337">
        <f>+'11+'!W353</f>
        <v>1230</v>
      </c>
      <c r="V402" s="337">
        <f>+'11+'!X353</f>
        <v>687.33184000000006</v>
      </c>
      <c r="W402" s="283">
        <f t="shared" si="7"/>
        <v>55.880637398373992</v>
      </c>
    </row>
    <row r="403" spans="1:23" ht="21.75" customHeight="1" x14ac:dyDescent="0.25">
      <c r="A403" s="317"/>
      <c r="B403" s="431" t="str">
        <f>+'11+'!B354:M354</f>
        <v>Субсидии бюджетным учреждениям</v>
      </c>
      <c r="C403" s="431"/>
      <c r="D403" s="431"/>
      <c r="E403" s="431"/>
      <c r="F403" s="431"/>
      <c r="G403" s="431"/>
      <c r="H403" s="431"/>
      <c r="I403" s="431"/>
      <c r="J403" s="431"/>
      <c r="K403" s="431"/>
      <c r="L403" s="431"/>
      <c r="M403" s="298">
        <f>+'11+'!O354</f>
        <v>7</v>
      </c>
      <c r="N403" s="298">
        <f>+'11+'!P354</f>
        <v>7</v>
      </c>
      <c r="O403" s="298" t="str">
        <f>+'11+'!Q354</f>
        <v>0740175040</v>
      </c>
      <c r="P403" s="298" t="str">
        <f>+'11+'!R354</f>
        <v>610</v>
      </c>
      <c r="Q403" s="433"/>
      <c r="R403" s="433"/>
      <c r="S403" s="343"/>
      <c r="T403" s="344"/>
      <c r="U403" s="337">
        <f>+'11+'!W354</f>
        <v>1230</v>
      </c>
      <c r="V403" s="337">
        <f>+'11+'!X354</f>
        <v>687.33184000000006</v>
      </c>
      <c r="W403" s="283">
        <f t="shared" si="7"/>
        <v>55.880637398373992</v>
      </c>
    </row>
    <row r="404" spans="1:23" ht="12.75" customHeight="1" x14ac:dyDescent="0.2">
      <c r="A404" s="317"/>
      <c r="B404" s="431" t="str">
        <f>+'11+'!B355:M355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04" s="431"/>
      <c r="D404" s="431"/>
      <c r="E404" s="431"/>
      <c r="F404" s="431"/>
      <c r="G404" s="431"/>
      <c r="H404" s="431"/>
      <c r="I404" s="431"/>
      <c r="J404" s="431"/>
      <c r="K404" s="431"/>
      <c r="L404" s="431"/>
      <c r="M404" s="298">
        <f>+'11+'!O355</f>
        <v>7</v>
      </c>
      <c r="N404" s="298">
        <f>+'11+'!P355</f>
        <v>7</v>
      </c>
      <c r="O404" s="298" t="str">
        <f>+'11+'!Q355</f>
        <v>0740175040</v>
      </c>
      <c r="P404" s="298" t="str">
        <f>+'11+'!R355</f>
        <v>611</v>
      </c>
      <c r="Q404" s="432"/>
      <c r="R404" s="432"/>
      <c r="S404" s="335"/>
      <c r="T404" s="336"/>
      <c r="U404" s="337">
        <f>+'11+'!W355</f>
        <v>1230</v>
      </c>
      <c r="V404" s="337">
        <f>+'11+'!X355</f>
        <v>687.33184000000006</v>
      </c>
      <c r="W404" s="283">
        <f t="shared" si="7"/>
        <v>55.880637398373992</v>
      </c>
    </row>
    <row r="405" spans="1:23" ht="32.25" customHeight="1" x14ac:dyDescent="0.2">
      <c r="A405" s="317"/>
      <c r="B405" s="431" t="str">
        <f>+'11+'!B356:M356</f>
        <v>Другие вопросы в области образования</v>
      </c>
      <c r="C405" s="431"/>
      <c r="D405" s="431"/>
      <c r="E405" s="431"/>
      <c r="F405" s="431"/>
      <c r="G405" s="431"/>
      <c r="H405" s="431"/>
      <c r="I405" s="431"/>
      <c r="J405" s="431"/>
      <c r="K405" s="431"/>
      <c r="L405" s="431"/>
      <c r="M405" s="298">
        <f>+'11+'!O356</f>
        <v>7</v>
      </c>
      <c r="N405" s="298">
        <f>+'11+'!P356</f>
        <v>9</v>
      </c>
      <c r="O405" s="298">
        <f>+'11+'!Q356</f>
        <v>0</v>
      </c>
      <c r="P405" s="298">
        <f>+'11+'!R356</f>
        <v>0</v>
      </c>
      <c r="Q405" s="432"/>
      <c r="R405" s="432"/>
      <c r="S405" s="335"/>
      <c r="T405" s="336"/>
      <c r="U405" s="337">
        <f>+U406+U413+U430+U435+U440</f>
        <v>17867.998449999999</v>
      </c>
      <c r="V405" s="337">
        <f>+V406+V413+V430+V435+V440</f>
        <v>14925.750599999999</v>
      </c>
      <c r="W405" s="283">
        <f t="shared" si="7"/>
        <v>83.53342228994876</v>
      </c>
    </row>
    <row r="406" spans="1:23" ht="21.75" customHeight="1" x14ac:dyDescent="0.2">
      <c r="A406" s="317"/>
      <c r="B406" s="431" t="str">
        <f>+'11+'!B357:M357</f>
        <v xml:space="preserve">Муниципальная программа "Развитие образования Овюрского кожууна </v>
      </c>
      <c r="C406" s="431"/>
      <c r="D406" s="431"/>
      <c r="E406" s="431"/>
      <c r="F406" s="431"/>
      <c r="G406" s="431"/>
      <c r="H406" s="431"/>
      <c r="I406" s="431"/>
      <c r="J406" s="431"/>
      <c r="K406" s="431"/>
      <c r="L406" s="431"/>
      <c r="M406" s="298">
        <f>+'11+'!O357</f>
        <v>7</v>
      </c>
      <c r="N406" s="298">
        <f>+'11+'!P357</f>
        <v>9</v>
      </c>
      <c r="O406" s="298" t="str">
        <f>+'11+'!Q357</f>
        <v>0700000000</v>
      </c>
      <c r="P406" s="298">
        <f>+'11+'!R357</f>
        <v>0</v>
      </c>
      <c r="Q406" s="432"/>
      <c r="R406" s="432"/>
      <c r="S406" s="335"/>
      <c r="T406" s="336"/>
      <c r="U406" s="337">
        <f>+'11+'!W357</f>
        <v>792.54700000000003</v>
      </c>
      <c r="V406" s="337">
        <f>+'11+'!X357</f>
        <v>662.63523999999995</v>
      </c>
      <c r="W406" s="283">
        <f t="shared" si="7"/>
        <v>83.60832102070917</v>
      </c>
    </row>
    <row r="407" spans="1:23" ht="21.75" customHeight="1" x14ac:dyDescent="0.2">
      <c r="A407" s="317"/>
      <c r="B407" s="431" t="str">
        <f>+'11+'!B358:M358</f>
        <v>подпрограмма "Обеспечение реализации муниципальной программы и прочие мероприятия в сфере образования"</v>
      </c>
      <c r="C407" s="431"/>
      <c r="D407" s="431"/>
      <c r="E407" s="431"/>
      <c r="F407" s="431"/>
      <c r="G407" s="431"/>
      <c r="H407" s="431"/>
      <c r="I407" s="431"/>
      <c r="J407" s="431"/>
      <c r="K407" s="431"/>
      <c r="L407" s="431"/>
      <c r="M407" s="298">
        <f>+'11+'!O358</f>
        <v>7</v>
      </c>
      <c r="N407" s="298">
        <f>+'11+'!P358</f>
        <v>9</v>
      </c>
      <c r="O407" s="298" t="str">
        <f>+'11+'!Q358</f>
        <v>0760000000</v>
      </c>
      <c r="P407" s="298">
        <f>+'11+'!R358</f>
        <v>0</v>
      </c>
      <c r="Q407" s="432"/>
      <c r="R407" s="432"/>
      <c r="S407" s="335"/>
      <c r="T407" s="336"/>
      <c r="U407" s="337">
        <f>+'11+'!W358</f>
        <v>792.54700000000003</v>
      </c>
      <c r="V407" s="337">
        <f>+'11+'!X358</f>
        <v>662.63523999999995</v>
      </c>
      <c r="W407" s="283">
        <f t="shared" si="7"/>
        <v>83.60832102070917</v>
      </c>
    </row>
    <row r="408" spans="1:23" ht="21.75" customHeight="1" x14ac:dyDescent="0.2">
      <c r="A408" s="317"/>
      <c r="B408" s="431" t="str">
        <f>+'11+'!B359:M359</f>
        <v>Руководство и управление в сфере установленных функций органов государственной власти Республики Тыва</v>
      </c>
      <c r="C408" s="431"/>
      <c r="D408" s="431"/>
      <c r="E408" s="431"/>
      <c r="F408" s="431"/>
      <c r="G408" s="431"/>
      <c r="H408" s="431"/>
      <c r="I408" s="431"/>
      <c r="J408" s="431"/>
      <c r="K408" s="431"/>
      <c r="L408" s="431"/>
      <c r="M408" s="298">
        <f>+'11+'!O359</f>
        <v>7</v>
      </c>
      <c r="N408" s="298">
        <f>+'11+'!P359</f>
        <v>9</v>
      </c>
      <c r="O408" s="298" t="str">
        <f>+'11+'!Q359</f>
        <v>0760120419</v>
      </c>
      <c r="P408" s="298">
        <f>+'11+'!R359</f>
        <v>0</v>
      </c>
      <c r="Q408" s="432"/>
      <c r="R408" s="432"/>
      <c r="S408" s="335"/>
      <c r="T408" s="336"/>
      <c r="U408" s="337">
        <f>+'11+'!W359</f>
        <v>792.54700000000003</v>
      </c>
      <c r="V408" s="337">
        <f>+'11+'!X359</f>
        <v>662.63523999999995</v>
      </c>
      <c r="W408" s="283">
        <f t="shared" si="7"/>
        <v>83.60832102070917</v>
      </c>
    </row>
    <row r="409" spans="1:23" ht="12.75" customHeight="1" x14ac:dyDescent="0.2">
      <c r="A409" s="317"/>
      <c r="B409" s="431" t="str">
        <f>+'11+'!B360:M360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09" s="431"/>
      <c r="D409" s="431"/>
      <c r="E409" s="431"/>
      <c r="F409" s="431"/>
      <c r="G409" s="431"/>
      <c r="H409" s="431"/>
      <c r="I409" s="431"/>
      <c r="J409" s="431"/>
      <c r="K409" s="431"/>
      <c r="L409" s="431"/>
      <c r="M409" s="298">
        <f>+'11+'!O360</f>
        <v>7</v>
      </c>
      <c r="N409" s="298">
        <f>+'11+'!P360</f>
        <v>9</v>
      </c>
      <c r="O409" s="298" t="str">
        <f>+'11+'!Q360</f>
        <v>0760120419</v>
      </c>
      <c r="P409" s="298" t="str">
        <f>+'11+'!R360</f>
        <v>100</v>
      </c>
      <c r="Q409" s="432"/>
      <c r="R409" s="432"/>
      <c r="S409" s="335"/>
      <c r="T409" s="336"/>
      <c r="U409" s="337">
        <f>+'11+'!W360</f>
        <v>792.54700000000003</v>
      </c>
      <c r="V409" s="337">
        <f>+'11+'!X360</f>
        <v>662.63523999999995</v>
      </c>
      <c r="W409" s="283">
        <f t="shared" si="7"/>
        <v>83.60832102070917</v>
      </c>
    </row>
    <row r="410" spans="1:23" ht="32.25" customHeight="1" x14ac:dyDescent="0.25">
      <c r="A410" s="317"/>
      <c r="B410" s="431" t="str">
        <f>+'11+'!B361:M361</f>
        <v>Расходы на выплаты персоналу государственных (муниципальных) органов</v>
      </c>
      <c r="C410" s="431"/>
      <c r="D410" s="431"/>
      <c r="E410" s="431"/>
      <c r="F410" s="431"/>
      <c r="G410" s="431"/>
      <c r="H410" s="431"/>
      <c r="I410" s="431"/>
      <c r="J410" s="431"/>
      <c r="K410" s="431"/>
      <c r="L410" s="431"/>
      <c r="M410" s="298">
        <f>+'11+'!O361</f>
        <v>7</v>
      </c>
      <c r="N410" s="298">
        <f>+'11+'!P361</f>
        <v>9</v>
      </c>
      <c r="O410" s="298" t="str">
        <f>+'11+'!Q361</f>
        <v>0760120419</v>
      </c>
      <c r="P410" s="298" t="str">
        <f>+'11+'!R361</f>
        <v>120</v>
      </c>
      <c r="Q410" s="433"/>
      <c r="R410" s="433"/>
      <c r="S410" s="343"/>
      <c r="T410" s="344"/>
      <c r="U410" s="337">
        <f>+'11+'!W361</f>
        <v>792.54700000000003</v>
      </c>
      <c r="V410" s="337">
        <f>+'11+'!X361</f>
        <v>662.63523999999995</v>
      </c>
      <c r="W410" s="283">
        <f t="shared" si="7"/>
        <v>83.60832102070917</v>
      </c>
    </row>
    <row r="411" spans="1:23" ht="32.25" customHeight="1" x14ac:dyDescent="0.2">
      <c r="A411" s="317"/>
      <c r="B411" s="431" t="str">
        <f>+'11+'!B362:M362</f>
        <v>Фонд оплаты труда государственных (муниципальных) органов</v>
      </c>
      <c r="C411" s="431"/>
      <c r="D411" s="431"/>
      <c r="E411" s="431"/>
      <c r="F411" s="431"/>
      <c r="G411" s="431"/>
      <c r="H411" s="431"/>
      <c r="I411" s="431"/>
      <c r="J411" s="431"/>
      <c r="K411" s="431"/>
      <c r="L411" s="431"/>
      <c r="M411" s="298">
        <f>+'11+'!O362</f>
        <v>7</v>
      </c>
      <c r="N411" s="298">
        <f>+'11+'!P362</f>
        <v>9</v>
      </c>
      <c r="O411" s="298" t="str">
        <f>+'11+'!Q362</f>
        <v>0760120419</v>
      </c>
      <c r="P411" s="298" t="str">
        <f>+'11+'!R362</f>
        <v>121</v>
      </c>
      <c r="Q411" s="432"/>
      <c r="R411" s="432"/>
      <c r="S411" s="335"/>
      <c r="T411" s="336"/>
      <c r="U411" s="337">
        <f>+'11+'!W362</f>
        <v>608.71500000000003</v>
      </c>
      <c r="V411" s="337">
        <f>+'11+'!X362</f>
        <v>509.86424</v>
      </c>
      <c r="W411" s="283">
        <f t="shared" si="7"/>
        <v>83.760748461923882</v>
      </c>
    </row>
    <row r="412" spans="1:23" ht="53.25" customHeight="1" x14ac:dyDescent="0.2">
      <c r="A412" s="317"/>
      <c r="B412" s="431" t="str">
        <f>+'11+'!B363:M363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412" s="431"/>
      <c r="D412" s="431"/>
      <c r="E412" s="431"/>
      <c r="F412" s="431"/>
      <c r="G412" s="431"/>
      <c r="H412" s="431"/>
      <c r="I412" s="431"/>
      <c r="J412" s="431"/>
      <c r="K412" s="431"/>
      <c r="L412" s="431"/>
      <c r="M412" s="298">
        <f>+'11+'!O363</f>
        <v>7</v>
      </c>
      <c r="N412" s="298">
        <f>+'11+'!P363</f>
        <v>9</v>
      </c>
      <c r="O412" s="298" t="str">
        <f>+'11+'!Q363</f>
        <v>0760120419</v>
      </c>
      <c r="P412" s="298" t="str">
        <f>+'11+'!R363</f>
        <v>129</v>
      </c>
      <c r="Q412" s="432"/>
      <c r="R412" s="432"/>
      <c r="S412" s="335"/>
      <c r="T412" s="336"/>
      <c r="U412" s="337">
        <f>+'11+'!W363</f>
        <v>183.83199999999999</v>
      </c>
      <c r="V412" s="337">
        <f>+'11+'!X363</f>
        <v>152.77099999999999</v>
      </c>
      <c r="W412" s="283">
        <f t="shared" si="7"/>
        <v>83.103594586361453</v>
      </c>
    </row>
    <row r="413" spans="1:23" ht="21.75" customHeight="1" x14ac:dyDescent="0.2">
      <c r="A413" s="317"/>
      <c r="B413" s="431" t="str">
        <f>+'11+'!B364:M364</f>
        <v xml:space="preserve">Муниципальная программа "Развитие образования Овюрского кожууна </v>
      </c>
      <c r="C413" s="431"/>
      <c r="D413" s="431"/>
      <c r="E413" s="431"/>
      <c r="F413" s="431"/>
      <c r="G413" s="431"/>
      <c r="H413" s="431"/>
      <c r="I413" s="431"/>
      <c r="J413" s="431"/>
      <c r="K413" s="431"/>
      <c r="L413" s="431"/>
      <c r="M413" s="298">
        <f>+'11+'!O364</f>
        <v>7</v>
      </c>
      <c r="N413" s="298">
        <f>+'11+'!P364</f>
        <v>9</v>
      </c>
      <c r="O413" s="298" t="str">
        <f>+'11+'!Q364</f>
        <v>0700000000</v>
      </c>
      <c r="P413" s="298">
        <f>+'11+'!R364</f>
        <v>0</v>
      </c>
      <c r="Q413" s="432"/>
      <c r="R413" s="432"/>
      <c r="S413" s="335"/>
      <c r="T413" s="336"/>
      <c r="U413" s="337">
        <f>+'11+'!W364</f>
        <v>16489.051449999999</v>
      </c>
      <c r="V413" s="337">
        <f>+'11+'!X364</f>
        <v>13922.550569999999</v>
      </c>
      <c r="W413" s="283">
        <f t="shared" si="7"/>
        <v>84.435121160350306</v>
      </c>
    </row>
    <row r="414" spans="1:23" ht="21.75" customHeight="1" x14ac:dyDescent="0.2">
      <c r="A414" s="317"/>
      <c r="B414" s="431" t="str">
        <f>+'11+'!B365:M365</f>
        <v>подпрограмма "Обеспечение реализации муниципальной программы и прочие мероприятия в сфере образования"</v>
      </c>
      <c r="C414" s="431"/>
      <c r="D414" s="431"/>
      <c r="E414" s="431"/>
      <c r="F414" s="431"/>
      <c r="G414" s="431"/>
      <c r="H414" s="431"/>
      <c r="I414" s="431"/>
      <c r="J414" s="431"/>
      <c r="K414" s="431"/>
      <c r="L414" s="431"/>
      <c r="M414" s="298">
        <f>+'11+'!O365</f>
        <v>7</v>
      </c>
      <c r="N414" s="298">
        <f>+'11+'!P365</f>
        <v>9</v>
      </c>
      <c r="O414" s="298" t="str">
        <f>+'11+'!Q365</f>
        <v>0760000000</v>
      </c>
      <c r="P414" s="298">
        <f>+'11+'!R365</f>
        <v>0</v>
      </c>
      <c r="Q414" s="432"/>
      <c r="R414" s="432"/>
      <c r="S414" s="335"/>
      <c r="T414" s="336"/>
      <c r="U414" s="337">
        <f>+'11+'!W365</f>
        <v>16489.051449999999</v>
      </c>
      <c r="V414" s="337">
        <f>+'11+'!X365</f>
        <v>13922.550569999999</v>
      </c>
      <c r="W414" s="283">
        <f t="shared" si="7"/>
        <v>84.435121160350306</v>
      </c>
    </row>
    <row r="415" spans="1:23" ht="32.25" customHeight="1" x14ac:dyDescent="0.2">
      <c r="A415" s="317"/>
      <c r="B415" s="431" t="str">
        <f>+'11+'!B366:M366</f>
        <v>Обеспечение деятельности органов местного самоуправления</v>
      </c>
      <c r="C415" s="431"/>
      <c r="D415" s="431"/>
      <c r="E415" s="431"/>
      <c r="F415" s="431"/>
      <c r="G415" s="431"/>
      <c r="H415" s="431"/>
      <c r="I415" s="431"/>
      <c r="J415" s="431"/>
      <c r="K415" s="431"/>
      <c r="L415" s="431"/>
      <c r="M415" s="298">
        <f>+'11+'!O366</f>
        <v>7</v>
      </c>
      <c r="N415" s="298">
        <f>+'11+'!P366</f>
        <v>9</v>
      </c>
      <c r="O415" s="298" t="str">
        <f>+'11+'!Q366</f>
        <v>0760200019</v>
      </c>
      <c r="P415" s="298">
        <f>+'11+'!R366</f>
        <v>0</v>
      </c>
      <c r="Q415" s="432"/>
      <c r="R415" s="432"/>
      <c r="S415" s="335"/>
      <c r="T415" s="336"/>
      <c r="U415" s="337">
        <f>+'11+'!W366</f>
        <v>16489.051449999999</v>
      </c>
      <c r="V415" s="337">
        <f>+'11+'!X366</f>
        <v>13922.550569999999</v>
      </c>
      <c r="W415" s="283">
        <f t="shared" si="7"/>
        <v>84.435121160350306</v>
      </c>
    </row>
    <row r="416" spans="1:23" ht="32.25" customHeight="1" x14ac:dyDescent="0.2">
      <c r="A416" s="317"/>
      <c r="B416" s="431" t="str">
        <f>+'11+'!B367:M367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16" s="431"/>
      <c r="D416" s="431"/>
      <c r="E416" s="431"/>
      <c r="F416" s="431"/>
      <c r="G416" s="431"/>
      <c r="H416" s="431"/>
      <c r="I416" s="431"/>
      <c r="J416" s="431"/>
      <c r="K416" s="431"/>
      <c r="L416" s="431"/>
      <c r="M416" s="298">
        <f>+'11+'!O367</f>
        <v>7</v>
      </c>
      <c r="N416" s="298">
        <f>+'11+'!P367</f>
        <v>9</v>
      </c>
      <c r="O416" s="298" t="str">
        <f>+'11+'!Q367</f>
        <v>0760200019</v>
      </c>
      <c r="P416" s="298" t="str">
        <f>+'11+'!R367</f>
        <v>100</v>
      </c>
      <c r="Q416" s="432"/>
      <c r="R416" s="432"/>
      <c r="S416" s="335"/>
      <c r="T416" s="336"/>
      <c r="U416" s="337">
        <f>+'11+'!W367</f>
        <v>14918.85145</v>
      </c>
      <c r="V416" s="337">
        <f>+'11+'!X367</f>
        <v>12666.331830000001</v>
      </c>
      <c r="W416" s="283">
        <f t="shared" si="7"/>
        <v>84.901521222667583</v>
      </c>
    </row>
    <row r="417" spans="1:23" ht="21.75" customHeight="1" x14ac:dyDescent="0.2">
      <c r="A417" s="317"/>
      <c r="B417" s="431" t="str">
        <f>+'11+'!B368:M368</f>
        <v>Расходы на выплаты персоналу казенных учреждений</v>
      </c>
      <c r="C417" s="431"/>
      <c r="D417" s="431"/>
      <c r="E417" s="431"/>
      <c r="F417" s="431"/>
      <c r="G417" s="431"/>
      <c r="H417" s="431"/>
      <c r="I417" s="431"/>
      <c r="J417" s="431"/>
      <c r="K417" s="431"/>
      <c r="L417" s="431"/>
      <c r="M417" s="298">
        <f>+'11+'!O368</f>
        <v>7</v>
      </c>
      <c r="N417" s="298">
        <f>+'11+'!P368</f>
        <v>9</v>
      </c>
      <c r="O417" s="298" t="str">
        <f>+'11+'!Q368</f>
        <v>0760200019</v>
      </c>
      <c r="P417" s="298" t="str">
        <f>+'11+'!R368</f>
        <v>110</v>
      </c>
      <c r="Q417" s="432"/>
      <c r="R417" s="432"/>
      <c r="S417" s="335"/>
      <c r="T417" s="336"/>
      <c r="U417" s="337">
        <f>+'11+'!W368</f>
        <v>14918.85145</v>
      </c>
      <c r="V417" s="337">
        <f>+'11+'!X368</f>
        <v>12666.331830000001</v>
      </c>
      <c r="W417" s="283">
        <f t="shared" si="7"/>
        <v>84.901521222667583</v>
      </c>
    </row>
    <row r="418" spans="1:23" ht="21.75" customHeight="1" x14ac:dyDescent="0.2">
      <c r="A418" s="317"/>
      <c r="B418" s="431" t="str">
        <f>+'11+'!B369:M369</f>
        <v>Фонд оплаты труда учреждений</v>
      </c>
      <c r="C418" s="431"/>
      <c r="D418" s="431"/>
      <c r="E418" s="431"/>
      <c r="F418" s="431"/>
      <c r="G418" s="431"/>
      <c r="H418" s="431"/>
      <c r="I418" s="431"/>
      <c r="J418" s="431"/>
      <c r="K418" s="431"/>
      <c r="L418" s="431"/>
      <c r="M418" s="298">
        <f>+'11+'!O369</f>
        <v>7</v>
      </c>
      <c r="N418" s="298">
        <f>+'11+'!P369</f>
        <v>9</v>
      </c>
      <c r="O418" s="298" t="str">
        <f>+'11+'!Q369</f>
        <v>0760200019</v>
      </c>
      <c r="P418" s="298" t="str">
        <f>+'11+'!R369</f>
        <v>111</v>
      </c>
      <c r="Q418" s="432"/>
      <c r="R418" s="432"/>
      <c r="S418" s="335"/>
      <c r="T418" s="336"/>
      <c r="U418" s="337">
        <f>+'11+'!W369</f>
        <v>11497.42447</v>
      </c>
      <c r="V418" s="337">
        <f>+'11+'!X369</f>
        <v>9761.9890200000009</v>
      </c>
      <c r="W418" s="283">
        <f t="shared" si="7"/>
        <v>84.905876489745708</v>
      </c>
    </row>
    <row r="419" spans="1:23" ht="12.75" customHeight="1" x14ac:dyDescent="0.2">
      <c r="A419" s="317"/>
      <c r="B419" s="431" t="str">
        <f>+'11+'!B370:M370</f>
        <v>Взносы по обязательному социальному страхованию на выплаты по оплате труда работников и иные выплаты работникам учреждений</v>
      </c>
      <c r="C419" s="431"/>
      <c r="D419" s="431"/>
      <c r="E419" s="431"/>
      <c r="F419" s="431"/>
      <c r="G419" s="431"/>
      <c r="H419" s="431"/>
      <c r="I419" s="431"/>
      <c r="J419" s="431"/>
      <c r="K419" s="431"/>
      <c r="L419" s="431"/>
      <c r="M419" s="298">
        <f>+'11+'!O370</f>
        <v>7</v>
      </c>
      <c r="N419" s="298">
        <f>+'11+'!P370</f>
        <v>9</v>
      </c>
      <c r="O419" s="298" t="str">
        <f>+'11+'!Q370</f>
        <v>0760200019</v>
      </c>
      <c r="P419" s="298" t="str">
        <f>+'11+'!R370</f>
        <v>119</v>
      </c>
      <c r="Q419" s="432"/>
      <c r="R419" s="432"/>
      <c r="S419" s="335"/>
      <c r="T419" s="336"/>
      <c r="U419" s="337">
        <f>+'11+'!W370</f>
        <v>3421.4269800000002</v>
      </c>
      <c r="V419" s="337">
        <f>+'11+'!X370</f>
        <v>2904.3428100000001</v>
      </c>
      <c r="W419" s="283">
        <f t="shared" si="7"/>
        <v>84.886885705215306</v>
      </c>
    </row>
    <row r="420" spans="1:23" ht="12.75" customHeight="1" x14ac:dyDescent="0.2">
      <c r="A420" s="317"/>
      <c r="B420" s="431" t="str">
        <f>+'11+'!B371:M371</f>
        <v>Закупка товаров, работ и услуг для обеспечения государственных (муниципальных) нужд</v>
      </c>
      <c r="C420" s="431"/>
      <c r="D420" s="431"/>
      <c r="E420" s="431"/>
      <c r="F420" s="431"/>
      <c r="G420" s="431"/>
      <c r="H420" s="431"/>
      <c r="I420" s="431"/>
      <c r="J420" s="431"/>
      <c r="K420" s="431"/>
      <c r="L420" s="431"/>
      <c r="M420" s="298">
        <f>+'11+'!O371</f>
        <v>7</v>
      </c>
      <c r="N420" s="298">
        <f>+'11+'!P371</f>
        <v>9</v>
      </c>
      <c r="O420" s="298" t="str">
        <f>+'11+'!Q371</f>
        <v>0760200019</v>
      </c>
      <c r="P420" s="298" t="str">
        <f>+'11+'!R371</f>
        <v>200</v>
      </c>
      <c r="Q420" s="432"/>
      <c r="R420" s="432"/>
      <c r="S420" s="335"/>
      <c r="T420" s="336"/>
      <c r="U420" s="337">
        <f>+'11+'!W371</f>
        <v>1520.2</v>
      </c>
      <c r="V420" s="337">
        <f>+'11+'!X371</f>
        <v>1241.5227199999999</v>
      </c>
      <c r="W420" s="283">
        <f t="shared" si="7"/>
        <v>81.66838047625312</v>
      </c>
    </row>
    <row r="421" spans="1:23" ht="12.75" customHeight="1" x14ac:dyDescent="0.2">
      <c r="A421" s="317"/>
      <c r="B421" s="431" t="str">
        <f>+'11+'!B372:M372</f>
        <v>Иные закупки товаров, работ и услуг для обеспечения государственных (муниципальных) нужд</v>
      </c>
      <c r="C421" s="431"/>
      <c r="D421" s="431"/>
      <c r="E421" s="431"/>
      <c r="F421" s="431"/>
      <c r="G421" s="431"/>
      <c r="H421" s="431"/>
      <c r="I421" s="431"/>
      <c r="J421" s="431"/>
      <c r="K421" s="431"/>
      <c r="L421" s="431"/>
      <c r="M421" s="298">
        <f>+'11+'!O372</f>
        <v>7</v>
      </c>
      <c r="N421" s="298">
        <f>+'11+'!P372</f>
        <v>9</v>
      </c>
      <c r="O421" s="298" t="str">
        <f>+'11+'!Q372</f>
        <v>0760200019</v>
      </c>
      <c r="P421" s="298" t="str">
        <f>+'11+'!R372</f>
        <v>240</v>
      </c>
      <c r="Q421" s="432"/>
      <c r="R421" s="432"/>
      <c r="S421" s="335"/>
      <c r="T421" s="336"/>
      <c r="U421" s="337">
        <f>+'11+'!W372</f>
        <v>1520.2</v>
      </c>
      <c r="V421" s="337">
        <f>+'11+'!X372</f>
        <v>1241.5227199999999</v>
      </c>
      <c r="W421" s="283">
        <f t="shared" si="7"/>
        <v>81.66838047625312</v>
      </c>
    </row>
    <row r="422" spans="1:23" ht="21.75" customHeight="1" x14ac:dyDescent="0.2">
      <c r="A422" s="317"/>
      <c r="B422" s="431" t="str">
        <f>+'11+'!B373:M373</f>
        <v>Закупка товаров, работ, услуг в сфере информационно-коммуникационных технологий</v>
      </c>
      <c r="C422" s="431"/>
      <c r="D422" s="431"/>
      <c r="E422" s="431"/>
      <c r="F422" s="431"/>
      <c r="G422" s="431"/>
      <c r="H422" s="431"/>
      <c r="I422" s="431"/>
      <c r="J422" s="431"/>
      <c r="K422" s="431"/>
      <c r="L422" s="431"/>
      <c r="M422" s="298">
        <f>+'11+'!O373</f>
        <v>7</v>
      </c>
      <c r="N422" s="298">
        <f>+'11+'!P373</f>
        <v>9</v>
      </c>
      <c r="O422" s="298" t="str">
        <f>+'11+'!Q373</f>
        <v>0760200019</v>
      </c>
      <c r="P422" s="298" t="str">
        <f>+'11+'!R373</f>
        <v>242</v>
      </c>
      <c r="Q422" s="432"/>
      <c r="R422" s="432"/>
      <c r="S422" s="335"/>
      <c r="T422" s="336"/>
      <c r="U422" s="337">
        <f>+'11+'!W373</f>
        <v>325.3</v>
      </c>
      <c r="V422" s="337">
        <f>+'11+'!X373</f>
        <v>261.36029000000002</v>
      </c>
      <c r="W422" s="283">
        <f t="shared" si="7"/>
        <v>80.344386719950819</v>
      </c>
    </row>
    <row r="423" spans="1:23" ht="12.75" customHeight="1" x14ac:dyDescent="0.2">
      <c r="A423" s="317"/>
      <c r="B423" s="431" t="str">
        <f>+'11+'!B374:M374</f>
        <v>Прочая закупка товаров, работ и услуг</v>
      </c>
      <c r="C423" s="431"/>
      <c r="D423" s="431"/>
      <c r="E423" s="431"/>
      <c r="F423" s="431"/>
      <c r="G423" s="431"/>
      <c r="H423" s="431"/>
      <c r="I423" s="431"/>
      <c r="J423" s="431"/>
      <c r="K423" s="431"/>
      <c r="L423" s="431"/>
      <c r="M423" s="298">
        <f>+'11+'!O374</f>
        <v>7</v>
      </c>
      <c r="N423" s="298">
        <f>+'11+'!P374</f>
        <v>9</v>
      </c>
      <c r="O423" s="298" t="str">
        <f>+'11+'!Q374</f>
        <v>0760200019</v>
      </c>
      <c r="P423" s="298" t="str">
        <f>+'11+'!R374</f>
        <v>244</v>
      </c>
      <c r="Q423" s="432"/>
      <c r="R423" s="432"/>
      <c r="S423" s="335"/>
      <c r="T423" s="336"/>
      <c r="U423" s="337">
        <f>+'11+'!W374</f>
        <v>1087.893</v>
      </c>
      <c r="V423" s="337">
        <f>+'11+'!X374</f>
        <v>933.50532999999996</v>
      </c>
      <c r="W423" s="283">
        <f t="shared" si="7"/>
        <v>85.80856113606761</v>
      </c>
    </row>
    <row r="424" spans="1:23" ht="21.75" customHeight="1" x14ac:dyDescent="0.2">
      <c r="A424" s="317"/>
      <c r="B424" s="431" t="str">
        <f>+'11+'!B375:M375</f>
        <v>Расходы по коммунальным услугам</v>
      </c>
      <c r="C424" s="431"/>
      <c r="D424" s="431"/>
      <c r="E424" s="431"/>
      <c r="F424" s="431"/>
      <c r="G424" s="431"/>
      <c r="H424" s="431"/>
      <c r="I424" s="431"/>
      <c r="J424" s="431"/>
      <c r="K424" s="431"/>
      <c r="L424" s="431"/>
      <c r="M424" s="298">
        <f>+'11+'!O375</f>
        <v>7</v>
      </c>
      <c r="N424" s="298">
        <f>+'11+'!P375</f>
        <v>9</v>
      </c>
      <c r="O424" s="298" t="str">
        <f>+'11+'!Q375</f>
        <v>0760200019</v>
      </c>
      <c r="P424" s="298" t="str">
        <f>+'11+'!R375</f>
        <v>247</v>
      </c>
      <c r="Q424" s="432"/>
      <c r="R424" s="432"/>
      <c r="S424" s="335"/>
      <c r="T424" s="336"/>
      <c r="U424" s="337">
        <f>+'11+'!W375</f>
        <v>107.00700000000001</v>
      </c>
      <c r="V424" s="337">
        <f>+'11+'!X375</f>
        <v>46.6571</v>
      </c>
      <c r="W424" s="283">
        <f t="shared" si="7"/>
        <v>43.601913893483598</v>
      </c>
    </row>
    <row r="425" spans="1:23" ht="21.75" customHeight="1" x14ac:dyDescent="0.2">
      <c r="A425" s="317"/>
      <c r="B425" s="431" t="str">
        <f>+'11+'!B376:M376</f>
        <v>Иные бюджетные ассигнования</v>
      </c>
      <c r="C425" s="431"/>
      <c r="D425" s="431"/>
      <c r="E425" s="431"/>
      <c r="F425" s="431"/>
      <c r="G425" s="431"/>
      <c r="H425" s="431"/>
      <c r="I425" s="431"/>
      <c r="J425" s="431"/>
      <c r="K425" s="431"/>
      <c r="L425" s="431"/>
      <c r="M425" s="298">
        <f>+'11+'!O376</f>
        <v>7</v>
      </c>
      <c r="N425" s="298">
        <f>+'11+'!P376</f>
        <v>9</v>
      </c>
      <c r="O425" s="298" t="str">
        <f>+'11+'!Q376</f>
        <v>0760200019</v>
      </c>
      <c r="P425" s="298" t="str">
        <f>+'11+'!R376</f>
        <v>800</v>
      </c>
      <c r="Q425" s="432"/>
      <c r="R425" s="432"/>
      <c r="S425" s="335"/>
      <c r="T425" s="336"/>
      <c r="U425" s="337">
        <f>+'11+'!W376</f>
        <v>50</v>
      </c>
      <c r="V425" s="337">
        <f>+'11+'!X376</f>
        <v>14.696019999999999</v>
      </c>
      <c r="W425" s="283">
        <f t="shared" si="7"/>
        <v>29.392039999999998</v>
      </c>
    </row>
    <row r="426" spans="1:23" ht="12.75" customHeight="1" x14ac:dyDescent="0.2">
      <c r="A426" s="317"/>
      <c r="B426" s="431" t="str">
        <f>+'11+'!B377:M377</f>
        <v>Уплата налогов, сборов и иных платежей</v>
      </c>
      <c r="C426" s="431"/>
      <c r="D426" s="431"/>
      <c r="E426" s="431"/>
      <c r="F426" s="431"/>
      <c r="G426" s="431"/>
      <c r="H426" s="431"/>
      <c r="I426" s="431"/>
      <c r="J426" s="431"/>
      <c r="K426" s="431"/>
      <c r="L426" s="431"/>
      <c r="M426" s="298">
        <f>+'11+'!O377</f>
        <v>7</v>
      </c>
      <c r="N426" s="298">
        <f>+'11+'!P377</f>
        <v>9</v>
      </c>
      <c r="O426" s="298" t="str">
        <f>+'11+'!Q377</f>
        <v>0760200019</v>
      </c>
      <c r="P426" s="298" t="str">
        <f>+'11+'!R377</f>
        <v>850</v>
      </c>
      <c r="Q426" s="432"/>
      <c r="R426" s="432"/>
      <c r="S426" s="335"/>
      <c r="T426" s="336"/>
      <c r="U426" s="337">
        <f>+'11+'!W377</f>
        <v>50</v>
      </c>
      <c r="V426" s="337">
        <f>+'11+'!X377</f>
        <v>14.696019999999999</v>
      </c>
      <c r="W426" s="283">
        <f t="shared" si="7"/>
        <v>29.392039999999998</v>
      </c>
    </row>
    <row r="427" spans="1:23" ht="42.75" customHeight="1" x14ac:dyDescent="0.2">
      <c r="A427" s="317"/>
      <c r="B427" s="431" t="str">
        <f>+'11+'!B378:M378</f>
        <v>Уплата налога на имущество организаций и земельного налога</v>
      </c>
      <c r="C427" s="431"/>
      <c r="D427" s="431"/>
      <c r="E427" s="431"/>
      <c r="F427" s="431"/>
      <c r="G427" s="431"/>
      <c r="H427" s="431"/>
      <c r="I427" s="431"/>
      <c r="J427" s="431"/>
      <c r="K427" s="431"/>
      <c r="L427" s="431"/>
      <c r="M427" s="298">
        <f>+'11+'!O378</f>
        <v>7</v>
      </c>
      <c r="N427" s="298">
        <f>+'11+'!P378</f>
        <v>9</v>
      </c>
      <c r="O427" s="298" t="str">
        <f>+'11+'!Q378</f>
        <v>0760200019</v>
      </c>
      <c r="P427" s="298" t="str">
        <f>+'11+'!R378</f>
        <v>851</v>
      </c>
      <c r="Q427" s="432"/>
      <c r="R427" s="432"/>
      <c r="S427" s="335"/>
      <c r="T427" s="336"/>
      <c r="U427" s="337">
        <f>+'11+'!W378</f>
        <v>37</v>
      </c>
      <c r="V427" s="337">
        <f>+'11+'!X378</f>
        <v>4.0019999999999998</v>
      </c>
      <c r="W427" s="283">
        <f t="shared" si="7"/>
        <v>10.816216216216215</v>
      </c>
    </row>
    <row r="428" spans="1:23" ht="21.75" customHeight="1" x14ac:dyDescent="0.2">
      <c r="A428" s="317"/>
      <c r="B428" s="431" t="str">
        <f>+'11+'!B379:M379</f>
        <v>Уплата прочих налогов, сборов</v>
      </c>
      <c r="C428" s="431"/>
      <c r="D428" s="431"/>
      <c r="E428" s="431"/>
      <c r="F428" s="431"/>
      <c r="G428" s="431"/>
      <c r="H428" s="431"/>
      <c r="I428" s="431"/>
      <c r="J428" s="431"/>
      <c r="K428" s="431"/>
      <c r="L428" s="431"/>
      <c r="M428" s="298">
        <f>+'11+'!O379</f>
        <v>7</v>
      </c>
      <c r="N428" s="298">
        <f>+'11+'!P379</f>
        <v>9</v>
      </c>
      <c r="O428" s="298" t="str">
        <f>+'11+'!Q379</f>
        <v>0760200019</v>
      </c>
      <c r="P428" s="298" t="str">
        <f>+'11+'!R379</f>
        <v>852</v>
      </c>
      <c r="Q428" s="432"/>
      <c r="R428" s="432"/>
      <c r="S428" s="335"/>
      <c r="T428" s="336"/>
      <c r="U428" s="337">
        <f>+'11+'!W379</f>
        <v>6</v>
      </c>
      <c r="V428" s="337">
        <f>+'11+'!X379</f>
        <v>6</v>
      </c>
      <c r="W428" s="283">
        <f t="shared" si="7"/>
        <v>100</v>
      </c>
    </row>
    <row r="429" spans="1:23" ht="21.75" customHeight="1" x14ac:dyDescent="0.2">
      <c r="A429" s="317"/>
      <c r="B429" s="431" t="str">
        <f>+'11+'!B380:M380</f>
        <v>Уплата иных платежей</v>
      </c>
      <c r="C429" s="431"/>
      <c r="D429" s="431"/>
      <c r="E429" s="431"/>
      <c r="F429" s="431"/>
      <c r="G429" s="431"/>
      <c r="H429" s="431"/>
      <c r="I429" s="431"/>
      <c r="J429" s="431"/>
      <c r="K429" s="431"/>
      <c r="L429" s="431"/>
      <c r="M429" s="298">
        <f>+'11+'!O380</f>
        <v>7</v>
      </c>
      <c r="N429" s="298">
        <f>+'11+'!P380</f>
        <v>9</v>
      </c>
      <c r="O429" s="298" t="str">
        <f>+'11+'!Q380</f>
        <v>0760200019</v>
      </c>
      <c r="P429" s="298" t="str">
        <f>+'11+'!R380</f>
        <v>853</v>
      </c>
      <c r="Q429" s="432"/>
      <c r="R429" s="432"/>
      <c r="S429" s="335"/>
      <c r="T429" s="336"/>
      <c r="U429" s="337">
        <f>+'11+'!W380</f>
        <v>7</v>
      </c>
      <c r="V429" s="337">
        <f>+'11+'!X380</f>
        <v>4.6940200000000001</v>
      </c>
      <c r="W429" s="283">
        <f t="shared" si="7"/>
        <v>67.057428571428574</v>
      </c>
    </row>
    <row r="430" spans="1:23" ht="21.75" customHeight="1" x14ac:dyDescent="0.2">
      <c r="A430" s="317"/>
      <c r="B430" s="431" t="str">
        <f>+'11+'!B696:M696</f>
        <v>Муниципальная программа "Профилактика безнадзорности и правонарушений несовершеннолетних в Овюрском кожууне на 2021-2023 годы"</v>
      </c>
      <c r="C430" s="431"/>
      <c r="D430" s="431"/>
      <c r="E430" s="431"/>
      <c r="F430" s="431"/>
      <c r="G430" s="431"/>
      <c r="H430" s="431"/>
      <c r="I430" s="431"/>
      <c r="J430" s="431"/>
      <c r="K430" s="431"/>
      <c r="L430" s="431"/>
      <c r="M430" s="298">
        <f>+'11+'!O696</f>
        <v>7</v>
      </c>
      <c r="N430" s="298">
        <f>+'11+'!P696</f>
        <v>9</v>
      </c>
      <c r="O430" s="298" t="str">
        <f>+'11+'!Q696</f>
        <v>1500000000</v>
      </c>
      <c r="P430" s="298">
        <f>+'11+'!R696</f>
        <v>0</v>
      </c>
      <c r="Q430" s="432"/>
      <c r="R430" s="432"/>
      <c r="S430" s="335"/>
      <c r="T430" s="336"/>
      <c r="U430" s="337">
        <f>+'11+'!W696</f>
        <v>45</v>
      </c>
      <c r="V430" s="337">
        <f>+'11+'!X696</f>
        <v>20</v>
      </c>
      <c r="W430" s="283">
        <f t="shared" si="7"/>
        <v>44.444444444444443</v>
      </c>
    </row>
    <row r="431" spans="1:23" ht="21.75" customHeight="1" x14ac:dyDescent="0.2">
      <c r="A431" s="317"/>
      <c r="B431" s="431" t="str">
        <f>+'11+'!B697:M697</f>
        <v>Принятие мер по совершенствованию нормативно- правового регулирования в сфере профилактики безнадзорности и правонарушений несовершеннолетних</v>
      </c>
      <c r="C431" s="431"/>
      <c r="D431" s="431"/>
      <c r="E431" s="431"/>
      <c r="F431" s="431"/>
      <c r="G431" s="431"/>
      <c r="H431" s="431"/>
      <c r="I431" s="431"/>
      <c r="J431" s="431"/>
      <c r="K431" s="431"/>
      <c r="L431" s="431"/>
      <c r="M431" s="298">
        <f>+'11+'!O697</f>
        <v>7</v>
      </c>
      <c r="N431" s="298">
        <f>+'11+'!P697</f>
        <v>9</v>
      </c>
      <c r="O431" s="298" t="str">
        <f>+'11+'!Q697</f>
        <v>1500103010</v>
      </c>
      <c r="P431" s="298">
        <f>+'11+'!R697</f>
        <v>0</v>
      </c>
      <c r="Q431" s="432"/>
      <c r="R431" s="432"/>
      <c r="S431" s="335"/>
      <c r="T431" s="336"/>
      <c r="U431" s="337">
        <f>+'11+'!W697</f>
        <v>45</v>
      </c>
      <c r="V431" s="337">
        <f>+'11+'!X697</f>
        <v>20</v>
      </c>
      <c r="W431" s="283">
        <f t="shared" si="7"/>
        <v>44.444444444444443</v>
      </c>
    </row>
    <row r="432" spans="1:23" ht="12.75" customHeight="1" x14ac:dyDescent="0.2">
      <c r="A432" s="317"/>
      <c r="B432" s="431" t="str">
        <f>+'11+'!B698:M698</f>
        <v>Закупка товаров, работ и услуг для обеспечения государственных (муниципальных) нужд</v>
      </c>
      <c r="C432" s="431"/>
      <c r="D432" s="431"/>
      <c r="E432" s="431"/>
      <c r="F432" s="431"/>
      <c r="G432" s="431"/>
      <c r="H432" s="431"/>
      <c r="I432" s="431"/>
      <c r="J432" s="431"/>
      <c r="K432" s="431"/>
      <c r="L432" s="431"/>
      <c r="M432" s="298">
        <f>+'11+'!O698</f>
        <v>7</v>
      </c>
      <c r="N432" s="298">
        <f>+'11+'!P698</f>
        <v>9</v>
      </c>
      <c r="O432" s="298" t="str">
        <f>+'11+'!Q698</f>
        <v>1500103010</v>
      </c>
      <c r="P432" s="298" t="str">
        <f>+'11+'!R698</f>
        <v>200</v>
      </c>
      <c r="Q432" s="432"/>
      <c r="R432" s="432"/>
      <c r="S432" s="335"/>
      <c r="T432" s="336"/>
      <c r="U432" s="337">
        <f>+'11+'!W698</f>
        <v>45</v>
      </c>
      <c r="V432" s="337">
        <f>+'11+'!X698</f>
        <v>20</v>
      </c>
      <c r="W432" s="283">
        <f t="shared" si="7"/>
        <v>44.444444444444443</v>
      </c>
    </row>
    <row r="433" spans="1:23" ht="42.75" customHeight="1" x14ac:dyDescent="0.2">
      <c r="A433" s="317"/>
      <c r="B433" s="431" t="str">
        <f>+'11+'!B699:M699</f>
        <v>Иные закупки товаров, работ и услуг для обеспечения государственных (муниципальных) нужд</v>
      </c>
      <c r="C433" s="431"/>
      <c r="D433" s="431"/>
      <c r="E433" s="431"/>
      <c r="F433" s="431"/>
      <c r="G433" s="431"/>
      <c r="H433" s="431"/>
      <c r="I433" s="431"/>
      <c r="J433" s="431"/>
      <c r="K433" s="431"/>
      <c r="L433" s="431"/>
      <c r="M433" s="298">
        <f>+'11+'!O699</f>
        <v>7</v>
      </c>
      <c r="N433" s="298">
        <f>+'11+'!P699</f>
        <v>9</v>
      </c>
      <c r="O433" s="298" t="str">
        <f>+'11+'!Q699</f>
        <v>1500103010</v>
      </c>
      <c r="P433" s="298" t="str">
        <f>+'11+'!R699</f>
        <v>240</v>
      </c>
      <c r="Q433" s="432"/>
      <c r="R433" s="432"/>
      <c r="S433" s="335"/>
      <c r="T433" s="336"/>
      <c r="U433" s="337">
        <f>+'11+'!W699</f>
        <v>45</v>
      </c>
      <c r="V433" s="337">
        <f>+'11+'!X699</f>
        <v>20</v>
      </c>
      <c r="W433" s="283">
        <f t="shared" si="7"/>
        <v>44.444444444444443</v>
      </c>
    </row>
    <row r="434" spans="1:23" ht="21.75" customHeight="1" x14ac:dyDescent="0.2">
      <c r="A434" s="317"/>
      <c r="B434" s="431" t="str">
        <f>+'11+'!B700:M700</f>
        <v>Прочая закупка товаров, работ и услуг</v>
      </c>
      <c r="C434" s="431"/>
      <c r="D434" s="431"/>
      <c r="E434" s="431"/>
      <c r="F434" s="431"/>
      <c r="G434" s="431"/>
      <c r="H434" s="431"/>
      <c r="I434" s="431"/>
      <c r="J434" s="431"/>
      <c r="K434" s="431"/>
      <c r="L434" s="431"/>
      <c r="M434" s="298">
        <f>+'11+'!O700</f>
        <v>7</v>
      </c>
      <c r="N434" s="298">
        <f>+'11+'!P700</f>
        <v>9</v>
      </c>
      <c r="O434" s="298" t="str">
        <f>+'11+'!Q700</f>
        <v>1500103010</v>
      </c>
      <c r="P434" s="298" t="str">
        <f>+'11+'!R700</f>
        <v>244</v>
      </c>
      <c r="Q434" s="432"/>
      <c r="R434" s="432"/>
      <c r="S434" s="335"/>
      <c r="T434" s="336"/>
      <c r="U434" s="337">
        <f>+'11+'!W700</f>
        <v>45</v>
      </c>
      <c r="V434" s="337">
        <f>+'11+'!X700</f>
        <v>20</v>
      </c>
      <c r="W434" s="283">
        <f t="shared" si="7"/>
        <v>44.444444444444443</v>
      </c>
    </row>
    <row r="435" spans="1:23" ht="21.75" customHeight="1" x14ac:dyDescent="0.2">
      <c r="A435" s="317"/>
      <c r="B435" s="431" t="str">
        <f>+'11+'!B701:M701</f>
        <v>Муниципальная программа "Реализация государственной национальной политики РФ в Овюрском кожууте Республики Тыва  на 2021-2023 годы"</v>
      </c>
      <c r="C435" s="431"/>
      <c r="D435" s="431"/>
      <c r="E435" s="431"/>
      <c r="F435" s="431"/>
      <c r="G435" s="431"/>
      <c r="H435" s="431"/>
      <c r="I435" s="431"/>
      <c r="J435" s="431"/>
      <c r="K435" s="431"/>
      <c r="L435" s="431"/>
      <c r="M435" s="298">
        <f>+'11+'!O701</f>
        <v>7</v>
      </c>
      <c r="N435" s="298">
        <f>+'11+'!P701</f>
        <v>9</v>
      </c>
      <c r="O435" s="298" t="str">
        <f>+'11+'!Q701</f>
        <v>1600000000</v>
      </c>
      <c r="P435" s="298">
        <f>+'11+'!R701</f>
        <v>0</v>
      </c>
      <c r="Q435" s="432"/>
      <c r="R435" s="432"/>
      <c r="S435" s="335"/>
      <c r="T435" s="336"/>
      <c r="U435" s="337">
        <f>+'11+'!W701</f>
        <v>50</v>
      </c>
      <c r="V435" s="337">
        <f>+'11+'!X701</f>
        <v>0</v>
      </c>
      <c r="W435" s="283">
        <f t="shared" si="7"/>
        <v>0</v>
      </c>
    </row>
    <row r="436" spans="1:23" ht="21.75" customHeight="1" x14ac:dyDescent="0.2">
      <c r="A436" s="317"/>
      <c r="B436" s="431" t="str">
        <f>+'11+'!B702:M702</f>
        <v>Организация мероприятий в сфере государственной национальной политики</v>
      </c>
      <c r="C436" s="431"/>
      <c r="D436" s="431"/>
      <c r="E436" s="431"/>
      <c r="F436" s="431"/>
      <c r="G436" s="431"/>
      <c r="H436" s="431"/>
      <c r="I436" s="431"/>
      <c r="J436" s="431"/>
      <c r="K436" s="431"/>
      <c r="L436" s="431"/>
      <c r="M436" s="298">
        <f>+'11+'!O702</f>
        <v>7</v>
      </c>
      <c r="N436" s="298">
        <f>+'11+'!P702</f>
        <v>9</v>
      </c>
      <c r="O436" s="298" t="str">
        <f>+'11+'!Q702</f>
        <v>1600002000</v>
      </c>
      <c r="P436" s="298">
        <f>+'11+'!R702</f>
        <v>0</v>
      </c>
      <c r="Q436" s="432"/>
      <c r="R436" s="432"/>
      <c r="S436" s="335"/>
      <c r="T436" s="336"/>
      <c r="U436" s="337">
        <f>+'11+'!W702</f>
        <v>50</v>
      </c>
      <c r="V436" s="337">
        <f>+'11+'!X702</f>
        <v>0</v>
      </c>
      <c r="W436" s="283">
        <f t="shared" si="7"/>
        <v>0</v>
      </c>
    </row>
    <row r="437" spans="1:23" ht="21.75" customHeight="1" x14ac:dyDescent="0.2">
      <c r="A437" s="317"/>
      <c r="B437" s="431" t="str">
        <f>+'11+'!B703:M703</f>
        <v>Закупка товаров, работ и услуг для обеспечения государственных (муниципальных) нужд</v>
      </c>
      <c r="C437" s="431"/>
      <c r="D437" s="431"/>
      <c r="E437" s="431"/>
      <c r="F437" s="431"/>
      <c r="G437" s="431"/>
      <c r="H437" s="431"/>
      <c r="I437" s="431"/>
      <c r="J437" s="431"/>
      <c r="K437" s="431"/>
      <c r="L437" s="431"/>
      <c r="M437" s="298">
        <f>+'11+'!O703</f>
        <v>7</v>
      </c>
      <c r="N437" s="298">
        <f>+'11+'!P703</f>
        <v>9</v>
      </c>
      <c r="O437" s="298" t="str">
        <f>+'11+'!Q703</f>
        <v>1600002000</v>
      </c>
      <c r="P437" s="298" t="str">
        <f>+'11+'!R703</f>
        <v>200</v>
      </c>
      <c r="Q437" s="432"/>
      <c r="R437" s="432"/>
      <c r="S437" s="335"/>
      <c r="T437" s="336"/>
      <c r="U437" s="337">
        <f>+'11+'!W703</f>
        <v>50</v>
      </c>
      <c r="V437" s="337">
        <f>+'11+'!X703</f>
        <v>0</v>
      </c>
      <c r="W437" s="283">
        <f t="shared" si="7"/>
        <v>0</v>
      </c>
    </row>
    <row r="438" spans="1:23" ht="12.75" customHeight="1" x14ac:dyDescent="0.2">
      <c r="A438" s="317"/>
      <c r="B438" s="431" t="str">
        <f>+'11+'!B704:M704</f>
        <v>Иные закупки товаров, работ и услуг для обеспечения государственных (муниципальных) нужд</v>
      </c>
      <c r="C438" s="431"/>
      <c r="D438" s="431"/>
      <c r="E438" s="431"/>
      <c r="F438" s="431"/>
      <c r="G438" s="431"/>
      <c r="H438" s="431"/>
      <c r="I438" s="431"/>
      <c r="J438" s="431"/>
      <c r="K438" s="431"/>
      <c r="L438" s="431"/>
      <c r="M438" s="298">
        <f>+'11+'!O704</f>
        <v>7</v>
      </c>
      <c r="N438" s="298">
        <f>+'11+'!P704</f>
        <v>9</v>
      </c>
      <c r="O438" s="298" t="str">
        <f>+'11+'!Q704</f>
        <v>1600002000</v>
      </c>
      <c r="P438" s="298" t="str">
        <f>+'11+'!R704</f>
        <v>240</v>
      </c>
      <c r="Q438" s="432"/>
      <c r="R438" s="432"/>
      <c r="S438" s="335"/>
      <c r="T438" s="336"/>
      <c r="U438" s="337">
        <f>+'11+'!W704</f>
        <v>50</v>
      </c>
      <c r="V438" s="337">
        <f>+'11+'!X704</f>
        <v>0</v>
      </c>
      <c r="W438" s="283">
        <f t="shared" si="7"/>
        <v>0</v>
      </c>
    </row>
    <row r="439" spans="1:23" ht="42.75" customHeight="1" x14ac:dyDescent="0.2">
      <c r="A439" s="317"/>
      <c r="B439" s="431" t="str">
        <f>+'11+'!B705:M705</f>
        <v>Прочая закупка товаров, работ и услуг</v>
      </c>
      <c r="C439" s="431"/>
      <c r="D439" s="431"/>
      <c r="E439" s="431"/>
      <c r="F439" s="431"/>
      <c r="G439" s="431"/>
      <c r="H439" s="431"/>
      <c r="I439" s="431"/>
      <c r="J439" s="431"/>
      <c r="K439" s="431"/>
      <c r="L439" s="431"/>
      <c r="M439" s="298">
        <f>+'11+'!O705</f>
        <v>7</v>
      </c>
      <c r="N439" s="298">
        <f>+'11+'!P705</f>
        <v>9</v>
      </c>
      <c r="O439" s="298" t="str">
        <f>+'11+'!Q705</f>
        <v>1600002000</v>
      </c>
      <c r="P439" s="298" t="str">
        <f>+'11+'!R705</f>
        <v>244</v>
      </c>
      <c r="Q439" s="432"/>
      <c r="R439" s="432"/>
      <c r="S439" s="335"/>
      <c r="T439" s="336"/>
      <c r="U439" s="337">
        <f>+'11+'!W705</f>
        <v>50</v>
      </c>
      <c r="V439" s="337">
        <f>+'11+'!X705</f>
        <v>0</v>
      </c>
      <c r="W439" s="283">
        <f t="shared" si="7"/>
        <v>0</v>
      </c>
    </row>
    <row r="440" spans="1:23" ht="21.75" customHeight="1" x14ac:dyDescent="0.2">
      <c r="A440" s="317"/>
      <c r="B440" s="431" t="str">
        <f>+'11+'!B706:M706</f>
        <v>Непрограммные расходы на реализацию переданных полномочий Российской Федерации и субъекта Российской Федерации</v>
      </c>
      <c r="C440" s="431"/>
      <c r="D440" s="431"/>
      <c r="E440" s="431"/>
      <c r="F440" s="431"/>
      <c r="G440" s="431"/>
      <c r="H440" s="431"/>
      <c r="I440" s="431"/>
      <c r="J440" s="431"/>
      <c r="K440" s="431"/>
      <c r="L440" s="431"/>
      <c r="M440" s="298">
        <f>+'11+'!O706</f>
        <v>7</v>
      </c>
      <c r="N440" s="298">
        <f>+'11+'!P706</f>
        <v>9</v>
      </c>
      <c r="O440" s="298" t="str">
        <f>+'11+'!Q706</f>
        <v>9900000000</v>
      </c>
      <c r="P440" s="298">
        <f>+'11+'!R706</f>
        <v>0</v>
      </c>
      <c r="Q440" s="432"/>
      <c r="R440" s="432"/>
      <c r="S440" s="335"/>
      <c r="T440" s="336"/>
      <c r="U440" s="337">
        <f>+'11+'!W706</f>
        <v>491.4</v>
      </c>
      <c r="V440" s="337">
        <f>+'11+'!X706</f>
        <v>320.56479000000002</v>
      </c>
      <c r="W440" s="283">
        <f t="shared" si="7"/>
        <v>65.235000000000014</v>
      </c>
    </row>
    <row r="441" spans="1:23" ht="21.75" customHeight="1" x14ac:dyDescent="0.2">
      <c r="A441" s="317"/>
      <c r="B441" s="431" t="str">
        <f>+'11+'!B707:M707</f>
        <v>Осуществление государственных полномочий по образованию и организации деятельности комиссий по делам несовершеннолетних</v>
      </c>
      <c r="C441" s="431"/>
      <c r="D441" s="431"/>
      <c r="E441" s="431"/>
      <c r="F441" s="431"/>
      <c r="G441" s="431"/>
      <c r="H441" s="431"/>
      <c r="I441" s="431"/>
      <c r="J441" s="431"/>
      <c r="K441" s="431"/>
      <c r="L441" s="431"/>
      <c r="M441" s="298">
        <f>+'11+'!O707</f>
        <v>7</v>
      </c>
      <c r="N441" s="298">
        <f>+'11+'!P707</f>
        <v>9</v>
      </c>
      <c r="O441" s="298" t="str">
        <f>+'11+'!Q707</f>
        <v>9900076100</v>
      </c>
      <c r="P441" s="298">
        <f>+'11+'!R707</f>
        <v>0</v>
      </c>
      <c r="Q441" s="432"/>
      <c r="R441" s="432"/>
      <c r="S441" s="335"/>
      <c r="T441" s="336"/>
      <c r="U441" s="337">
        <f>+'11+'!W707</f>
        <v>491.4</v>
      </c>
      <c r="V441" s="337">
        <f>+'11+'!X707</f>
        <v>320.56479000000002</v>
      </c>
      <c r="W441" s="283">
        <f t="shared" si="7"/>
        <v>65.235000000000014</v>
      </c>
    </row>
    <row r="442" spans="1:23" ht="42.75" customHeight="1" x14ac:dyDescent="0.2">
      <c r="A442" s="317"/>
      <c r="B442" s="431" t="str">
        <f>+'11+'!B708:M708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42" s="431"/>
      <c r="D442" s="431"/>
      <c r="E442" s="431"/>
      <c r="F442" s="431"/>
      <c r="G442" s="431"/>
      <c r="H442" s="431"/>
      <c r="I442" s="431"/>
      <c r="J442" s="431"/>
      <c r="K442" s="431"/>
      <c r="L442" s="431"/>
      <c r="M442" s="298">
        <f>+'11+'!O708</f>
        <v>7</v>
      </c>
      <c r="N442" s="298">
        <f>+'11+'!P708</f>
        <v>9</v>
      </c>
      <c r="O442" s="298" t="str">
        <f>+'11+'!Q708</f>
        <v>9900076100</v>
      </c>
      <c r="P442" s="298" t="str">
        <f>+'11+'!R708</f>
        <v>100</v>
      </c>
      <c r="Q442" s="432"/>
      <c r="R442" s="432"/>
      <c r="S442" s="335"/>
      <c r="T442" s="336"/>
      <c r="U442" s="337">
        <f>+'11+'!W708</f>
        <v>352.71799999999996</v>
      </c>
      <c r="V442" s="337">
        <f>+'11+'!X708</f>
        <v>318.52906999999999</v>
      </c>
      <c r="W442" s="283">
        <f t="shared" si="7"/>
        <v>90.307007297614533</v>
      </c>
    </row>
    <row r="443" spans="1:23" ht="21.75" customHeight="1" x14ac:dyDescent="0.2">
      <c r="A443" s="317"/>
      <c r="B443" s="431" t="str">
        <f>+'11+'!B709:M709</f>
        <v>Расходы на выплаты персоналу государственных (муниципальных) органов</v>
      </c>
      <c r="C443" s="431"/>
      <c r="D443" s="431"/>
      <c r="E443" s="431"/>
      <c r="F443" s="431"/>
      <c r="G443" s="431"/>
      <c r="H443" s="431"/>
      <c r="I443" s="431"/>
      <c r="J443" s="431"/>
      <c r="K443" s="431"/>
      <c r="L443" s="431"/>
      <c r="M443" s="298">
        <f>+'11+'!O709</f>
        <v>7</v>
      </c>
      <c r="N443" s="298">
        <f>+'11+'!P709</f>
        <v>9</v>
      </c>
      <c r="O443" s="298" t="str">
        <f>+'11+'!Q709</f>
        <v>9900076100</v>
      </c>
      <c r="P443" s="298" t="str">
        <f>+'11+'!R709</f>
        <v>120</v>
      </c>
      <c r="Q443" s="432"/>
      <c r="R443" s="432"/>
      <c r="S443" s="335"/>
      <c r="T443" s="336"/>
      <c r="U443" s="337">
        <f>+'11+'!W709</f>
        <v>352.71799999999996</v>
      </c>
      <c r="V443" s="337">
        <f>+'11+'!X709</f>
        <v>318.52906999999999</v>
      </c>
      <c r="W443" s="283">
        <f t="shared" si="7"/>
        <v>90.307007297614533</v>
      </c>
    </row>
    <row r="444" spans="1:23" ht="12.75" customHeight="1" x14ac:dyDescent="0.2">
      <c r="A444" s="317"/>
      <c r="B444" s="431" t="str">
        <f>+'11+'!B710:M710</f>
        <v>Фонд оплаты труда государственных (муниципальных) органов</v>
      </c>
      <c r="C444" s="431"/>
      <c r="D444" s="431"/>
      <c r="E444" s="431"/>
      <c r="F444" s="431"/>
      <c r="G444" s="431"/>
      <c r="H444" s="431"/>
      <c r="I444" s="431"/>
      <c r="J444" s="431"/>
      <c r="K444" s="431"/>
      <c r="L444" s="431"/>
      <c r="M444" s="298">
        <f>+'11+'!O710</f>
        <v>7</v>
      </c>
      <c r="N444" s="298">
        <f>+'11+'!P710</f>
        <v>9</v>
      </c>
      <c r="O444" s="298" t="str">
        <f>+'11+'!Q710</f>
        <v>9900076100</v>
      </c>
      <c r="P444" s="298" t="str">
        <f>+'11+'!R710</f>
        <v>121</v>
      </c>
      <c r="Q444" s="432"/>
      <c r="R444" s="432"/>
      <c r="S444" s="335"/>
      <c r="T444" s="336"/>
      <c r="U444" s="337">
        <f>+'11+'!W710</f>
        <v>257.08</v>
      </c>
      <c r="V444" s="337">
        <f>+'11+'!X710</f>
        <v>245.22125</v>
      </c>
      <c r="W444" s="283">
        <f t="shared" si="7"/>
        <v>95.387136299984448</v>
      </c>
    </row>
    <row r="445" spans="1:23" ht="12.75" customHeight="1" x14ac:dyDescent="0.2">
      <c r="A445" s="317"/>
      <c r="B445" s="431" t="str">
        <f>+'11+'!B711:M711</f>
        <v>Иные выплаты персоналу государственных (муниципальных) органов, за исключением фонда оплаты труда</v>
      </c>
      <c r="C445" s="431"/>
      <c r="D445" s="431"/>
      <c r="E445" s="431"/>
      <c r="F445" s="431"/>
      <c r="G445" s="431"/>
      <c r="H445" s="431"/>
      <c r="I445" s="431"/>
      <c r="J445" s="431"/>
      <c r="K445" s="431"/>
      <c r="L445" s="431"/>
      <c r="M445" s="298">
        <f>+'11+'!O711</f>
        <v>7</v>
      </c>
      <c r="N445" s="298">
        <f>+'11+'!P711</f>
        <v>9</v>
      </c>
      <c r="O445" s="298" t="str">
        <f>+'11+'!Q711</f>
        <v>9900076100</v>
      </c>
      <c r="P445" s="298" t="str">
        <f>+'11+'!R711</f>
        <v>122</v>
      </c>
      <c r="Q445" s="432"/>
      <c r="R445" s="432"/>
      <c r="S445" s="335"/>
      <c r="T445" s="336"/>
      <c r="U445" s="337">
        <f>+'11+'!W711</f>
        <v>18</v>
      </c>
      <c r="V445" s="337">
        <f>+'11+'!X711</f>
        <v>0</v>
      </c>
      <c r="W445" s="283">
        <f t="shared" ref="W445:W498" si="9">V445/U445*100</f>
        <v>0</v>
      </c>
    </row>
    <row r="446" spans="1:23" ht="21.75" customHeight="1" x14ac:dyDescent="0.2">
      <c r="A446" s="317"/>
      <c r="B446" s="431" t="str">
        <f>+'11+'!B712:M712</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446" s="431"/>
      <c r="D446" s="431"/>
      <c r="E446" s="431"/>
      <c r="F446" s="431"/>
      <c r="G446" s="431"/>
      <c r="H446" s="431"/>
      <c r="I446" s="431"/>
      <c r="J446" s="431"/>
      <c r="K446" s="431"/>
      <c r="L446" s="431"/>
      <c r="M446" s="298">
        <f>+'11+'!O712</f>
        <v>7</v>
      </c>
      <c r="N446" s="298">
        <f>+'11+'!P712</f>
        <v>9</v>
      </c>
      <c r="O446" s="298" t="str">
        <f>+'11+'!Q712</f>
        <v>9900076100</v>
      </c>
      <c r="P446" s="298" t="str">
        <f>+'11+'!R712</f>
        <v>129</v>
      </c>
      <c r="Q446" s="432"/>
      <c r="R446" s="432"/>
      <c r="S446" s="335"/>
      <c r="T446" s="336"/>
      <c r="U446" s="337">
        <f>+'11+'!W712</f>
        <v>77.638000000000005</v>
      </c>
      <c r="V446" s="337">
        <f>+'11+'!X712</f>
        <v>73.307820000000007</v>
      </c>
      <c r="W446" s="283">
        <f t="shared" si="9"/>
        <v>94.422602333908657</v>
      </c>
    </row>
    <row r="447" spans="1:23" ht="21.75" customHeight="1" x14ac:dyDescent="0.2">
      <c r="A447" s="317"/>
      <c r="B447" s="431" t="str">
        <f>+'11+'!B713:M713</f>
        <v>Закупка товаров, работ и услуг для обеспечения государственных (муниципальных) нужд</v>
      </c>
      <c r="C447" s="431"/>
      <c r="D447" s="431"/>
      <c r="E447" s="431"/>
      <c r="F447" s="431"/>
      <c r="G447" s="431"/>
      <c r="H447" s="431"/>
      <c r="I447" s="431"/>
      <c r="J447" s="431"/>
      <c r="K447" s="431"/>
      <c r="L447" s="431"/>
      <c r="M447" s="298">
        <f>+'11+'!O713</f>
        <v>7</v>
      </c>
      <c r="N447" s="298">
        <f>+'11+'!P713</f>
        <v>9</v>
      </c>
      <c r="O447" s="298" t="str">
        <f>+'11+'!Q713</f>
        <v>9900076100</v>
      </c>
      <c r="P447" s="298" t="str">
        <f>+'11+'!R713</f>
        <v>200</v>
      </c>
      <c r="Q447" s="432"/>
      <c r="R447" s="432"/>
      <c r="S447" s="335"/>
      <c r="T447" s="336"/>
      <c r="U447" s="337">
        <f>+'11+'!W713</f>
        <v>138.68199999999999</v>
      </c>
      <c r="V447" s="337">
        <f>+'11+'!X713</f>
        <v>2.03572</v>
      </c>
      <c r="W447" s="283">
        <f t="shared" si="9"/>
        <v>1.4679049912750033</v>
      </c>
    </row>
    <row r="448" spans="1:23" ht="21.75" customHeight="1" x14ac:dyDescent="0.2">
      <c r="A448" s="317"/>
      <c r="B448" s="431" t="str">
        <f>+'11+'!B714:M714</f>
        <v>Иные закупки товаров, работ и услуг для обеспечения государственных (муниципальных) нужд</v>
      </c>
      <c r="C448" s="431"/>
      <c r="D448" s="431"/>
      <c r="E448" s="431"/>
      <c r="F448" s="431"/>
      <c r="G448" s="431"/>
      <c r="H448" s="431"/>
      <c r="I448" s="431"/>
      <c r="J448" s="431"/>
      <c r="K448" s="431"/>
      <c r="L448" s="431"/>
      <c r="M448" s="298">
        <f>+'11+'!O714</f>
        <v>7</v>
      </c>
      <c r="N448" s="298">
        <f>+'11+'!P714</f>
        <v>9</v>
      </c>
      <c r="O448" s="298" t="str">
        <f>+'11+'!Q714</f>
        <v>9900076100</v>
      </c>
      <c r="P448" s="298" t="str">
        <f>+'11+'!R714</f>
        <v>240</v>
      </c>
      <c r="Q448" s="432"/>
      <c r="R448" s="432"/>
      <c r="S448" s="335"/>
      <c r="T448" s="336"/>
      <c r="U448" s="337">
        <f>+'11+'!W714</f>
        <v>138.68199999999999</v>
      </c>
      <c r="V448" s="337">
        <f>+'11+'!X714</f>
        <v>2.03572</v>
      </c>
      <c r="W448" s="283">
        <f t="shared" si="9"/>
        <v>1.4679049912750033</v>
      </c>
    </row>
    <row r="449" spans="1:23" ht="21.75" customHeight="1" x14ac:dyDescent="0.2">
      <c r="A449" s="317"/>
      <c r="B449" s="431" t="str">
        <f>+'11+'!B715:M715</f>
        <v>Прочая закупка товаров, работ и услуг</v>
      </c>
      <c r="C449" s="431"/>
      <c r="D449" s="431"/>
      <c r="E449" s="431"/>
      <c r="F449" s="431"/>
      <c r="G449" s="431"/>
      <c r="H449" s="431"/>
      <c r="I449" s="431"/>
      <c r="J449" s="431"/>
      <c r="K449" s="431"/>
      <c r="L449" s="431"/>
      <c r="M449" s="298">
        <f>+'11+'!O715</f>
        <v>7</v>
      </c>
      <c r="N449" s="298">
        <f>+'11+'!P715</f>
        <v>9</v>
      </c>
      <c r="O449" s="298" t="str">
        <f>+'11+'!Q715</f>
        <v>9900076100</v>
      </c>
      <c r="P449" s="298" t="str">
        <f>+'11+'!R715</f>
        <v>244</v>
      </c>
      <c r="Q449" s="432"/>
      <c r="R449" s="432"/>
      <c r="S449" s="335"/>
      <c r="T449" s="336"/>
      <c r="U449" s="337">
        <f>+'11+'!W715</f>
        <v>138.68199999999999</v>
      </c>
      <c r="V449" s="337">
        <f>+'11+'!X715</f>
        <v>2.03572</v>
      </c>
      <c r="W449" s="283">
        <f t="shared" si="9"/>
        <v>1.4679049912750033</v>
      </c>
    </row>
    <row r="450" spans="1:23" ht="21.75" customHeight="1" x14ac:dyDescent="0.2">
      <c r="A450" s="317"/>
      <c r="B450" s="431" t="str">
        <f>+'11+'!B30:M30</f>
        <v>КУЛЬТУРА, КИНЕМАТОГРАФИЯ</v>
      </c>
      <c r="C450" s="431"/>
      <c r="D450" s="431"/>
      <c r="E450" s="431"/>
      <c r="F450" s="431"/>
      <c r="G450" s="431"/>
      <c r="H450" s="431"/>
      <c r="I450" s="431"/>
      <c r="J450" s="431"/>
      <c r="K450" s="431"/>
      <c r="L450" s="431"/>
      <c r="M450" s="298">
        <f>+'11+'!O30</f>
        <v>8</v>
      </c>
      <c r="N450" s="298">
        <f>+'11+'!P30</f>
        <v>0</v>
      </c>
      <c r="O450" s="298">
        <f>+'11+'!Q30</f>
        <v>0</v>
      </c>
      <c r="P450" s="298">
        <f>+'11+'!R30</f>
        <v>0</v>
      </c>
      <c r="Q450" s="432"/>
      <c r="R450" s="432"/>
      <c r="S450" s="335"/>
      <c r="T450" s="336"/>
      <c r="U450" s="337">
        <f>+'11+'!W30</f>
        <v>52739.32058</v>
      </c>
      <c r="V450" s="337">
        <f>+'11+'!X30</f>
        <v>43487.533720000007</v>
      </c>
      <c r="W450" s="283">
        <f t="shared" si="9"/>
        <v>82.457516027408801</v>
      </c>
    </row>
    <row r="451" spans="1:23" ht="21.75" customHeight="1" x14ac:dyDescent="0.2">
      <c r="A451" s="317"/>
      <c r="B451" s="431" t="str">
        <f>+'11+'!B31:M31</f>
        <v>Культура</v>
      </c>
      <c r="C451" s="431"/>
      <c r="D451" s="431"/>
      <c r="E451" s="431"/>
      <c r="F451" s="431"/>
      <c r="G451" s="431"/>
      <c r="H451" s="431"/>
      <c r="I451" s="431"/>
      <c r="J451" s="431"/>
      <c r="K451" s="431"/>
      <c r="L451" s="431"/>
      <c r="M451" s="298">
        <f>+'11+'!O31</f>
        <v>8</v>
      </c>
      <c r="N451" s="298">
        <f>+'11+'!P31</f>
        <v>1</v>
      </c>
      <c r="O451" s="298">
        <f>+'11+'!Q31</f>
        <v>0</v>
      </c>
      <c r="P451" s="298">
        <f>+'11+'!R31</f>
        <v>0</v>
      </c>
      <c r="Q451" s="432"/>
      <c r="R451" s="432"/>
      <c r="S451" s="335"/>
      <c r="T451" s="336"/>
      <c r="U451" s="337">
        <f>+'11+'!W31</f>
        <v>27548.867579999998</v>
      </c>
      <c r="V451" s="337">
        <f>+'11+'!X31</f>
        <v>24691.75187</v>
      </c>
      <c r="W451" s="283">
        <f t="shared" si="9"/>
        <v>89.628917770564868</v>
      </c>
    </row>
    <row r="452" spans="1:23" ht="12.75" customHeight="1" x14ac:dyDescent="0.2">
      <c r="A452" s="317"/>
      <c r="B452" s="431" t="str">
        <f>+'11+'!B32:M32</f>
        <v>Муниципальная программа "Развитие культуры Овюрского кожууна</v>
      </c>
      <c r="C452" s="431"/>
      <c r="D452" s="431"/>
      <c r="E452" s="431"/>
      <c r="F452" s="431"/>
      <c r="G452" s="431"/>
      <c r="H452" s="431"/>
      <c r="I452" s="431"/>
      <c r="J452" s="431"/>
      <c r="K452" s="431"/>
      <c r="L452" s="431"/>
      <c r="M452" s="298">
        <f>+'11+'!O32</f>
        <v>8</v>
      </c>
      <c r="N452" s="298">
        <f>+'11+'!P32</f>
        <v>1</v>
      </c>
      <c r="O452" s="298" t="str">
        <f>+'11+'!Q32</f>
        <v>0800000000</v>
      </c>
      <c r="P452" s="298">
        <f>+'11+'!R32</f>
        <v>0</v>
      </c>
      <c r="Q452" s="432"/>
      <c r="R452" s="432"/>
      <c r="S452" s="335"/>
      <c r="T452" s="336"/>
      <c r="U452" s="337">
        <f>+'11+'!W32</f>
        <v>9108.5570100000004</v>
      </c>
      <c r="V452" s="337">
        <f>+'11+'!X32</f>
        <v>8555.1122099999993</v>
      </c>
      <c r="W452" s="283">
        <f t="shared" si="9"/>
        <v>93.92390255237585</v>
      </c>
    </row>
    <row r="453" spans="1:23" ht="12.75" customHeight="1" x14ac:dyDescent="0.2">
      <c r="A453" s="317"/>
      <c r="B453" s="431" t="str">
        <f>+'11+'!B33:M33</f>
        <v>подпрограмма "Библиотечное обслуживание населения"</v>
      </c>
      <c r="C453" s="431"/>
      <c r="D453" s="431"/>
      <c r="E453" s="431"/>
      <c r="F453" s="431"/>
      <c r="G453" s="431"/>
      <c r="H453" s="431"/>
      <c r="I453" s="431"/>
      <c r="J453" s="431"/>
      <c r="K453" s="431"/>
      <c r="L453" s="431"/>
      <c r="M453" s="298">
        <f>+'11+'!O33</f>
        <v>8</v>
      </c>
      <c r="N453" s="298">
        <f>+'11+'!P33</f>
        <v>1</v>
      </c>
      <c r="O453" s="298" t="str">
        <f>+'11+'!Q33</f>
        <v>0810000000</v>
      </c>
      <c r="P453" s="298">
        <f>+'11+'!R33</f>
        <v>0</v>
      </c>
      <c r="Q453" s="432"/>
      <c r="R453" s="432"/>
      <c r="S453" s="335"/>
      <c r="T453" s="336"/>
      <c r="U453" s="337">
        <f>+'11+'!W33</f>
        <v>9108.5570100000004</v>
      </c>
      <c r="V453" s="337">
        <f>+'11+'!X33</f>
        <v>8555.1122099999993</v>
      </c>
      <c r="W453" s="283">
        <f t="shared" si="9"/>
        <v>93.92390255237585</v>
      </c>
    </row>
    <row r="454" spans="1:23" ht="12.75" customHeight="1" x14ac:dyDescent="0.2">
      <c r="A454" s="317"/>
      <c r="B454" s="431" t="str">
        <f>+'11+'!B34:M34</f>
        <v>Обеспечение деятельности муниципальных учреждений (оказание услуг) - средства местного бджета</v>
      </c>
      <c r="C454" s="431"/>
      <c r="D454" s="431"/>
      <c r="E454" s="431"/>
      <c r="F454" s="431"/>
      <c r="G454" s="431"/>
      <c r="H454" s="431"/>
      <c r="I454" s="431"/>
      <c r="J454" s="431"/>
      <c r="K454" s="431"/>
      <c r="L454" s="431"/>
      <c r="M454" s="298">
        <f>+'11+'!O34</f>
        <v>8</v>
      </c>
      <c r="N454" s="298">
        <f>+'11+'!P34</f>
        <v>1</v>
      </c>
      <c r="O454" s="298" t="str">
        <f>+'11+'!Q34</f>
        <v>0810100059</v>
      </c>
      <c r="P454" s="298">
        <f>+'11+'!R34</f>
        <v>0</v>
      </c>
      <c r="Q454" s="432"/>
      <c r="R454" s="432"/>
      <c r="S454" s="335"/>
      <c r="T454" s="336"/>
      <c r="U454" s="337">
        <f>+'11+'!W34</f>
        <v>9108.5570100000004</v>
      </c>
      <c r="V454" s="337">
        <f>+'11+'!X34</f>
        <v>8555.1122099999993</v>
      </c>
      <c r="W454" s="283">
        <f t="shared" si="9"/>
        <v>93.92390255237585</v>
      </c>
    </row>
    <row r="455" spans="1:23" ht="21.75" customHeight="1" x14ac:dyDescent="0.2">
      <c r="A455" s="317"/>
      <c r="B455" s="431" t="str">
        <f>+'11+'!B35:M35</f>
        <v>Предоставление субсидий бюджетным, автономным учреждениям и иным некоммерческим организациям</v>
      </c>
      <c r="C455" s="431"/>
      <c r="D455" s="431"/>
      <c r="E455" s="431"/>
      <c r="F455" s="431"/>
      <c r="G455" s="431"/>
      <c r="H455" s="431"/>
      <c r="I455" s="431"/>
      <c r="J455" s="431"/>
      <c r="K455" s="431"/>
      <c r="L455" s="431"/>
      <c r="M455" s="298">
        <f>+'11+'!O35</f>
        <v>8</v>
      </c>
      <c r="N455" s="298">
        <f>+'11+'!P35</f>
        <v>1</v>
      </c>
      <c r="O455" s="298" t="str">
        <f>+'11+'!Q35</f>
        <v>0810100059</v>
      </c>
      <c r="P455" s="298" t="str">
        <f>+'11+'!R35</f>
        <v>600</v>
      </c>
      <c r="Q455" s="435"/>
      <c r="R455" s="435"/>
      <c r="S455" s="332"/>
      <c r="T455" s="333"/>
      <c r="U455" s="337">
        <f>+'11+'!W35</f>
        <v>9108.5570100000004</v>
      </c>
      <c r="V455" s="337">
        <f>+'11+'!X35</f>
        <v>8555.1122099999993</v>
      </c>
      <c r="W455" s="283">
        <f t="shared" si="9"/>
        <v>93.92390255237585</v>
      </c>
    </row>
    <row r="456" spans="1:23" ht="21.75" customHeight="1" x14ac:dyDescent="0.25">
      <c r="A456" s="317"/>
      <c r="B456" s="431" t="str">
        <f>+'11+'!B36:M36</f>
        <v>Субсидии бюджетным учреждениям</v>
      </c>
      <c r="C456" s="431"/>
      <c r="D456" s="431"/>
      <c r="E456" s="431"/>
      <c r="F456" s="431"/>
      <c r="G456" s="431"/>
      <c r="H456" s="431"/>
      <c r="I456" s="431"/>
      <c r="J456" s="431"/>
      <c r="K456" s="431"/>
      <c r="L456" s="431"/>
      <c r="M456" s="298">
        <f>+'11+'!O36</f>
        <v>8</v>
      </c>
      <c r="N456" s="298">
        <f>+'11+'!P36</f>
        <v>1</v>
      </c>
      <c r="O456" s="298" t="str">
        <f>+'11+'!Q36</f>
        <v>0810100059</v>
      </c>
      <c r="P456" s="298" t="str">
        <f>+'11+'!R36</f>
        <v>610</v>
      </c>
      <c r="Q456" s="433"/>
      <c r="R456" s="433"/>
      <c r="S456" s="343"/>
      <c r="T456" s="344"/>
      <c r="U456" s="337">
        <f>+'11+'!W36</f>
        <v>9108.5570100000004</v>
      </c>
      <c r="V456" s="337">
        <f>+'11+'!X36</f>
        <v>8555.1122099999993</v>
      </c>
      <c r="W456" s="283">
        <f t="shared" si="9"/>
        <v>93.92390255237585</v>
      </c>
    </row>
    <row r="457" spans="1:23" ht="12.75" customHeight="1" x14ac:dyDescent="0.2">
      <c r="A457" s="317"/>
      <c r="B457" s="431" t="str">
        <f>+'11+'!B37:M37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57" s="431"/>
      <c r="D457" s="431"/>
      <c r="E457" s="431"/>
      <c r="F457" s="431"/>
      <c r="G457" s="431"/>
      <c r="H457" s="431"/>
      <c r="I457" s="431"/>
      <c r="J457" s="431"/>
      <c r="K457" s="431"/>
      <c r="L457" s="431"/>
      <c r="M457" s="298">
        <f>+'11+'!O37</f>
        <v>8</v>
      </c>
      <c r="N457" s="298">
        <f>+'11+'!P37</f>
        <v>1</v>
      </c>
      <c r="O457" s="298" t="str">
        <f>+'11+'!Q37</f>
        <v>0810100059</v>
      </c>
      <c r="P457" s="298" t="str">
        <f>+'11+'!R37</f>
        <v>611</v>
      </c>
      <c r="Q457" s="432"/>
      <c r="R457" s="432"/>
      <c r="S457" s="335"/>
      <c r="T457" s="336"/>
      <c r="U457" s="337">
        <f>+'11+'!W37</f>
        <v>9108.5570100000004</v>
      </c>
      <c r="V457" s="337">
        <f>+'11+'!X37</f>
        <v>8555.1122099999993</v>
      </c>
      <c r="W457" s="283">
        <f t="shared" si="9"/>
        <v>93.92390255237585</v>
      </c>
    </row>
    <row r="458" spans="1:23" ht="21.75" customHeight="1" x14ac:dyDescent="0.2">
      <c r="A458" s="317"/>
      <c r="B458" s="431" t="str">
        <f>+'11+'!B38:M38</f>
        <v>Муниципальная программа "Развитие культуры Овюрского кожууна</v>
      </c>
      <c r="C458" s="431"/>
      <c r="D458" s="431"/>
      <c r="E458" s="431"/>
      <c r="F458" s="431"/>
      <c r="G458" s="431"/>
      <c r="H458" s="431"/>
      <c r="I458" s="431"/>
      <c r="J458" s="431"/>
      <c r="K458" s="431"/>
      <c r="L458" s="431"/>
      <c r="M458" s="298">
        <f>+'11+'!O38</f>
        <v>8</v>
      </c>
      <c r="N458" s="298">
        <f>+'11+'!P38</f>
        <v>1</v>
      </c>
      <c r="O458" s="298" t="str">
        <f>+'11+'!Q38</f>
        <v>0800000000</v>
      </c>
      <c r="P458" s="298">
        <f>+'11+'!R38</f>
        <v>0</v>
      </c>
      <c r="Q458" s="432"/>
      <c r="R458" s="432"/>
      <c r="S458" s="335"/>
      <c r="T458" s="336"/>
      <c r="U458" s="337">
        <f>+'11+'!W38</f>
        <v>13111.808569999999</v>
      </c>
      <c r="V458" s="337">
        <f>+'11+'!X38</f>
        <v>11827.434440000001</v>
      </c>
      <c r="W458" s="283">
        <f t="shared" si="9"/>
        <v>90.204447211510825</v>
      </c>
    </row>
    <row r="459" spans="1:23" ht="21.75" customHeight="1" x14ac:dyDescent="0.2">
      <c r="A459" s="317"/>
      <c r="B459" s="431" t="str">
        <f>+'11+'!B39:M39</f>
        <v>подпрограмма "Организация досуга и предоставление услуг организаций культуры"</v>
      </c>
      <c r="C459" s="431"/>
      <c r="D459" s="431"/>
      <c r="E459" s="431"/>
      <c r="F459" s="431"/>
      <c r="G459" s="431"/>
      <c r="H459" s="431"/>
      <c r="I459" s="431"/>
      <c r="J459" s="431"/>
      <c r="K459" s="431"/>
      <c r="L459" s="431"/>
      <c r="M459" s="298">
        <f>+'11+'!O39</f>
        <v>8</v>
      </c>
      <c r="N459" s="298">
        <f>+'11+'!P39</f>
        <v>1</v>
      </c>
      <c r="O459" s="298" t="str">
        <f>+'11+'!Q39</f>
        <v>0820000000</v>
      </c>
      <c r="P459" s="298">
        <f>+'11+'!R39</f>
        <v>0</v>
      </c>
      <c r="Q459" s="432"/>
      <c r="R459" s="432"/>
      <c r="S459" s="335"/>
      <c r="T459" s="336"/>
      <c r="U459" s="337">
        <f>+'11+'!W39</f>
        <v>13111.808569999999</v>
      </c>
      <c r="V459" s="337">
        <f>+'11+'!X39</f>
        <v>11827.434440000001</v>
      </c>
      <c r="W459" s="283">
        <f t="shared" si="9"/>
        <v>90.204447211510825</v>
      </c>
    </row>
    <row r="460" spans="1:23" ht="12.75" customHeight="1" x14ac:dyDescent="0.2">
      <c r="A460" s="317"/>
      <c r="B460" s="431" t="str">
        <f>+'11+'!B40:M40</f>
        <v>Обеспечение деятельности муниципальных учреждений (оказание услуг)</v>
      </c>
      <c r="C460" s="431"/>
      <c r="D460" s="431"/>
      <c r="E460" s="431"/>
      <c r="F460" s="431"/>
      <c r="G460" s="431"/>
      <c r="H460" s="431"/>
      <c r="I460" s="431"/>
      <c r="J460" s="431"/>
      <c r="K460" s="431"/>
      <c r="L460" s="431"/>
      <c r="M460" s="298">
        <f>+'11+'!O40</f>
        <v>8</v>
      </c>
      <c r="N460" s="298">
        <f>+'11+'!P40</f>
        <v>1</v>
      </c>
      <c r="O460" s="298" t="str">
        <f>+'11+'!Q40</f>
        <v>0820100059</v>
      </c>
      <c r="P460" s="298">
        <f>+'11+'!R40</f>
        <v>0</v>
      </c>
      <c r="Q460" s="432"/>
      <c r="R460" s="432"/>
      <c r="S460" s="335"/>
      <c r="T460" s="336"/>
      <c r="U460" s="337">
        <f>+'11+'!W40</f>
        <v>13111.808569999999</v>
      </c>
      <c r="V460" s="337">
        <f>+'11+'!X40</f>
        <v>11827.434440000001</v>
      </c>
      <c r="W460" s="283">
        <f t="shared" si="9"/>
        <v>90.204447211510825</v>
      </c>
    </row>
    <row r="461" spans="1:23" ht="42.75" customHeight="1" x14ac:dyDescent="0.2">
      <c r="A461" s="317"/>
      <c r="B461" s="431" t="str">
        <f>+'11+'!B41:M41</f>
        <v>Предоставление субсидий бюджетным, автономным учреждениям и иным некоммерческим организациям</v>
      </c>
      <c r="C461" s="431"/>
      <c r="D461" s="431"/>
      <c r="E461" s="431"/>
      <c r="F461" s="431"/>
      <c r="G461" s="431"/>
      <c r="H461" s="431"/>
      <c r="I461" s="431"/>
      <c r="J461" s="431"/>
      <c r="K461" s="431"/>
      <c r="L461" s="431"/>
      <c r="M461" s="298">
        <f>+'11+'!O41</f>
        <v>8</v>
      </c>
      <c r="N461" s="298">
        <f>+'11+'!P41</f>
        <v>1</v>
      </c>
      <c r="O461" s="298" t="str">
        <f>+'11+'!Q41</f>
        <v>0820100059</v>
      </c>
      <c r="P461" s="298" t="str">
        <f>+'11+'!R41</f>
        <v>600</v>
      </c>
      <c r="Q461" s="432"/>
      <c r="R461" s="432"/>
      <c r="S461" s="335"/>
      <c r="T461" s="336"/>
      <c r="U461" s="337">
        <f>+'11+'!W41</f>
        <v>13111.808569999999</v>
      </c>
      <c r="V461" s="337">
        <f>+'11+'!X41</f>
        <v>11827.434440000001</v>
      </c>
      <c r="W461" s="283">
        <f t="shared" si="9"/>
        <v>90.204447211510825</v>
      </c>
    </row>
    <row r="462" spans="1:23" ht="20.25" customHeight="1" x14ac:dyDescent="0.2">
      <c r="A462" s="317"/>
      <c r="B462" s="431" t="str">
        <f>+'11+'!B42:M42</f>
        <v>Субсидии бюджетным учреждениям</v>
      </c>
      <c r="C462" s="431"/>
      <c r="D462" s="431"/>
      <c r="E462" s="431"/>
      <c r="F462" s="431"/>
      <c r="G462" s="431"/>
      <c r="H462" s="431"/>
      <c r="I462" s="431"/>
      <c r="J462" s="431"/>
      <c r="K462" s="431"/>
      <c r="L462" s="431"/>
      <c r="M462" s="298">
        <f>+'11+'!O42</f>
        <v>8</v>
      </c>
      <c r="N462" s="298">
        <f>+'11+'!P42</f>
        <v>1</v>
      </c>
      <c r="O462" s="298" t="str">
        <f>+'11+'!Q42</f>
        <v>0820100059</v>
      </c>
      <c r="P462" s="298" t="str">
        <f>+'11+'!R42</f>
        <v>610</v>
      </c>
      <c r="Q462" s="432"/>
      <c r="R462" s="432"/>
      <c r="S462" s="335"/>
      <c r="T462" s="336"/>
      <c r="U462" s="337">
        <f>+'11+'!W42</f>
        <v>13111.808569999999</v>
      </c>
      <c r="V462" s="337">
        <f>+'11+'!X42</f>
        <v>11827.434440000001</v>
      </c>
      <c r="W462" s="283">
        <f t="shared" si="9"/>
        <v>90.204447211510825</v>
      </c>
    </row>
    <row r="463" spans="1:23" ht="21.75" customHeight="1" x14ac:dyDescent="0.2">
      <c r="A463" s="317"/>
      <c r="B463" s="431" t="str">
        <f>+'11+'!B43:M43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63" s="431"/>
      <c r="D463" s="431"/>
      <c r="E463" s="431"/>
      <c r="F463" s="431"/>
      <c r="G463" s="431"/>
      <c r="H463" s="431"/>
      <c r="I463" s="431"/>
      <c r="J463" s="431"/>
      <c r="K463" s="431"/>
      <c r="L463" s="431"/>
      <c r="M463" s="298">
        <f>+'11+'!O43</f>
        <v>8</v>
      </c>
      <c r="N463" s="298">
        <f>+'11+'!P43</f>
        <v>1</v>
      </c>
      <c r="O463" s="298" t="str">
        <f>+'11+'!Q43</f>
        <v>0820100059</v>
      </c>
      <c r="P463" s="298" t="str">
        <f>+'11+'!R43</f>
        <v>611</v>
      </c>
      <c r="Q463" s="432"/>
      <c r="R463" s="432"/>
      <c r="S463" s="335"/>
      <c r="T463" s="336"/>
      <c r="U463" s="337">
        <f>+'11+'!W43</f>
        <v>13111.808569999999</v>
      </c>
      <c r="V463" s="337">
        <f>+'11+'!X43</f>
        <v>11827.434440000001</v>
      </c>
      <c r="W463" s="283">
        <f t="shared" si="9"/>
        <v>90.204447211510825</v>
      </c>
    </row>
    <row r="464" spans="1:23" ht="21.75" customHeight="1" x14ac:dyDescent="0.2">
      <c r="A464" s="317"/>
      <c r="B464" s="431" t="str">
        <f>+'11+'!B44:M44</f>
        <v>Муниципальная программа "Развитие культуры Овюрского кожууна</v>
      </c>
      <c r="C464" s="431"/>
      <c r="D464" s="431"/>
      <c r="E464" s="431"/>
      <c r="F464" s="431"/>
      <c r="G464" s="431"/>
      <c r="H464" s="431"/>
      <c r="I464" s="431"/>
      <c r="J464" s="431"/>
      <c r="K464" s="431"/>
      <c r="L464" s="431"/>
      <c r="M464" s="298">
        <f>+'11+'!O44</f>
        <v>8</v>
      </c>
      <c r="N464" s="298">
        <f>+'11+'!P44</f>
        <v>1</v>
      </c>
      <c r="O464" s="298" t="str">
        <f>+'11+'!Q44</f>
        <v>0800000000</v>
      </c>
      <c r="P464" s="298">
        <f>+'11+'!R44</f>
        <v>0</v>
      </c>
      <c r="Q464" s="432"/>
      <c r="R464" s="432"/>
      <c r="S464" s="335"/>
      <c r="T464" s="336"/>
      <c r="U464" s="337">
        <f>+'11+'!W44</f>
        <v>3128.0030000000002</v>
      </c>
      <c r="V464" s="337">
        <f>+'11+'!X44</f>
        <v>2599.9520000000002</v>
      </c>
      <c r="W464" s="283">
        <f t="shared" si="9"/>
        <v>83.11859035940823</v>
      </c>
    </row>
    <row r="465" spans="1:23" ht="21.75" customHeight="1" x14ac:dyDescent="0.2">
      <c r="A465" s="317"/>
      <c r="B465" s="431" t="str">
        <f>+'11+'!B45:M45</f>
        <v>подпрограмма "Организация досуга и предоставление услуг организаций культуры"</v>
      </c>
      <c r="C465" s="431"/>
      <c r="D465" s="431"/>
      <c r="E465" s="431"/>
      <c r="F465" s="431"/>
      <c r="G465" s="431"/>
      <c r="H465" s="431"/>
      <c r="I465" s="431"/>
      <c r="J465" s="431"/>
      <c r="K465" s="431"/>
      <c r="L465" s="431"/>
      <c r="M465" s="298">
        <f>+'11+'!O45</f>
        <v>8</v>
      </c>
      <c r="N465" s="298">
        <f>+'11+'!P45</f>
        <v>1</v>
      </c>
      <c r="O465" s="298" t="str">
        <f>+'11+'!Q45</f>
        <v>0820000000</v>
      </c>
      <c r="P465" s="298">
        <f>+'11+'!R45</f>
        <v>0</v>
      </c>
      <c r="Q465" s="432"/>
      <c r="R465" s="432"/>
      <c r="S465" s="335"/>
      <c r="T465" s="336"/>
      <c r="U465" s="337">
        <f>+'11+'!W45</f>
        <v>3128.0030000000002</v>
      </c>
      <c r="V465" s="337">
        <f>+'11+'!X45</f>
        <v>2599.9520000000002</v>
      </c>
      <c r="W465" s="283">
        <f t="shared" si="9"/>
        <v>83.11859035940823</v>
      </c>
    </row>
    <row r="466" spans="1:23" ht="53.25" customHeight="1" x14ac:dyDescent="0.2">
      <c r="A466" s="317"/>
      <c r="B466" s="431" t="str">
        <f>+'11+'!B46:M46</f>
        <v>Субсидии на реализацию губернаторского проекта "Сорунза" (Притяжение)</v>
      </c>
      <c r="C466" s="431"/>
      <c r="D466" s="431"/>
      <c r="E466" s="431"/>
      <c r="F466" s="431"/>
      <c r="G466" s="431"/>
      <c r="H466" s="431"/>
      <c r="I466" s="431"/>
      <c r="J466" s="431"/>
      <c r="K466" s="431"/>
      <c r="L466" s="431"/>
      <c r="M466" s="298">
        <f>+'11+'!O46</f>
        <v>8</v>
      </c>
      <c r="N466" s="298">
        <f>+'11+'!P46</f>
        <v>1</v>
      </c>
      <c r="O466" s="298" t="str">
        <f>+'11+'!Q46</f>
        <v>0820173450</v>
      </c>
      <c r="P466" s="298">
        <f>+'11+'!R46</f>
        <v>0</v>
      </c>
      <c r="Q466" s="432"/>
      <c r="R466" s="432"/>
      <c r="S466" s="335"/>
      <c r="T466" s="336"/>
      <c r="U466" s="337">
        <f>+'11+'!W46</f>
        <v>3128.0030000000002</v>
      </c>
      <c r="V466" s="337">
        <f>+'11+'!X46</f>
        <v>2599.9520000000002</v>
      </c>
      <c r="W466" s="283">
        <f t="shared" si="9"/>
        <v>83.11859035940823</v>
      </c>
    </row>
    <row r="467" spans="1:23" ht="12.75" customHeight="1" x14ac:dyDescent="0.2">
      <c r="A467" s="317"/>
      <c r="B467" s="431" t="str">
        <f>+'11+'!B47:M47</f>
        <v>Предоставление субсидий бюджетным, автономным учреждениям и иным некоммерческим организациям</v>
      </c>
      <c r="C467" s="431"/>
      <c r="D467" s="431"/>
      <c r="E467" s="431"/>
      <c r="F467" s="431"/>
      <c r="G467" s="431"/>
      <c r="H467" s="431"/>
      <c r="I467" s="431"/>
      <c r="J467" s="431"/>
      <c r="K467" s="431"/>
      <c r="L467" s="431"/>
      <c r="M467" s="298">
        <f>+'11+'!O47</f>
        <v>8</v>
      </c>
      <c r="N467" s="298">
        <f>+'11+'!P47</f>
        <v>1</v>
      </c>
      <c r="O467" s="298" t="str">
        <f>+'11+'!Q47</f>
        <v>0820173450</v>
      </c>
      <c r="P467" s="298" t="str">
        <f>+'11+'!R47</f>
        <v>600</v>
      </c>
      <c r="Q467" s="432"/>
      <c r="R467" s="432"/>
      <c r="S467" s="335"/>
      <c r="T467" s="336"/>
      <c r="U467" s="337">
        <f>+'11+'!W47</f>
        <v>3128.0030000000002</v>
      </c>
      <c r="V467" s="337">
        <f>+'11+'!X47</f>
        <v>2599.9520000000002</v>
      </c>
      <c r="W467" s="283">
        <f t="shared" si="9"/>
        <v>83.11859035940823</v>
      </c>
    </row>
    <row r="468" spans="1:23" ht="12.75" customHeight="1" x14ac:dyDescent="0.2">
      <c r="A468" s="317"/>
      <c r="B468" s="431" t="str">
        <f>+'11+'!B48:M48</f>
        <v>Субсидии бюджетным учреждениям</v>
      </c>
      <c r="C468" s="431"/>
      <c r="D468" s="431"/>
      <c r="E468" s="431"/>
      <c r="F468" s="431"/>
      <c r="G468" s="431"/>
      <c r="H468" s="431"/>
      <c r="I468" s="431"/>
      <c r="J468" s="431"/>
      <c r="K468" s="431"/>
      <c r="L468" s="431"/>
      <c r="M468" s="298">
        <f>+'11+'!O48</f>
        <v>8</v>
      </c>
      <c r="N468" s="298">
        <f>+'11+'!P48</f>
        <v>1</v>
      </c>
      <c r="O468" s="298" t="str">
        <f>+'11+'!Q48</f>
        <v>0820173450</v>
      </c>
      <c r="P468" s="298" t="str">
        <f>+'11+'!R48</f>
        <v>610</v>
      </c>
      <c r="Q468" s="432"/>
      <c r="R468" s="432"/>
      <c r="S468" s="335"/>
      <c r="T468" s="336"/>
      <c r="U468" s="337">
        <f>+'11+'!W48</f>
        <v>3128.0030000000002</v>
      </c>
      <c r="V468" s="337">
        <f>+'11+'!X48</f>
        <v>2599.9520000000002</v>
      </c>
      <c r="W468" s="283">
        <f t="shared" si="9"/>
        <v>83.11859035940823</v>
      </c>
    </row>
    <row r="469" spans="1:23" ht="32.25" customHeight="1" x14ac:dyDescent="0.2">
      <c r="A469" s="317"/>
      <c r="B469" s="431" t="str">
        <f>+'11+'!B49:M49</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69" s="431"/>
      <c r="D469" s="431"/>
      <c r="E469" s="431"/>
      <c r="F469" s="431"/>
      <c r="G469" s="431"/>
      <c r="H469" s="431"/>
      <c r="I469" s="431"/>
      <c r="J469" s="431"/>
      <c r="K469" s="431"/>
      <c r="L469" s="431"/>
      <c r="M469" s="298">
        <f>+'11+'!O49</f>
        <v>8</v>
      </c>
      <c r="N469" s="298">
        <f>+'11+'!P49</f>
        <v>1</v>
      </c>
      <c r="O469" s="298" t="str">
        <f>+'11+'!Q49</f>
        <v>0820173450</v>
      </c>
      <c r="P469" s="298" t="str">
        <f>+'11+'!R49</f>
        <v>611</v>
      </c>
      <c r="Q469" s="432"/>
      <c r="R469" s="432"/>
      <c r="S469" s="335"/>
      <c r="T469" s="336"/>
      <c r="U469" s="337">
        <f>+'11+'!W49</f>
        <v>3128.0030000000002</v>
      </c>
      <c r="V469" s="337">
        <f>+'11+'!X49</f>
        <v>2599.9520000000002</v>
      </c>
      <c r="W469" s="283">
        <f t="shared" si="9"/>
        <v>83.11859035940823</v>
      </c>
    </row>
    <row r="470" spans="1:23" ht="21.75" customHeight="1" x14ac:dyDescent="0.2">
      <c r="A470" s="317"/>
      <c r="B470" s="431" t="str">
        <f>+'11+'!B50:M50</f>
        <v>Муниципальная программа "Развитие культуры Овюрского кожууна</v>
      </c>
      <c r="C470" s="431"/>
      <c r="D470" s="431"/>
      <c r="E470" s="431"/>
      <c r="F470" s="431"/>
      <c r="G470" s="431"/>
      <c r="H470" s="431"/>
      <c r="I470" s="431"/>
      <c r="J470" s="431"/>
      <c r="K470" s="431"/>
      <c r="L470" s="431"/>
      <c r="M470" s="298">
        <f>+'11+'!O50</f>
        <v>8</v>
      </c>
      <c r="N470" s="298">
        <f>+'11+'!P50</f>
        <v>1</v>
      </c>
      <c r="O470" s="298" t="str">
        <f>+'11+'!Q50</f>
        <v>0800000000</v>
      </c>
      <c r="P470" s="298">
        <f>+'11+'!R50</f>
        <v>0</v>
      </c>
      <c r="Q470" s="432"/>
      <c r="R470" s="432"/>
      <c r="S470" s="335"/>
      <c r="T470" s="336"/>
      <c r="U470" s="337">
        <f>+'11+'!W50</f>
        <v>500</v>
      </c>
      <c r="V470" s="337">
        <f>+'11+'!X50</f>
        <v>500</v>
      </c>
      <c r="W470" s="283">
        <f t="shared" si="9"/>
        <v>100</v>
      </c>
    </row>
    <row r="471" spans="1:23" ht="21.75" customHeight="1" x14ac:dyDescent="0.2">
      <c r="A471" s="317"/>
      <c r="B471" s="431" t="str">
        <f>+'11+'!B51:M51</f>
        <v>подпрограмма "Организация досуга и предоставление услуг организаций культуры"</v>
      </c>
      <c r="C471" s="431"/>
      <c r="D471" s="431"/>
      <c r="E471" s="431"/>
      <c r="F471" s="431"/>
      <c r="G471" s="431"/>
      <c r="H471" s="431"/>
      <c r="I471" s="431"/>
      <c r="J471" s="431"/>
      <c r="K471" s="431"/>
      <c r="L471" s="431"/>
      <c r="M471" s="298">
        <f>+'11+'!O51</f>
        <v>8</v>
      </c>
      <c r="N471" s="298">
        <f>+'11+'!P51</f>
        <v>1</v>
      </c>
      <c r="O471" s="298" t="str">
        <f>+'11+'!Q51</f>
        <v>0820000000</v>
      </c>
      <c r="P471" s="298">
        <f>+'11+'!R51</f>
        <v>0</v>
      </c>
      <c r="Q471" s="432"/>
      <c r="R471" s="432"/>
      <c r="S471" s="335"/>
      <c r="T471" s="336"/>
      <c r="U471" s="337">
        <f>+'11+'!W51</f>
        <v>500</v>
      </c>
      <c r="V471" s="337">
        <f>+'11+'!X51</f>
        <v>500</v>
      </c>
      <c r="W471" s="283">
        <f t="shared" si="9"/>
        <v>100</v>
      </c>
    </row>
    <row r="472" spans="1:23" ht="21.75" customHeight="1" x14ac:dyDescent="0.2">
      <c r="A472" s="317"/>
      <c r="B472" s="431" t="str">
        <f>+'11+'!B52:M52</f>
        <v>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v>
      </c>
      <c r="C472" s="431"/>
      <c r="D472" s="431"/>
      <c r="E472" s="431"/>
      <c r="F472" s="431"/>
      <c r="G472" s="431"/>
      <c r="H472" s="431"/>
      <c r="I472" s="431"/>
      <c r="J472" s="431"/>
      <c r="K472" s="431"/>
      <c r="L472" s="431"/>
      <c r="M472" s="298">
        <f>+'11+'!O52</f>
        <v>8</v>
      </c>
      <c r="N472" s="298">
        <f>+'11+'!P52</f>
        <v>1</v>
      </c>
      <c r="O472" s="298" t="str">
        <f>+'11+'!Q52</f>
        <v>08201L4660</v>
      </c>
      <c r="P472" s="298">
        <f>+'11+'!R52</f>
        <v>0</v>
      </c>
      <c r="Q472" s="432"/>
      <c r="R472" s="432"/>
      <c r="S472" s="335"/>
      <c r="T472" s="336"/>
      <c r="U472" s="337">
        <f>+'11+'!W52</f>
        <v>500</v>
      </c>
      <c r="V472" s="337">
        <f>+'11+'!X52</f>
        <v>500</v>
      </c>
      <c r="W472" s="283">
        <f t="shared" si="9"/>
        <v>100</v>
      </c>
    </row>
    <row r="473" spans="1:23" ht="12.75" customHeight="1" x14ac:dyDescent="0.2">
      <c r="A473" s="317"/>
      <c r="B473" s="431" t="str">
        <f>+'11+'!B53:M53</f>
        <v>Предоставление субсидий бюджетным, автономным учреждениям и иным некоммерческим организациям</v>
      </c>
      <c r="C473" s="431"/>
      <c r="D473" s="431"/>
      <c r="E473" s="431"/>
      <c r="F473" s="431"/>
      <c r="G473" s="431"/>
      <c r="H473" s="431"/>
      <c r="I473" s="431"/>
      <c r="J473" s="431"/>
      <c r="K473" s="431"/>
      <c r="L473" s="431"/>
      <c r="M473" s="298">
        <f>+'11+'!O53</f>
        <v>8</v>
      </c>
      <c r="N473" s="298">
        <f>+'11+'!P53</f>
        <v>1</v>
      </c>
      <c r="O473" s="298" t="str">
        <f>+'11+'!Q53</f>
        <v>08201L4660</v>
      </c>
      <c r="P473" s="298" t="str">
        <f>+'11+'!R53</f>
        <v>600</v>
      </c>
      <c r="Q473" s="432"/>
      <c r="R473" s="432"/>
      <c r="S473" s="335"/>
      <c r="T473" s="336"/>
      <c r="U473" s="337">
        <f>+'11+'!W53</f>
        <v>500</v>
      </c>
      <c r="V473" s="337">
        <f>+'11+'!X53</f>
        <v>500</v>
      </c>
      <c r="W473" s="283">
        <f t="shared" si="9"/>
        <v>100</v>
      </c>
    </row>
    <row r="474" spans="1:23" ht="12.75" customHeight="1" x14ac:dyDescent="0.2">
      <c r="A474" s="317"/>
      <c r="B474" s="431" t="str">
        <f>+'11+'!B54:M54</f>
        <v>Субсидии бюджетным учреждениям</v>
      </c>
      <c r="C474" s="431"/>
      <c r="D474" s="431"/>
      <c r="E474" s="431"/>
      <c r="F474" s="431"/>
      <c r="G474" s="431"/>
      <c r="H474" s="431"/>
      <c r="I474" s="431"/>
      <c r="J474" s="431"/>
      <c r="K474" s="431"/>
      <c r="L474" s="431"/>
      <c r="M474" s="298">
        <f>+'11+'!O54</f>
        <v>8</v>
      </c>
      <c r="N474" s="298">
        <f>+'11+'!P54</f>
        <v>1</v>
      </c>
      <c r="O474" s="298" t="str">
        <f>+'11+'!Q54</f>
        <v>08201L4660</v>
      </c>
      <c r="P474" s="298" t="str">
        <f>+'11+'!R54</f>
        <v>610</v>
      </c>
      <c r="Q474" s="432"/>
      <c r="R474" s="432"/>
      <c r="S474" s="335"/>
      <c r="T474" s="336"/>
      <c r="U474" s="337">
        <f>+'11+'!W54</f>
        <v>500</v>
      </c>
      <c r="V474" s="337">
        <f>+'11+'!X54</f>
        <v>500</v>
      </c>
      <c r="W474" s="283">
        <f t="shared" si="9"/>
        <v>100</v>
      </c>
    </row>
    <row r="475" spans="1:23" ht="12.75" customHeight="1" x14ac:dyDescent="0.2">
      <c r="A475" s="317"/>
      <c r="B475" s="431" t="str">
        <f>+'11+'!B55:M55</f>
        <v>Субсидии бюджетным учреждениям на иные цели</v>
      </c>
      <c r="C475" s="431"/>
      <c r="D475" s="431"/>
      <c r="E475" s="431"/>
      <c r="F475" s="431"/>
      <c r="G475" s="431"/>
      <c r="H475" s="431"/>
      <c r="I475" s="431"/>
      <c r="J475" s="431"/>
      <c r="K475" s="431"/>
      <c r="L475" s="431"/>
      <c r="M475" s="298">
        <f>+'11+'!O55</f>
        <v>8</v>
      </c>
      <c r="N475" s="298">
        <f>+'11+'!P55</f>
        <v>1</v>
      </c>
      <c r="O475" s="298" t="str">
        <f>+'11+'!Q55</f>
        <v>08201L4660</v>
      </c>
      <c r="P475" s="298" t="str">
        <f>+'11+'!R55</f>
        <v>612</v>
      </c>
      <c r="Q475" s="432"/>
      <c r="R475" s="432"/>
      <c r="S475" s="335"/>
      <c r="T475" s="336"/>
      <c r="U475" s="337">
        <f>+'11+'!W55</f>
        <v>500</v>
      </c>
      <c r="V475" s="337">
        <f>+'11+'!X55</f>
        <v>500</v>
      </c>
      <c r="W475" s="283">
        <f t="shared" si="9"/>
        <v>100</v>
      </c>
    </row>
    <row r="476" spans="1:23" ht="21.75" customHeight="1" x14ac:dyDescent="0.2">
      <c r="A476" s="317"/>
      <c r="B476" s="431" t="str">
        <f>+'11+'!B66:M66</f>
        <v>Муниципальная программа "Развитие культуры Овюрского кожууна</v>
      </c>
      <c r="C476" s="431"/>
      <c r="D476" s="431"/>
      <c r="E476" s="431"/>
      <c r="F476" s="431"/>
      <c r="G476" s="431"/>
      <c r="H476" s="431"/>
      <c r="I476" s="431"/>
      <c r="J476" s="431"/>
      <c r="K476" s="431"/>
      <c r="L476" s="431"/>
      <c r="M476" s="298">
        <f>+'11+'!O66</f>
        <v>8</v>
      </c>
      <c r="N476" s="298">
        <f>+'11+'!P66</f>
        <v>1</v>
      </c>
      <c r="O476" s="298" t="str">
        <f>+'11+'!Q66</f>
        <v>0800000000</v>
      </c>
      <c r="P476" s="298">
        <f>+'11+'!R66</f>
        <v>0</v>
      </c>
      <c r="Q476" s="432"/>
      <c r="R476" s="432"/>
      <c r="S476" s="335"/>
      <c r="T476" s="336"/>
      <c r="U476" s="337">
        <f>+'11+'!W66</f>
        <v>1700.499</v>
      </c>
      <c r="V476" s="337">
        <f>+'11+'!X66</f>
        <v>1209.2532200000001</v>
      </c>
      <c r="W476" s="283">
        <f t="shared" si="9"/>
        <v>71.111668986573946</v>
      </c>
    </row>
    <row r="477" spans="1:23" ht="53.25" customHeight="1" x14ac:dyDescent="0.2">
      <c r="A477" s="317"/>
      <c r="B477" s="431" t="str">
        <f>+'11+'!B67:M67</f>
        <v>подпрограмма "Народный театр" Овюрского кожууна</v>
      </c>
      <c r="C477" s="431"/>
      <c r="D477" s="431"/>
      <c r="E477" s="431"/>
      <c r="F477" s="431"/>
      <c r="G477" s="431"/>
      <c r="H477" s="431"/>
      <c r="I477" s="431"/>
      <c r="J477" s="431"/>
      <c r="K477" s="431"/>
      <c r="L477" s="431"/>
      <c r="M477" s="298">
        <f>+'11+'!O67</f>
        <v>8</v>
      </c>
      <c r="N477" s="298">
        <f>+'11+'!P67</f>
        <v>1</v>
      </c>
      <c r="O477" s="298" t="str">
        <f>+'11+'!Q67</f>
        <v>0850000000</v>
      </c>
      <c r="P477" s="298">
        <f>+'11+'!R67</f>
        <v>0</v>
      </c>
      <c r="Q477" s="432"/>
      <c r="R477" s="432"/>
      <c r="S477" s="335"/>
      <c r="T477" s="336"/>
      <c r="U477" s="337">
        <f>+'11+'!W67</f>
        <v>1700.499</v>
      </c>
      <c r="V477" s="337">
        <f>+'11+'!X67</f>
        <v>1209.2532200000001</v>
      </c>
      <c r="W477" s="283">
        <f t="shared" si="9"/>
        <v>71.111668986573946</v>
      </c>
    </row>
    <row r="478" spans="1:23" ht="12.75" customHeight="1" x14ac:dyDescent="0.2">
      <c r="A478" s="317"/>
      <c r="B478" s="431" t="str">
        <f>+'11+'!B68:M68</f>
        <v>Обеспечение деятельности муниципальных учреждений (оказание услуг) - средства местного бджета</v>
      </c>
      <c r="C478" s="431"/>
      <c r="D478" s="431"/>
      <c r="E478" s="431"/>
      <c r="F478" s="431"/>
      <c r="G478" s="431"/>
      <c r="H478" s="431"/>
      <c r="I478" s="431"/>
      <c r="J478" s="431"/>
      <c r="K478" s="431"/>
      <c r="L478" s="431"/>
      <c r="M478" s="298">
        <f>+'11+'!O68</f>
        <v>8</v>
      </c>
      <c r="N478" s="298">
        <f>+'11+'!P68</f>
        <v>1</v>
      </c>
      <c r="O478" s="298" t="str">
        <f>+'11+'!Q68</f>
        <v>0850000110</v>
      </c>
      <c r="P478" s="298">
        <f>+'11+'!R68</f>
        <v>0</v>
      </c>
      <c r="Q478" s="432"/>
      <c r="R478" s="432"/>
      <c r="S478" s="335"/>
      <c r="T478" s="336"/>
      <c r="U478" s="337">
        <f>+'11+'!W68</f>
        <v>1700.499</v>
      </c>
      <c r="V478" s="337">
        <f>+'11+'!X68</f>
        <v>1209.2532200000001</v>
      </c>
      <c r="W478" s="283">
        <f t="shared" si="9"/>
        <v>71.111668986573946</v>
      </c>
    </row>
    <row r="479" spans="1:23" ht="12.75" customHeight="1" x14ac:dyDescent="0.2">
      <c r="A479" s="317"/>
      <c r="B479" s="431" t="str">
        <f>+'11+'!B69:M69</f>
        <v>Предоставление субсидий бюджетным, автономным учреждениям и иным некоммерческим организациям</v>
      </c>
      <c r="C479" s="431"/>
      <c r="D479" s="431"/>
      <c r="E479" s="431"/>
      <c r="F479" s="431"/>
      <c r="G479" s="431"/>
      <c r="H479" s="431"/>
      <c r="I479" s="431"/>
      <c r="J479" s="431"/>
      <c r="K479" s="431"/>
      <c r="L479" s="431"/>
      <c r="M479" s="298">
        <f>+'11+'!O69</f>
        <v>8</v>
      </c>
      <c r="N479" s="298">
        <f>+'11+'!P69</f>
        <v>1</v>
      </c>
      <c r="O479" s="298" t="str">
        <f>+'11+'!Q69</f>
        <v>0850000110</v>
      </c>
      <c r="P479" s="298" t="str">
        <f>+'11+'!R69</f>
        <v>600</v>
      </c>
      <c r="Q479" s="432"/>
      <c r="R479" s="432"/>
      <c r="S479" s="335"/>
      <c r="T479" s="336"/>
      <c r="U479" s="337">
        <f>+'11+'!W69</f>
        <v>1700.499</v>
      </c>
      <c r="V479" s="337">
        <f>+'11+'!X69</f>
        <v>1209.2532200000001</v>
      </c>
      <c r="W479" s="283">
        <f t="shared" si="9"/>
        <v>71.111668986573946</v>
      </c>
    </row>
    <row r="480" spans="1:23" ht="32.25" customHeight="1" x14ac:dyDescent="0.2">
      <c r="A480" s="317"/>
      <c r="B480" s="431" t="str">
        <f>+'11+'!B70:M70</f>
        <v>Субсидии бюджетным учреждениям</v>
      </c>
      <c r="C480" s="431"/>
      <c r="D480" s="431"/>
      <c r="E480" s="431"/>
      <c r="F480" s="431"/>
      <c r="G480" s="431"/>
      <c r="H480" s="431"/>
      <c r="I480" s="431"/>
      <c r="J480" s="431"/>
      <c r="K480" s="431"/>
      <c r="L480" s="431"/>
      <c r="M480" s="298">
        <f>+'11+'!O70</f>
        <v>8</v>
      </c>
      <c r="N480" s="298">
        <f>+'11+'!P70</f>
        <v>1</v>
      </c>
      <c r="O480" s="298" t="str">
        <f>+'11+'!Q70</f>
        <v>0850000110</v>
      </c>
      <c r="P480" s="298" t="str">
        <f>+'11+'!R70</f>
        <v>610</v>
      </c>
      <c r="Q480" s="432"/>
      <c r="R480" s="432"/>
      <c r="S480" s="335"/>
      <c r="T480" s="336"/>
      <c r="U480" s="337">
        <f>+'11+'!W70</f>
        <v>1700.499</v>
      </c>
      <c r="V480" s="337">
        <f>+'11+'!X70</f>
        <v>1209.2532200000001</v>
      </c>
      <c r="W480" s="283">
        <f t="shared" si="9"/>
        <v>71.111668986573946</v>
      </c>
    </row>
    <row r="481" spans="1:23" ht="21.75" customHeight="1" x14ac:dyDescent="0.2">
      <c r="A481" s="317"/>
      <c r="B481" s="431" t="str">
        <f>+'11+'!B71:M71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481" s="431"/>
      <c r="D481" s="431"/>
      <c r="E481" s="431"/>
      <c r="F481" s="431"/>
      <c r="G481" s="431"/>
      <c r="H481" s="431"/>
      <c r="I481" s="431"/>
      <c r="J481" s="431"/>
      <c r="K481" s="431"/>
      <c r="L481" s="431"/>
      <c r="M481" s="298">
        <f>+'11+'!O71</f>
        <v>8</v>
      </c>
      <c r="N481" s="298">
        <f>+'11+'!P71</f>
        <v>1</v>
      </c>
      <c r="O481" s="298" t="str">
        <f>+'11+'!Q71</f>
        <v>0850000110</v>
      </c>
      <c r="P481" s="298" t="str">
        <f>+'11+'!R71</f>
        <v>611</v>
      </c>
      <c r="Q481" s="432"/>
      <c r="R481" s="432"/>
      <c r="S481" s="335"/>
      <c r="T481" s="336"/>
      <c r="U481" s="337">
        <f>+'11+'!W71</f>
        <v>1700.499</v>
      </c>
      <c r="V481" s="337">
        <f>+'11+'!X71</f>
        <v>1209.2532200000001</v>
      </c>
      <c r="W481" s="283">
        <f t="shared" si="9"/>
        <v>71.111668986573946</v>
      </c>
    </row>
    <row r="482" spans="1:23" ht="21.75" customHeight="1" x14ac:dyDescent="0.2">
      <c r="A482" s="317"/>
      <c r="B482" s="431" t="str">
        <f>+'11+'!B72:M72</f>
        <v>Другие вопросы в области культуры, кинематографии</v>
      </c>
      <c r="C482" s="431"/>
      <c r="D482" s="431"/>
      <c r="E482" s="431"/>
      <c r="F482" s="431"/>
      <c r="G482" s="431"/>
      <c r="H482" s="431"/>
      <c r="I482" s="431"/>
      <c r="J482" s="431"/>
      <c r="K482" s="431"/>
      <c r="L482" s="431"/>
      <c r="M482" s="298">
        <f>+'11+'!O72</f>
        <v>8</v>
      </c>
      <c r="N482" s="298">
        <f>+'11+'!P72</f>
        <v>4</v>
      </c>
      <c r="O482" s="298">
        <f>+'11+'!Q72</f>
        <v>0</v>
      </c>
      <c r="P482" s="298">
        <f>+'11+'!R72</f>
        <v>0</v>
      </c>
      <c r="Q482" s="432"/>
      <c r="R482" s="432"/>
      <c r="S482" s="335"/>
      <c r="T482" s="336"/>
      <c r="U482" s="337">
        <f>+'11+'!W72</f>
        <v>25190.453000000001</v>
      </c>
      <c r="V482" s="337">
        <f>+'11+'!X72</f>
        <v>18795.781850000003</v>
      </c>
      <c r="W482" s="283">
        <f t="shared" si="9"/>
        <v>74.614703633952132</v>
      </c>
    </row>
    <row r="483" spans="1:23" ht="21.75" customHeight="1" x14ac:dyDescent="0.2">
      <c r="A483" s="317"/>
      <c r="B483" s="431" t="str">
        <f>+'11+'!B73:M73</f>
        <v>Муниципальная программа "Развитие культуры Овюрского кожууна</v>
      </c>
      <c r="C483" s="431"/>
      <c r="D483" s="431"/>
      <c r="E483" s="431"/>
      <c r="F483" s="431"/>
      <c r="G483" s="431"/>
      <c r="H483" s="431"/>
      <c r="I483" s="431"/>
      <c r="J483" s="431"/>
      <c r="K483" s="431"/>
      <c r="L483" s="431"/>
      <c r="M483" s="298">
        <f>+'11+'!O73</f>
        <v>8</v>
      </c>
      <c r="N483" s="298">
        <f>+'11+'!P73</f>
        <v>4</v>
      </c>
      <c r="O483" s="298" t="str">
        <f>+'11+'!Q73</f>
        <v>0800000000</v>
      </c>
      <c r="P483" s="298">
        <f>+'11+'!R73</f>
        <v>0</v>
      </c>
      <c r="Q483" s="432"/>
      <c r="R483" s="432"/>
      <c r="S483" s="335"/>
      <c r="T483" s="336"/>
      <c r="U483" s="337">
        <f>+'11+'!W73</f>
        <v>22142.232</v>
      </c>
      <c r="V483" s="337">
        <f>+'11+'!X73</f>
        <v>16595.590500000002</v>
      </c>
      <c r="W483" s="283">
        <f t="shared" si="9"/>
        <v>74.949944070679066</v>
      </c>
    </row>
    <row r="484" spans="1:23" ht="12.75" customHeight="1" x14ac:dyDescent="0.2">
      <c r="A484" s="317"/>
      <c r="B484" s="431" t="str">
        <f>+'11+'!B74:M74</f>
        <v>подпрограмма "Организация досуга и предоставление услуг организаций культуры"</v>
      </c>
      <c r="C484" s="431"/>
      <c r="D484" s="431"/>
      <c r="E484" s="431"/>
      <c r="F484" s="431"/>
      <c r="G484" s="431"/>
      <c r="H484" s="431"/>
      <c r="I484" s="431"/>
      <c r="J484" s="431"/>
      <c r="K484" s="431"/>
      <c r="L484" s="431"/>
      <c r="M484" s="298">
        <f>+'11+'!O74</f>
        <v>8</v>
      </c>
      <c r="N484" s="298">
        <f>+'11+'!P74</f>
        <v>4</v>
      </c>
      <c r="O484" s="298" t="str">
        <f>+'11+'!Q74</f>
        <v>0820000000</v>
      </c>
      <c r="P484" s="298">
        <f>+'11+'!R74</f>
        <v>0</v>
      </c>
      <c r="Q484" s="432"/>
      <c r="R484" s="432"/>
      <c r="S484" s="335"/>
      <c r="T484" s="336"/>
      <c r="U484" s="337">
        <f>+'11+'!W74</f>
        <v>22142.232</v>
      </c>
      <c r="V484" s="337">
        <f>+'11+'!X74</f>
        <v>16595.590500000002</v>
      </c>
      <c r="W484" s="283">
        <f t="shared" si="9"/>
        <v>74.949944070679066</v>
      </c>
    </row>
    <row r="485" spans="1:23" ht="21.75" customHeight="1" x14ac:dyDescent="0.2">
      <c r="A485" s="317"/>
      <c r="B485" s="431" t="str">
        <f>+'11+'!B75:M75</f>
        <v>Обеспечение деятельности подведомственных учреждений</v>
      </c>
      <c r="C485" s="431"/>
      <c r="D485" s="431"/>
      <c r="E485" s="431"/>
      <c r="F485" s="431"/>
      <c r="G485" s="431"/>
      <c r="H485" s="431"/>
      <c r="I485" s="431"/>
      <c r="J485" s="431"/>
      <c r="K485" s="431"/>
      <c r="L485" s="431"/>
      <c r="M485" s="298">
        <f>+'11+'!O75</f>
        <v>8</v>
      </c>
      <c r="N485" s="298">
        <f>+'11+'!P75</f>
        <v>4</v>
      </c>
      <c r="O485" s="298" t="str">
        <f>+'11+'!Q75</f>
        <v>0820299190</v>
      </c>
      <c r="P485" s="298">
        <f>+'11+'!R75</f>
        <v>0</v>
      </c>
      <c r="Q485" s="432"/>
      <c r="R485" s="432"/>
      <c r="S485" s="335"/>
      <c r="T485" s="336"/>
      <c r="U485" s="337">
        <f>+'11+'!W75</f>
        <v>22142.232</v>
      </c>
      <c r="V485" s="337">
        <f>+'11+'!X75</f>
        <v>16595.590500000002</v>
      </c>
      <c r="W485" s="283">
        <f t="shared" si="9"/>
        <v>74.949944070679066</v>
      </c>
    </row>
    <row r="486" spans="1:23" ht="21.75" customHeight="1" x14ac:dyDescent="0.2">
      <c r="A486" s="317"/>
      <c r="B486" s="431" t="str">
        <f>+'11+'!B76:M76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486" s="431"/>
      <c r="D486" s="431"/>
      <c r="E486" s="431"/>
      <c r="F486" s="431"/>
      <c r="G486" s="431"/>
      <c r="H486" s="431"/>
      <c r="I486" s="431"/>
      <c r="J486" s="431"/>
      <c r="K486" s="431"/>
      <c r="L486" s="431"/>
      <c r="M486" s="298">
        <f>+'11+'!O76</f>
        <v>8</v>
      </c>
      <c r="N486" s="298">
        <f>+'11+'!P76</f>
        <v>4</v>
      </c>
      <c r="O486" s="298" t="str">
        <f>+'11+'!Q76</f>
        <v>0820299190</v>
      </c>
      <c r="P486" s="298" t="str">
        <f>+'11+'!R76</f>
        <v>100</v>
      </c>
      <c r="Q486" s="432"/>
      <c r="R486" s="432"/>
      <c r="S486" s="335"/>
      <c r="T486" s="336"/>
      <c r="U486" s="337">
        <f>+'11+'!W76</f>
        <v>21842.732</v>
      </c>
      <c r="V486" s="337">
        <f>+'11+'!X76</f>
        <v>16434.604780000001</v>
      </c>
      <c r="W486" s="283">
        <f t="shared" si="9"/>
        <v>75.240609920041152</v>
      </c>
    </row>
    <row r="487" spans="1:23" ht="21.75" customHeight="1" x14ac:dyDescent="0.25">
      <c r="A487" s="317"/>
      <c r="B487" s="431" t="str">
        <f>+'11+'!B77:M77</f>
        <v>Расходы на выплаты персоналу казенных учреждений</v>
      </c>
      <c r="C487" s="431"/>
      <c r="D487" s="431"/>
      <c r="E487" s="431"/>
      <c r="F487" s="431"/>
      <c r="G487" s="431"/>
      <c r="H487" s="431"/>
      <c r="I487" s="431"/>
      <c r="J487" s="431"/>
      <c r="K487" s="431"/>
      <c r="L487" s="431"/>
      <c r="M487" s="298">
        <f>+'11+'!O77</f>
        <v>8</v>
      </c>
      <c r="N487" s="298">
        <f>+'11+'!P77</f>
        <v>4</v>
      </c>
      <c r="O487" s="298" t="str">
        <f>+'11+'!Q77</f>
        <v>0820299190</v>
      </c>
      <c r="P487" s="298" t="str">
        <f>+'11+'!R77</f>
        <v>110</v>
      </c>
      <c r="Q487" s="433"/>
      <c r="R487" s="433"/>
      <c r="S487" s="343"/>
      <c r="T487" s="344"/>
      <c r="U487" s="337">
        <f>+'11+'!W77</f>
        <v>21842.732</v>
      </c>
      <c r="V487" s="337">
        <f>+'11+'!X77</f>
        <v>16434.604780000001</v>
      </c>
      <c r="W487" s="283">
        <f t="shared" si="9"/>
        <v>75.240609920041152</v>
      </c>
    </row>
    <row r="488" spans="1:23" ht="21.75" customHeight="1" x14ac:dyDescent="0.2">
      <c r="A488" s="317"/>
      <c r="B488" s="431" t="str">
        <f>+'11+'!B78:M78</f>
        <v>Фонд оплаты труда учреждений</v>
      </c>
      <c r="C488" s="431"/>
      <c r="D488" s="431"/>
      <c r="E488" s="431"/>
      <c r="F488" s="431"/>
      <c r="G488" s="431"/>
      <c r="H488" s="431"/>
      <c r="I488" s="431"/>
      <c r="J488" s="431"/>
      <c r="K488" s="431"/>
      <c r="L488" s="431"/>
      <c r="M488" s="298">
        <f>+'11+'!O78</f>
        <v>8</v>
      </c>
      <c r="N488" s="298">
        <f>+'11+'!P78</f>
        <v>4</v>
      </c>
      <c r="O488" s="298" t="str">
        <f>+'11+'!Q78</f>
        <v>0820299190</v>
      </c>
      <c r="P488" s="298" t="str">
        <f>+'11+'!R78</f>
        <v>111</v>
      </c>
      <c r="Q488" s="432"/>
      <c r="R488" s="432"/>
      <c r="S488" s="335"/>
      <c r="T488" s="336"/>
      <c r="U488" s="337">
        <f>+'11+'!W78</f>
        <v>16776.292000000001</v>
      </c>
      <c r="V488" s="337">
        <f>+'11+'!X78</f>
        <v>12624.73473</v>
      </c>
      <c r="W488" s="283">
        <f t="shared" si="9"/>
        <v>75.253427455840651</v>
      </c>
    </row>
    <row r="489" spans="1:23" ht="21.75" customHeight="1" x14ac:dyDescent="0.2">
      <c r="A489" s="317"/>
      <c r="B489" s="431" t="str">
        <f>+'11+'!B79:M79</f>
        <v>Взносы по обязательному социальному страхованию на выплаты по оплате труда работников и иные выплаты работникам учреждений</v>
      </c>
      <c r="C489" s="431"/>
      <c r="D489" s="431"/>
      <c r="E489" s="431"/>
      <c r="F489" s="431"/>
      <c r="G489" s="431"/>
      <c r="H489" s="431"/>
      <c r="I489" s="431"/>
      <c r="J489" s="431"/>
      <c r="K489" s="431"/>
      <c r="L489" s="431"/>
      <c r="M489" s="298">
        <f>+'11+'!O79</f>
        <v>8</v>
      </c>
      <c r="N489" s="298">
        <f>+'11+'!P79</f>
        <v>4</v>
      </c>
      <c r="O489" s="298" t="str">
        <f>+'11+'!Q79</f>
        <v>0820299190</v>
      </c>
      <c r="P489" s="298" t="str">
        <f>+'11+'!R79</f>
        <v>119</v>
      </c>
      <c r="Q489" s="432"/>
      <c r="R489" s="432"/>
      <c r="S489" s="335"/>
      <c r="T489" s="336"/>
      <c r="U489" s="337">
        <f>+'11+'!W79</f>
        <v>5066.4399999999996</v>
      </c>
      <c r="V489" s="337">
        <f>+'11+'!X79</f>
        <v>3809.87005</v>
      </c>
      <c r="W489" s="283">
        <f t="shared" si="9"/>
        <v>75.198167746978157</v>
      </c>
    </row>
    <row r="490" spans="1:23" ht="12.75" customHeight="1" x14ac:dyDescent="0.2">
      <c r="A490" s="317"/>
      <c r="B490" s="431" t="str">
        <f>+'11+'!B80:M80</f>
        <v>Закупка товаров, работ и услуг для обеспечения государственных (муниципальных) нужд</v>
      </c>
      <c r="C490" s="431"/>
      <c r="D490" s="431"/>
      <c r="E490" s="431"/>
      <c r="F490" s="431"/>
      <c r="G490" s="431"/>
      <c r="H490" s="431"/>
      <c r="I490" s="431"/>
      <c r="J490" s="431"/>
      <c r="K490" s="431"/>
      <c r="L490" s="431"/>
      <c r="M490" s="298">
        <f>+'11+'!O80</f>
        <v>8</v>
      </c>
      <c r="N490" s="298">
        <f>+'11+'!P80</f>
        <v>4</v>
      </c>
      <c r="O490" s="298" t="str">
        <f>+'11+'!Q80</f>
        <v>0820299190</v>
      </c>
      <c r="P490" s="298" t="str">
        <f>+'11+'!R80</f>
        <v>200</v>
      </c>
      <c r="Q490" s="432"/>
      <c r="R490" s="432"/>
      <c r="S490" s="335"/>
      <c r="T490" s="336"/>
      <c r="U490" s="337">
        <f>+'11+'!W80</f>
        <v>293.5</v>
      </c>
      <c r="V490" s="337">
        <f>+'11+'!X80</f>
        <v>154.98572000000001</v>
      </c>
      <c r="W490" s="283">
        <f t="shared" si="9"/>
        <v>52.806037478705278</v>
      </c>
    </row>
    <row r="491" spans="1:23" ht="21.75" customHeight="1" x14ac:dyDescent="0.2">
      <c r="A491" s="317"/>
      <c r="B491" s="431" t="str">
        <f>+'11+'!B81:M81</f>
        <v>Иные закупки товаров, работ и услуг для обеспечения государственных (муниципальных) нужд</v>
      </c>
      <c r="C491" s="431"/>
      <c r="D491" s="431"/>
      <c r="E491" s="431"/>
      <c r="F491" s="431"/>
      <c r="G491" s="431"/>
      <c r="H491" s="431"/>
      <c r="I491" s="431"/>
      <c r="J491" s="431"/>
      <c r="K491" s="431"/>
      <c r="L491" s="431"/>
      <c r="M491" s="298">
        <f>+'11+'!O81</f>
        <v>8</v>
      </c>
      <c r="N491" s="298">
        <f>+'11+'!P81</f>
        <v>4</v>
      </c>
      <c r="O491" s="298" t="str">
        <f>+'11+'!Q81</f>
        <v>0820299190</v>
      </c>
      <c r="P491" s="298" t="str">
        <f>+'11+'!R81</f>
        <v>240</v>
      </c>
      <c r="Q491" s="432"/>
      <c r="R491" s="432"/>
      <c r="S491" s="335"/>
      <c r="T491" s="336"/>
      <c r="U491" s="337">
        <f>+'11+'!W81</f>
        <v>293.5</v>
      </c>
      <c r="V491" s="337">
        <f>+'11+'!X81</f>
        <v>154.98572000000001</v>
      </c>
      <c r="W491" s="283">
        <f t="shared" si="9"/>
        <v>52.806037478705278</v>
      </c>
    </row>
    <row r="492" spans="1:23" ht="12.75" customHeight="1" x14ac:dyDescent="0.2">
      <c r="A492" s="317"/>
      <c r="B492" s="431" t="str">
        <f>+'11+'!B82:M82</f>
        <v>Закупка товаров, работ, услуг в сфере информационно-коммуникационных технологий</v>
      </c>
      <c r="C492" s="431"/>
      <c r="D492" s="431"/>
      <c r="E492" s="431"/>
      <c r="F492" s="431"/>
      <c r="G492" s="431"/>
      <c r="H492" s="431"/>
      <c r="I492" s="431"/>
      <c r="J492" s="431"/>
      <c r="K492" s="431"/>
      <c r="L492" s="431"/>
      <c r="M492" s="298">
        <f>+'11+'!O82</f>
        <v>8</v>
      </c>
      <c r="N492" s="298">
        <f>+'11+'!P82</f>
        <v>4</v>
      </c>
      <c r="O492" s="298" t="str">
        <f>+'11+'!Q82</f>
        <v>0820299190</v>
      </c>
      <c r="P492" s="298" t="str">
        <f>+'11+'!R82</f>
        <v>242</v>
      </c>
      <c r="Q492" s="432"/>
      <c r="R492" s="432"/>
      <c r="S492" s="335"/>
      <c r="T492" s="336"/>
      <c r="U492" s="337">
        <f>+'11+'!W82</f>
        <v>42.4</v>
      </c>
      <c r="V492" s="337">
        <f>+'11+'!X82</f>
        <v>26.585719999999998</v>
      </c>
      <c r="W492" s="283">
        <f t="shared" si="9"/>
        <v>62.702169811320751</v>
      </c>
    </row>
    <row r="493" spans="1:23" ht="21.75" customHeight="1" x14ac:dyDescent="0.2">
      <c r="A493" s="317"/>
      <c r="B493" s="431" t="str">
        <f>+'11+'!B83:M83</f>
        <v>Прочая закупка товаров, работ и услуг</v>
      </c>
      <c r="C493" s="431"/>
      <c r="D493" s="431"/>
      <c r="E493" s="431"/>
      <c r="F493" s="431"/>
      <c r="G493" s="431"/>
      <c r="H493" s="431"/>
      <c r="I493" s="431"/>
      <c r="J493" s="431"/>
      <c r="K493" s="431"/>
      <c r="L493" s="431"/>
      <c r="M493" s="298">
        <f>+'11+'!O83</f>
        <v>8</v>
      </c>
      <c r="N493" s="298">
        <f>+'11+'!P83</f>
        <v>4</v>
      </c>
      <c r="O493" s="298" t="str">
        <f>+'11+'!Q83</f>
        <v>0820299190</v>
      </c>
      <c r="P493" s="298" t="str">
        <f>+'11+'!R83</f>
        <v>244</v>
      </c>
      <c r="Q493" s="432"/>
      <c r="R493" s="432"/>
      <c r="S493" s="335"/>
      <c r="T493" s="336"/>
      <c r="U493" s="337">
        <f>+'11+'!W83</f>
        <v>251.1</v>
      </c>
      <c r="V493" s="337">
        <f>+'11+'!X83</f>
        <v>128.4</v>
      </c>
      <c r="W493" s="283">
        <f t="shared" si="9"/>
        <v>51.13500597371565</v>
      </c>
    </row>
    <row r="494" spans="1:23" ht="21.75" customHeight="1" x14ac:dyDescent="0.2">
      <c r="A494" s="317"/>
      <c r="B494" s="431" t="str">
        <f>+'11+'!B84:M84</f>
        <v>Иные бюджетные ассигнования</v>
      </c>
      <c r="C494" s="431"/>
      <c r="D494" s="431"/>
      <c r="E494" s="431"/>
      <c r="F494" s="431"/>
      <c r="G494" s="431"/>
      <c r="H494" s="431"/>
      <c r="I494" s="431"/>
      <c r="J494" s="431"/>
      <c r="K494" s="431"/>
      <c r="L494" s="431"/>
      <c r="M494" s="298">
        <f>+'11+'!O84</f>
        <v>8</v>
      </c>
      <c r="N494" s="298">
        <f>+'11+'!P84</f>
        <v>4</v>
      </c>
      <c r="O494" s="298" t="str">
        <f>+'11+'!Q84</f>
        <v>0820299190</v>
      </c>
      <c r="P494" s="298" t="str">
        <f>+'11+'!R84</f>
        <v>800</v>
      </c>
      <c r="Q494" s="432"/>
      <c r="R494" s="432"/>
      <c r="S494" s="335"/>
      <c r="T494" s="336"/>
      <c r="U494" s="337">
        <f>+'11+'!W84</f>
        <v>6</v>
      </c>
      <c r="V494" s="337">
        <f>+'11+'!X84</f>
        <v>6</v>
      </c>
      <c r="W494" s="283">
        <f t="shared" si="9"/>
        <v>100</v>
      </c>
    </row>
    <row r="495" spans="1:23" ht="12.75" customHeight="1" x14ac:dyDescent="0.2">
      <c r="A495" s="317"/>
      <c r="B495" s="431" t="str">
        <f>+'11+'!B85:M85</f>
        <v>Уплата налогов, сборов и иных платежей</v>
      </c>
      <c r="C495" s="431"/>
      <c r="D495" s="431"/>
      <c r="E495" s="431"/>
      <c r="F495" s="431"/>
      <c r="G495" s="431"/>
      <c r="H495" s="431"/>
      <c r="I495" s="431"/>
      <c r="J495" s="431"/>
      <c r="K495" s="431"/>
      <c r="L495" s="431"/>
      <c r="M495" s="298">
        <f>+'11+'!O85</f>
        <v>8</v>
      </c>
      <c r="N495" s="298">
        <f>+'11+'!P85</f>
        <v>4</v>
      </c>
      <c r="O495" s="298" t="str">
        <f>+'11+'!Q85</f>
        <v>0820299190</v>
      </c>
      <c r="P495" s="298" t="str">
        <f>+'11+'!R85</f>
        <v>850</v>
      </c>
      <c r="Q495" s="432"/>
      <c r="R495" s="432"/>
      <c r="S495" s="335"/>
      <c r="T495" s="336"/>
      <c r="U495" s="337">
        <f>+'11+'!W85</f>
        <v>6</v>
      </c>
      <c r="V495" s="337">
        <f>+'11+'!X85</f>
        <v>6</v>
      </c>
      <c r="W495" s="283">
        <f t="shared" si="9"/>
        <v>100</v>
      </c>
    </row>
    <row r="496" spans="1:23" ht="42.75" customHeight="1" x14ac:dyDescent="0.2">
      <c r="A496" s="317"/>
      <c r="B496" s="431" t="str">
        <f>+'11+'!B86:M86</f>
        <v>Уплата налога на имущество организаций и земельного налога</v>
      </c>
      <c r="C496" s="431"/>
      <c r="D496" s="431"/>
      <c r="E496" s="431"/>
      <c r="F496" s="431"/>
      <c r="G496" s="431"/>
      <c r="H496" s="431"/>
      <c r="I496" s="431"/>
      <c r="J496" s="431"/>
      <c r="K496" s="431"/>
      <c r="L496" s="431"/>
      <c r="M496" s="298">
        <f>+'11+'!O86</f>
        <v>8</v>
      </c>
      <c r="N496" s="298">
        <f>+'11+'!P86</f>
        <v>4</v>
      </c>
      <c r="O496" s="298" t="str">
        <f>+'11+'!Q86</f>
        <v>0820299190</v>
      </c>
      <c r="P496" s="298" t="str">
        <f>+'11+'!R86</f>
        <v>851</v>
      </c>
      <c r="Q496" s="432"/>
      <c r="R496" s="432"/>
      <c r="S496" s="335"/>
      <c r="T496" s="336"/>
      <c r="U496" s="337">
        <f>+'11+'!W86</f>
        <v>6</v>
      </c>
      <c r="V496" s="337">
        <f>+'11+'!X86</f>
        <v>6</v>
      </c>
      <c r="W496" s="283">
        <f t="shared" si="9"/>
        <v>100</v>
      </c>
    </row>
    <row r="497" spans="1:23" ht="12.75" customHeight="1" x14ac:dyDescent="0.2">
      <c r="A497" s="317"/>
      <c r="B497" s="431" t="str">
        <f>+'11+'!B87:M87</f>
        <v>Муниципальная программа "Развитие культуры Овюрского кожууна</v>
      </c>
      <c r="C497" s="431"/>
      <c r="D497" s="431"/>
      <c r="E497" s="431"/>
      <c r="F497" s="431"/>
      <c r="G497" s="431"/>
      <c r="H497" s="431"/>
      <c r="I497" s="431"/>
      <c r="J497" s="431"/>
      <c r="K497" s="431"/>
      <c r="L497" s="431"/>
      <c r="M497" s="298">
        <f>+'11+'!O87</f>
        <v>8</v>
      </c>
      <c r="N497" s="298">
        <f>+'11+'!P87</f>
        <v>4</v>
      </c>
      <c r="O497" s="298" t="str">
        <f>+'11+'!Q87</f>
        <v>0800000000</v>
      </c>
      <c r="P497" s="298">
        <f>+'11+'!R87</f>
        <v>0</v>
      </c>
      <c r="Q497" s="432"/>
      <c r="R497" s="432"/>
      <c r="S497" s="335"/>
      <c r="T497" s="336"/>
      <c r="U497" s="337">
        <f>+'11+'!W87</f>
        <v>869.88199999999995</v>
      </c>
      <c r="V497" s="337">
        <f>+'11+'!X87</f>
        <v>686.13477</v>
      </c>
      <c r="W497" s="283">
        <f t="shared" si="9"/>
        <v>78.876763744967718</v>
      </c>
    </row>
    <row r="498" spans="1:23" ht="12.75" customHeight="1" x14ac:dyDescent="0.2">
      <c r="A498" s="317"/>
      <c r="B498" s="431" t="str">
        <f>+'11+'!B88:M88</f>
        <v>подпрограмма "Обеспечение реализации муниципальной программы и прочие мероприятия в сфере культуры"</v>
      </c>
      <c r="C498" s="431"/>
      <c r="D498" s="431"/>
      <c r="E498" s="431"/>
      <c r="F498" s="431"/>
      <c r="G498" s="431"/>
      <c r="H498" s="431"/>
      <c r="I498" s="431"/>
      <c r="J498" s="431"/>
      <c r="K498" s="431"/>
      <c r="L498" s="431"/>
      <c r="M498" s="298">
        <f>+'11+'!O88</f>
        <v>8</v>
      </c>
      <c r="N498" s="298">
        <f>+'11+'!P88</f>
        <v>4</v>
      </c>
      <c r="O498" s="298" t="str">
        <f>+'11+'!Q88</f>
        <v>0830000000</v>
      </c>
      <c r="P498" s="298">
        <f>+'11+'!R88</f>
        <v>0</v>
      </c>
      <c r="Q498" s="432"/>
      <c r="R498" s="432"/>
      <c r="S498" s="335"/>
      <c r="T498" s="336"/>
      <c r="U498" s="337">
        <f>+'11+'!W88</f>
        <v>869.88199999999995</v>
      </c>
      <c r="V498" s="337">
        <f>+'11+'!X88</f>
        <v>686.13477</v>
      </c>
      <c r="W498" s="283">
        <f t="shared" si="9"/>
        <v>78.876763744967718</v>
      </c>
    </row>
    <row r="499" spans="1:23" ht="32.25" customHeight="1" x14ac:dyDescent="0.2">
      <c r="A499" s="317"/>
      <c r="B499" s="431" t="str">
        <f>+'11+'!B89:M89</f>
        <v>Разработка нормативно-правовых, методических и иных документов, направленных на эффективное решение задач</v>
      </c>
      <c r="C499" s="431"/>
      <c r="D499" s="431"/>
      <c r="E499" s="431"/>
      <c r="F499" s="431"/>
      <c r="G499" s="431"/>
      <c r="H499" s="431"/>
      <c r="I499" s="431"/>
      <c r="J499" s="431"/>
      <c r="K499" s="431"/>
      <c r="L499" s="431"/>
      <c r="M499" s="298">
        <f>+'11+'!O89</f>
        <v>8</v>
      </c>
      <c r="N499" s="298">
        <f>+'11+'!P89</f>
        <v>4</v>
      </c>
      <c r="O499" s="298" t="str">
        <f>+'11+'!Q89</f>
        <v>0830120419</v>
      </c>
      <c r="P499" s="298">
        <f>+'11+'!R89</f>
        <v>0</v>
      </c>
      <c r="Q499" s="432"/>
      <c r="R499" s="432"/>
      <c r="S499" s="335"/>
      <c r="T499" s="336"/>
      <c r="U499" s="337">
        <f>+'11+'!W89</f>
        <v>869.88199999999995</v>
      </c>
      <c r="V499" s="337">
        <f>+'11+'!X89</f>
        <v>686.13477</v>
      </c>
      <c r="W499" s="283">
        <f t="shared" ref="W499:W556" si="10">V499/U499*100</f>
        <v>78.876763744967718</v>
      </c>
    </row>
    <row r="500" spans="1:23" ht="42.75" customHeight="1" x14ac:dyDescent="0.2">
      <c r="A500" s="317"/>
      <c r="B500" s="431" t="str">
        <f>+'11+'!B90:M90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00" s="431"/>
      <c r="D500" s="431"/>
      <c r="E500" s="431"/>
      <c r="F500" s="431"/>
      <c r="G500" s="431"/>
      <c r="H500" s="431"/>
      <c r="I500" s="431"/>
      <c r="J500" s="431"/>
      <c r="K500" s="431"/>
      <c r="L500" s="431"/>
      <c r="M500" s="298">
        <f>+'11+'!O90</f>
        <v>8</v>
      </c>
      <c r="N500" s="298">
        <f>+'11+'!P90</f>
        <v>4</v>
      </c>
      <c r="O500" s="298" t="str">
        <f>+'11+'!Q90</f>
        <v>0830120419</v>
      </c>
      <c r="P500" s="298" t="str">
        <f>+'11+'!R90</f>
        <v>100</v>
      </c>
      <c r="Q500" s="432"/>
      <c r="R500" s="432"/>
      <c r="S500" s="335"/>
      <c r="T500" s="336"/>
      <c r="U500" s="337">
        <f>+'11+'!W90</f>
        <v>869.88199999999995</v>
      </c>
      <c r="V500" s="337">
        <f>+'11+'!X90</f>
        <v>686.13477</v>
      </c>
      <c r="W500" s="283">
        <f t="shared" si="10"/>
        <v>78.876763744967718</v>
      </c>
    </row>
    <row r="501" spans="1:23" ht="21.75" customHeight="1" x14ac:dyDescent="0.2">
      <c r="A501" s="317"/>
      <c r="B501" s="431" t="str">
        <f>+'11+'!B91:M91</f>
        <v>Расходы на выплаты персоналу государственных (муниципальных) органов</v>
      </c>
      <c r="C501" s="431"/>
      <c r="D501" s="431"/>
      <c r="E501" s="431"/>
      <c r="F501" s="431"/>
      <c r="G501" s="431"/>
      <c r="H501" s="431"/>
      <c r="I501" s="431"/>
      <c r="J501" s="431"/>
      <c r="K501" s="431"/>
      <c r="L501" s="431"/>
      <c r="M501" s="298">
        <f>+'11+'!O91</f>
        <v>8</v>
      </c>
      <c r="N501" s="298">
        <f>+'11+'!P91</f>
        <v>4</v>
      </c>
      <c r="O501" s="298" t="str">
        <f>+'11+'!Q91</f>
        <v>0830120419</v>
      </c>
      <c r="P501" s="298" t="str">
        <f>+'11+'!R91</f>
        <v>120</v>
      </c>
      <c r="Q501" s="432"/>
      <c r="R501" s="432"/>
      <c r="S501" s="335"/>
      <c r="T501" s="336"/>
      <c r="U501" s="337">
        <f>+'11+'!W91</f>
        <v>869.88199999999995</v>
      </c>
      <c r="V501" s="337">
        <f>+'11+'!X91</f>
        <v>686.13477</v>
      </c>
      <c r="W501" s="283">
        <f t="shared" si="10"/>
        <v>78.876763744967718</v>
      </c>
    </row>
    <row r="502" spans="1:23" ht="21.75" customHeight="1" x14ac:dyDescent="0.2">
      <c r="A502" s="317"/>
      <c r="B502" s="431" t="str">
        <f>+'11+'!B92:M92</f>
        <v>Фонд оплаты труда государственных (муниципальных) органов</v>
      </c>
      <c r="C502" s="431"/>
      <c r="D502" s="431"/>
      <c r="E502" s="431"/>
      <c r="F502" s="431"/>
      <c r="G502" s="431"/>
      <c r="H502" s="431"/>
      <c r="I502" s="431"/>
      <c r="J502" s="431"/>
      <c r="K502" s="431"/>
      <c r="L502" s="431"/>
      <c r="M502" s="298">
        <f>+'11+'!O92</f>
        <v>8</v>
      </c>
      <c r="N502" s="298">
        <f>+'11+'!P92</f>
        <v>4</v>
      </c>
      <c r="O502" s="298" t="str">
        <f>+'11+'!Q92</f>
        <v>0830120419</v>
      </c>
      <c r="P502" s="298" t="str">
        <f>+'11+'!R92</f>
        <v>121</v>
      </c>
      <c r="Q502" s="432"/>
      <c r="R502" s="432"/>
      <c r="S502" s="335"/>
      <c r="T502" s="336"/>
      <c r="U502" s="337">
        <f>+'11+'!W92</f>
        <v>668.11199999999997</v>
      </c>
      <c r="V502" s="337">
        <f>+'11+'!X92</f>
        <v>529.58946000000003</v>
      </c>
      <c r="W502" s="283">
        <f t="shared" si="10"/>
        <v>79.26656907823839</v>
      </c>
    </row>
    <row r="503" spans="1:23" ht="12.75" customHeight="1" x14ac:dyDescent="0.2">
      <c r="A503" s="317"/>
      <c r="B503" s="431" t="str">
        <f>+'11+'!B93:M93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503" s="431"/>
      <c r="D503" s="431"/>
      <c r="E503" s="431"/>
      <c r="F503" s="431"/>
      <c r="G503" s="431"/>
      <c r="H503" s="431"/>
      <c r="I503" s="431"/>
      <c r="J503" s="431"/>
      <c r="K503" s="431"/>
      <c r="L503" s="431"/>
      <c r="M503" s="298">
        <f>+'11+'!O93</f>
        <v>8</v>
      </c>
      <c r="N503" s="298">
        <f>+'11+'!P93</f>
        <v>4</v>
      </c>
      <c r="O503" s="298" t="str">
        <f>+'11+'!Q93</f>
        <v>0830120419</v>
      </c>
      <c r="P503" s="298" t="str">
        <f>+'11+'!R93</f>
        <v>129</v>
      </c>
      <c r="Q503" s="432"/>
      <c r="R503" s="432"/>
      <c r="S503" s="335"/>
      <c r="T503" s="336"/>
      <c r="U503" s="337">
        <f>+'11+'!W93</f>
        <v>201.77</v>
      </c>
      <c r="V503" s="337">
        <f>+'11+'!X93</f>
        <v>156.54531</v>
      </c>
      <c r="W503" s="283">
        <f t="shared" si="10"/>
        <v>77.586018734202312</v>
      </c>
    </row>
    <row r="504" spans="1:23" ht="12.75" customHeight="1" x14ac:dyDescent="0.2">
      <c r="A504" s="317"/>
      <c r="B504" s="431" t="str">
        <f>+'11+'!B94:M94</f>
        <v>Муниципальная программа "Развитие культуры Овюрского кожууна</v>
      </c>
      <c r="C504" s="431"/>
      <c r="D504" s="431"/>
      <c r="E504" s="431"/>
      <c r="F504" s="431"/>
      <c r="G504" s="431"/>
      <c r="H504" s="431"/>
      <c r="I504" s="431"/>
      <c r="J504" s="431"/>
      <c r="K504" s="431"/>
      <c r="L504" s="431"/>
      <c r="M504" s="298">
        <f>+'11+'!O94</f>
        <v>8</v>
      </c>
      <c r="N504" s="298">
        <f>+'11+'!P94</f>
        <v>4</v>
      </c>
      <c r="O504" s="298" t="str">
        <f>+'11+'!Q94</f>
        <v>0800000000</v>
      </c>
      <c r="P504" s="298">
        <f>+'11+'!R94</f>
        <v>0</v>
      </c>
      <c r="Q504" s="432"/>
      <c r="R504" s="432"/>
      <c r="S504" s="335"/>
      <c r="T504" s="336"/>
      <c r="U504" s="337">
        <f>+'11+'!W94</f>
        <v>1955.3389999999999</v>
      </c>
      <c r="V504" s="337">
        <f>+'11+'!X94</f>
        <v>1401.0565799999999</v>
      </c>
      <c r="W504" s="283">
        <f t="shared" si="10"/>
        <v>71.652873491501992</v>
      </c>
    </row>
    <row r="505" spans="1:23" ht="12.75" customHeight="1" x14ac:dyDescent="0.2">
      <c r="A505" s="317"/>
      <c r="B505" s="431" t="str">
        <f>+'11+'!B95:M95</f>
        <v>подпрограмма "Обеспечение реализации муниципальной программы и прочие мероприятия в сфере культуры"</v>
      </c>
      <c r="C505" s="431"/>
      <c r="D505" s="431"/>
      <c r="E505" s="431"/>
      <c r="F505" s="431"/>
      <c r="G505" s="431"/>
      <c r="H505" s="431"/>
      <c r="I505" s="431"/>
      <c r="J505" s="431"/>
      <c r="K505" s="431"/>
      <c r="L505" s="431"/>
      <c r="M505" s="298">
        <f>+'11+'!O95</f>
        <v>8</v>
      </c>
      <c r="N505" s="298">
        <f>+'11+'!P95</f>
        <v>4</v>
      </c>
      <c r="O505" s="298" t="str">
        <f>+'11+'!Q95</f>
        <v>0830000000</v>
      </c>
      <c r="P505" s="298">
        <f>+'11+'!R95</f>
        <v>0</v>
      </c>
      <c r="Q505" s="432"/>
      <c r="R505" s="432"/>
      <c r="S505" s="335"/>
      <c r="T505" s="336"/>
      <c r="U505" s="337">
        <f>+'11+'!W95</f>
        <v>1955.3389999999999</v>
      </c>
      <c r="V505" s="337">
        <f>+'11+'!X95</f>
        <v>1401.0565799999999</v>
      </c>
      <c r="W505" s="283">
        <f t="shared" si="10"/>
        <v>71.652873491501992</v>
      </c>
    </row>
    <row r="506" spans="1:23" ht="21.75" customHeight="1" x14ac:dyDescent="0.2">
      <c r="A506" s="317"/>
      <c r="B506" s="431" t="str">
        <f>+'11+'!B96:M96</f>
        <v xml:space="preserve">Обеспечение организационных, информационных и методических условий </v>
      </c>
      <c r="C506" s="431"/>
      <c r="D506" s="431"/>
      <c r="E506" s="431"/>
      <c r="F506" s="431"/>
      <c r="G506" s="431"/>
      <c r="H506" s="431"/>
      <c r="I506" s="431"/>
      <c r="J506" s="431"/>
      <c r="K506" s="431"/>
      <c r="L506" s="431"/>
      <c r="M506" s="298">
        <f>+'11+'!O96</f>
        <v>8</v>
      </c>
      <c r="N506" s="298">
        <f>+'11+'!P96</f>
        <v>4</v>
      </c>
      <c r="O506" s="298" t="str">
        <f>+'11+'!Q96</f>
        <v>0830200019</v>
      </c>
      <c r="P506" s="298">
        <f>+'11+'!R96</f>
        <v>0</v>
      </c>
      <c r="Q506" s="432"/>
      <c r="R506" s="432"/>
      <c r="S506" s="335"/>
      <c r="T506" s="336"/>
      <c r="U506" s="337">
        <f>+'11+'!W96</f>
        <v>1955.3389999999999</v>
      </c>
      <c r="V506" s="337">
        <f>+'11+'!X96</f>
        <v>1401.0565799999999</v>
      </c>
      <c r="W506" s="283">
        <f t="shared" si="10"/>
        <v>71.652873491501992</v>
      </c>
    </row>
    <row r="507" spans="1:23" ht="21.75" customHeight="1" x14ac:dyDescent="0.2">
      <c r="A507" s="317"/>
      <c r="B507" s="431" t="str">
        <f>+'11+'!B97:M97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07" s="431"/>
      <c r="D507" s="431"/>
      <c r="E507" s="431"/>
      <c r="F507" s="431"/>
      <c r="G507" s="431"/>
      <c r="H507" s="431"/>
      <c r="I507" s="431"/>
      <c r="J507" s="431"/>
      <c r="K507" s="431"/>
      <c r="L507" s="431"/>
      <c r="M507" s="298">
        <f>+'11+'!O97</f>
        <v>8</v>
      </c>
      <c r="N507" s="298">
        <f>+'11+'!P97</f>
        <v>4</v>
      </c>
      <c r="O507" s="298" t="str">
        <f>+'11+'!Q97</f>
        <v>0830200019</v>
      </c>
      <c r="P507" s="298" t="str">
        <f>+'11+'!R97</f>
        <v>100</v>
      </c>
      <c r="Q507" s="432"/>
      <c r="R507" s="432"/>
      <c r="S507" s="335"/>
      <c r="T507" s="336"/>
      <c r="U507" s="337">
        <f>+'11+'!W97</f>
        <v>1700.4389999999999</v>
      </c>
      <c r="V507" s="337">
        <f>+'11+'!X97</f>
        <v>1215.70515</v>
      </c>
      <c r="W507" s="283">
        <f t="shared" si="10"/>
        <v>71.493605474821507</v>
      </c>
    </row>
    <row r="508" spans="1:23" ht="21.75" customHeight="1" x14ac:dyDescent="0.2">
      <c r="A508" s="317"/>
      <c r="B508" s="431" t="str">
        <f>+'11+'!B98:M98</f>
        <v>Расходы на выплаты персоналу казенных учреждений</v>
      </c>
      <c r="C508" s="431"/>
      <c r="D508" s="431"/>
      <c r="E508" s="431"/>
      <c r="F508" s="431"/>
      <c r="G508" s="431"/>
      <c r="H508" s="431"/>
      <c r="I508" s="431"/>
      <c r="J508" s="431"/>
      <c r="K508" s="431"/>
      <c r="L508" s="431"/>
      <c r="M508" s="298">
        <f>+'11+'!O98</f>
        <v>8</v>
      </c>
      <c r="N508" s="298">
        <f>+'11+'!P98</f>
        <v>4</v>
      </c>
      <c r="O508" s="298" t="str">
        <f>+'11+'!Q98</f>
        <v>0830200019</v>
      </c>
      <c r="P508" s="298" t="str">
        <f>+'11+'!R98</f>
        <v>110</v>
      </c>
      <c r="Q508" s="432"/>
      <c r="R508" s="432"/>
      <c r="S508" s="335"/>
      <c r="T508" s="336"/>
      <c r="U508" s="337">
        <f>+'11+'!W98</f>
        <v>1700.4389999999999</v>
      </c>
      <c r="V508" s="337">
        <f>+'11+'!X98</f>
        <v>1215.70515</v>
      </c>
      <c r="W508" s="283">
        <f t="shared" si="10"/>
        <v>71.493605474821507</v>
      </c>
    </row>
    <row r="509" spans="1:23" ht="21.75" customHeight="1" x14ac:dyDescent="0.2">
      <c r="A509" s="317"/>
      <c r="B509" s="431" t="str">
        <f>+'11+'!B99:M99</f>
        <v>Фонд оплаты труда учреждений</v>
      </c>
      <c r="C509" s="431"/>
      <c r="D509" s="431"/>
      <c r="E509" s="431"/>
      <c r="F509" s="431"/>
      <c r="G509" s="431"/>
      <c r="H509" s="431"/>
      <c r="I509" s="431"/>
      <c r="J509" s="431"/>
      <c r="K509" s="431"/>
      <c r="L509" s="431"/>
      <c r="M509" s="298">
        <f>+'11+'!O99</f>
        <v>8</v>
      </c>
      <c r="N509" s="298">
        <f>+'11+'!P99</f>
        <v>4</v>
      </c>
      <c r="O509" s="298" t="str">
        <f>+'11+'!Q99</f>
        <v>0830200019</v>
      </c>
      <c r="P509" s="298" t="str">
        <f>+'11+'!R99</f>
        <v>111</v>
      </c>
      <c r="Q509" s="432"/>
      <c r="R509" s="432"/>
      <c r="S509" s="335"/>
      <c r="T509" s="336"/>
      <c r="U509" s="337">
        <f>+'11+'!W99</f>
        <v>1306.021</v>
      </c>
      <c r="V509" s="337">
        <f>+'11+'!X99</f>
        <v>935.45816000000002</v>
      </c>
      <c r="W509" s="283">
        <f t="shared" si="10"/>
        <v>71.626578745671011</v>
      </c>
    </row>
    <row r="510" spans="1:23" ht="21.75" customHeight="1" x14ac:dyDescent="0.2">
      <c r="A510" s="317"/>
      <c r="B510" s="431" t="str">
        <f>+'11+'!B100:M100</f>
        <v>Взносы по обязательному социальному страхованию на выплаты по оплате труда работников и иные выплаты работникам учреждений</v>
      </c>
      <c r="C510" s="431"/>
      <c r="D510" s="431"/>
      <c r="E510" s="431"/>
      <c r="F510" s="431"/>
      <c r="G510" s="431"/>
      <c r="H510" s="431"/>
      <c r="I510" s="431"/>
      <c r="J510" s="431"/>
      <c r="K510" s="431"/>
      <c r="L510" s="431"/>
      <c r="M510" s="298">
        <f>+'11+'!O100</f>
        <v>8</v>
      </c>
      <c r="N510" s="298">
        <f>+'11+'!P100</f>
        <v>4</v>
      </c>
      <c r="O510" s="298" t="str">
        <f>+'11+'!Q100</f>
        <v>0830200019</v>
      </c>
      <c r="P510" s="298" t="str">
        <f>+'11+'!R100</f>
        <v>119</v>
      </c>
      <c r="Q510" s="432"/>
      <c r="R510" s="432"/>
      <c r="S510" s="335"/>
      <c r="T510" s="336"/>
      <c r="U510" s="337">
        <f>+'11+'!W100</f>
        <v>394.41800000000001</v>
      </c>
      <c r="V510" s="337">
        <f>+'11+'!X100</f>
        <v>280.24698999999998</v>
      </c>
      <c r="W510" s="283">
        <f t="shared" si="10"/>
        <v>71.053296249156986</v>
      </c>
    </row>
    <row r="511" spans="1:23" ht="12.75" customHeight="1" x14ac:dyDescent="0.2">
      <c r="A511" s="317"/>
      <c r="B511" s="431" t="str">
        <f>+'11+'!B101:M101</f>
        <v>Закупка товаров, работ и услуг для обеспечения государственных (муниципальных) нужд</v>
      </c>
      <c r="C511" s="431"/>
      <c r="D511" s="431"/>
      <c r="E511" s="431"/>
      <c r="F511" s="431"/>
      <c r="G511" s="431"/>
      <c r="H511" s="431"/>
      <c r="I511" s="431"/>
      <c r="J511" s="431"/>
      <c r="K511" s="431"/>
      <c r="L511" s="431"/>
      <c r="M511" s="298">
        <f>+'11+'!O101</f>
        <v>8</v>
      </c>
      <c r="N511" s="298">
        <f>+'11+'!P101</f>
        <v>4</v>
      </c>
      <c r="O511" s="298" t="str">
        <f>+'11+'!Q101</f>
        <v>0830200019</v>
      </c>
      <c r="P511" s="298" t="str">
        <f>+'11+'!R101</f>
        <v>200</v>
      </c>
      <c r="Q511" s="432"/>
      <c r="R511" s="432"/>
      <c r="S511" s="335"/>
      <c r="T511" s="336"/>
      <c r="U511" s="337">
        <f>+'11+'!W101</f>
        <v>254.9</v>
      </c>
      <c r="V511" s="337">
        <f>+'11+'!X101</f>
        <v>185.35142999999999</v>
      </c>
      <c r="W511" s="283">
        <f t="shared" si="10"/>
        <v>72.715351118085522</v>
      </c>
    </row>
    <row r="512" spans="1:23" ht="12.75" customHeight="1" x14ac:dyDescent="0.2">
      <c r="A512" s="317"/>
      <c r="B512" s="431" t="str">
        <f>+'11+'!B102:M102</f>
        <v>Иные закупки товаров, работ и услуг для обеспечения государственных (муниципальных) нужд</v>
      </c>
      <c r="C512" s="431"/>
      <c r="D512" s="431"/>
      <c r="E512" s="431"/>
      <c r="F512" s="431"/>
      <c r="G512" s="431"/>
      <c r="H512" s="431"/>
      <c r="I512" s="431"/>
      <c r="J512" s="431"/>
      <c r="K512" s="431"/>
      <c r="L512" s="431"/>
      <c r="M512" s="298">
        <f>+'11+'!O102</f>
        <v>8</v>
      </c>
      <c r="N512" s="298">
        <f>+'11+'!P102</f>
        <v>4</v>
      </c>
      <c r="O512" s="298" t="str">
        <f>+'11+'!Q102</f>
        <v>0830200019</v>
      </c>
      <c r="P512" s="298" t="str">
        <f>+'11+'!R102</f>
        <v>240</v>
      </c>
      <c r="Q512" s="432"/>
      <c r="R512" s="432"/>
      <c r="S512" s="335"/>
      <c r="T512" s="336"/>
      <c r="U512" s="337">
        <f>+'11+'!W102</f>
        <v>254.9</v>
      </c>
      <c r="V512" s="337">
        <f>+'11+'!X102</f>
        <v>185.35142999999999</v>
      </c>
      <c r="W512" s="283">
        <f t="shared" si="10"/>
        <v>72.715351118085522</v>
      </c>
    </row>
    <row r="513" spans="1:23" ht="12.75" customHeight="1" x14ac:dyDescent="0.2">
      <c r="A513" s="317"/>
      <c r="B513" s="431" t="str">
        <f>+'11+'!B103:M103</f>
        <v>Закупка товаров, работ, услуг в сфере информационно-коммуникационных технологий</v>
      </c>
      <c r="C513" s="431"/>
      <c r="D513" s="431"/>
      <c r="E513" s="431"/>
      <c r="F513" s="431"/>
      <c r="G513" s="431"/>
      <c r="H513" s="431"/>
      <c r="I513" s="431"/>
      <c r="J513" s="431"/>
      <c r="K513" s="431"/>
      <c r="L513" s="431"/>
      <c r="M513" s="298">
        <f>+'11+'!O103</f>
        <v>8</v>
      </c>
      <c r="N513" s="298">
        <f>+'11+'!P103</f>
        <v>4</v>
      </c>
      <c r="O513" s="298" t="str">
        <f>+'11+'!Q103</f>
        <v>0830200019</v>
      </c>
      <c r="P513" s="298" t="str">
        <f>+'11+'!R103</f>
        <v>242</v>
      </c>
      <c r="Q513" s="432"/>
      <c r="R513" s="432"/>
      <c r="S513" s="335"/>
      <c r="T513" s="336"/>
      <c r="U513" s="337">
        <f>+'11+'!W103</f>
        <v>212.3</v>
      </c>
      <c r="V513" s="337">
        <f>+'11+'!X103</f>
        <v>160.35142999999999</v>
      </c>
      <c r="W513" s="283">
        <f t="shared" si="10"/>
        <v>75.530584079133291</v>
      </c>
    </row>
    <row r="514" spans="1:23" ht="21.75" customHeight="1" x14ac:dyDescent="0.2">
      <c r="A514" s="317"/>
      <c r="B514" s="431" t="str">
        <f>+'11+'!B104:M104</f>
        <v>Прочая закупка товаров, работ и услуг</v>
      </c>
      <c r="C514" s="431"/>
      <c r="D514" s="431"/>
      <c r="E514" s="431"/>
      <c r="F514" s="431"/>
      <c r="G514" s="431"/>
      <c r="H514" s="431"/>
      <c r="I514" s="431"/>
      <c r="J514" s="431"/>
      <c r="K514" s="431"/>
      <c r="L514" s="431"/>
      <c r="M514" s="298">
        <f>+'11+'!O104</f>
        <v>8</v>
      </c>
      <c r="N514" s="298">
        <f>+'11+'!P104</f>
        <v>4</v>
      </c>
      <c r="O514" s="298" t="str">
        <f>+'11+'!Q104</f>
        <v>0830200019</v>
      </c>
      <c r="P514" s="298" t="str">
        <f>+'11+'!R104</f>
        <v>244</v>
      </c>
      <c r="Q514" s="432"/>
      <c r="R514" s="432"/>
      <c r="S514" s="335"/>
      <c r="T514" s="336"/>
      <c r="U514" s="337">
        <f>+'11+'!W104</f>
        <v>42.6</v>
      </c>
      <c r="V514" s="337">
        <f>+'11+'!X104</f>
        <v>25</v>
      </c>
      <c r="W514" s="283">
        <f t="shared" si="10"/>
        <v>58.685446009389672</v>
      </c>
    </row>
    <row r="515" spans="1:23" ht="21.75" customHeight="1" x14ac:dyDescent="0.2">
      <c r="A515" s="317"/>
      <c r="B515" s="431" t="str">
        <f>+'11+'!B105:M105</f>
        <v>Муниципальная программа "Развитие культуры Овюрского кожууна</v>
      </c>
      <c r="C515" s="431"/>
      <c r="D515" s="431"/>
      <c r="E515" s="431"/>
      <c r="F515" s="431"/>
      <c r="G515" s="431"/>
      <c r="H515" s="431"/>
      <c r="I515" s="431"/>
      <c r="J515" s="431"/>
      <c r="K515" s="431"/>
      <c r="L515" s="431"/>
      <c r="M515" s="298">
        <f>+'11+'!O105</f>
        <v>8</v>
      </c>
      <c r="N515" s="298">
        <f>+'11+'!P105</f>
        <v>4</v>
      </c>
      <c r="O515" s="298" t="str">
        <f>+'11+'!Q105</f>
        <v>0800000000</v>
      </c>
      <c r="P515" s="298">
        <f>+'11+'!R105</f>
        <v>0</v>
      </c>
      <c r="Q515" s="432"/>
      <c r="R515" s="432"/>
      <c r="S515" s="335"/>
      <c r="T515" s="336"/>
      <c r="U515" s="337">
        <f>+'11+'!W105</f>
        <v>223</v>
      </c>
      <c r="V515" s="337">
        <f>+'11+'!X105</f>
        <v>113</v>
      </c>
      <c r="W515" s="283">
        <f t="shared" si="10"/>
        <v>50.672645739910315</v>
      </c>
    </row>
    <row r="516" spans="1:23" ht="21.75" customHeight="1" x14ac:dyDescent="0.2">
      <c r="A516" s="317"/>
      <c r="B516" s="431" t="str">
        <f>+'11+'!B106:M106</f>
        <v>Подпрограмма "Развитие туризма на территории Овюрского кожууна"</v>
      </c>
      <c r="C516" s="431"/>
      <c r="D516" s="431"/>
      <c r="E516" s="431"/>
      <c r="F516" s="431"/>
      <c r="G516" s="431"/>
      <c r="H516" s="431"/>
      <c r="I516" s="431"/>
      <c r="J516" s="431"/>
      <c r="K516" s="431"/>
      <c r="L516" s="431"/>
      <c r="M516" s="298">
        <f>+'11+'!O106</f>
        <v>8</v>
      </c>
      <c r="N516" s="298">
        <f>+'11+'!P106</f>
        <v>4</v>
      </c>
      <c r="O516" s="298" t="str">
        <f>+'11+'!Q106</f>
        <v>0840000000</v>
      </c>
      <c r="P516" s="298">
        <f>+'11+'!R106</f>
        <v>0</v>
      </c>
      <c r="Q516" s="432"/>
      <c r="R516" s="432"/>
      <c r="S516" s="335"/>
      <c r="T516" s="336"/>
      <c r="U516" s="337">
        <f>+'11+'!W106</f>
        <v>223</v>
      </c>
      <c r="V516" s="337">
        <f>+'11+'!X106</f>
        <v>113</v>
      </c>
      <c r="W516" s="283">
        <f t="shared" si="10"/>
        <v>50.672645739910315</v>
      </c>
    </row>
    <row r="517" spans="1:23" ht="53.25" customHeight="1" x14ac:dyDescent="0.2">
      <c r="A517" s="317"/>
      <c r="B517" s="431" t="str">
        <f>+'11+'!B107:M107</f>
        <v>Реализация мер по развитию турризма на ерритории Овюрского кожууна РТ</v>
      </c>
      <c r="C517" s="431"/>
      <c r="D517" s="431"/>
      <c r="E517" s="431"/>
      <c r="F517" s="431"/>
      <c r="G517" s="431"/>
      <c r="H517" s="431"/>
      <c r="I517" s="431"/>
      <c r="J517" s="431"/>
      <c r="K517" s="431"/>
      <c r="L517" s="431"/>
      <c r="M517" s="298">
        <f>+'11+'!O107</f>
        <v>8</v>
      </c>
      <c r="N517" s="298">
        <f>+'11+'!P107</f>
        <v>4</v>
      </c>
      <c r="O517" s="298" t="str">
        <f>+'11+'!Q107</f>
        <v>0840047000</v>
      </c>
      <c r="P517" s="298">
        <f>+'11+'!R107</f>
        <v>0</v>
      </c>
      <c r="Q517" s="432"/>
      <c r="R517" s="432"/>
      <c r="S517" s="335"/>
      <c r="T517" s="336"/>
      <c r="U517" s="337">
        <f>+'11+'!W107</f>
        <v>223</v>
      </c>
      <c r="V517" s="337">
        <f>+'11+'!X107</f>
        <v>113</v>
      </c>
      <c r="W517" s="283">
        <f t="shared" si="10"/>
        <v>50.672645739910315</v>
      </c>
    </row>
    <row r="518" spans="1:23" ht="12.75" customHeight="1" x14ac:dyDescent="0.2">
      <c r="A518" s="317"/>
      <c r="B518" s="431" t="str">
        <f>+'11+'!B108:M108</f>
        <v>Закупка товаров, работ и услуг для обеспечения государственных (муниципальных) нужд</v>
      </c>
      <c r="C518" s="431"/>
      <c r="D518" s="431"/>
      <c r="E518" s="431"/>
      <c r="F518" s="431"/>
      <c r="G518" s="431"/>
      <c r="H518" s="431"/>
      <c r="I518" s="431"/>
      <c r="J518" s="431"/>
      <c r="K518" s="431"/>
      <c r="L518" s="431"/>
      <c r="M518" s="298">
        <f>+'11+'!O108</f>
        <v>8</v>
      </c>
      <c r="N518" s="298">
        <f>+'11+'!P108</f>
        <v>4</v>
      </c>
      <c r="O518" s="298" t="str">
        <f>+'11+'!Q108</f>
        <v>0840047000</v>
      </c>
      <c r="P518" s="298" t="str">
        <f>+'11+'!R108</f>
        <v>200</v>
      </c>
      <c r="Q518" s="432"/>
      <c r="R518" s="432"/>
      <c r="S518" s="335"/>
      <c r="T518" s="336"/>
      <c r="U518" s="337">
        <f>+'11+'!W108</f>
        <v>223</v>
      </c>
      <c r="V518" s="337">
        <f>+'11+'!X108</f>
        <v>113</v>
      </c>
      <c r="W518" s="283">
        <f t="shared" si="10"/>
        <v>50.672645739910315</v>
      </c>
    </row>
    <row r="519" spans="1:23" ht="12.75" customHeight="1" x14ac:dyDescent="0.2">
      <c r="A519" s="317"/>
      <c r="B519" s="431" t="str">
        <f>+'11+'!B109:M109</f>
        <v>Иные закупки товаров, работ и услуг для обеспечения государственных (муниципальных) нужд</v>
      </c>
      <c r="C519" s="431"/>
      <c r="D519" s="431"/>
      <c r="E519" s="431"/>
      <c r="F519" s="431"/>
      <c r="G519" s="431"/>
      <c r="H519" s="431"/>
      <c r="I519" s="431"/>
      <c r="J519" s="431"/>
      <c r="K519" s="431"/>
      <c r="L519" s="431"/>
      <c r="M519" s="298">
        <f>+'11+'!O109</f>
        <v>8</v>
      </c>
      <c r="N519" s="298">
        <f>+'11+'!P109</f>
        <v>4</v>
      </c>
      <c r="O519" s="298" t="str">
        <f>+'11+'!Q109</f>
        <v>0840047000</v>
      </c>
      <c r="P519" s="298" t="str">
        <f>+'11+'!R109</f>
        <v>240</v>
      </c>
      <c r="Q519" s="432"/>
      <c r="R519" s="432"/>
      <c r="S519" s="335"/>
      <c r="T519" s="336"/>
      <c r="U519" s="337">
        <f>+'11+'!W109</f>
        <v>223</v>
      </c>
      <c r="V519" s="337">
        <f>+'11+'!X109</f>
        <v>113</v>
      </c>
      <c r="W519" s="283">
        <f t="shared" si="10"/>
        <v>50.672645739910315</v>
      </c>
    </row>
    <row r="520" spans="1:23" ht="21.75" customHeight="1" x14ac:dyDescent="0.2">
      <c r="A520" s="317"/>
      <c r="B520" s="431" t="str">
        <f>+'11+'!B110:M110</f>
        <v>Прочая закупка товаров, работ и услуг</v>
      </c>
      <c r="C520" s="431"/>
      <c r="D520" s="431"/>
      <c r="E520" s="431"/>
      <c r="F520" s="431"/>
      <c r="G520" s="431"/>
      <c r="H520" s="431"/>
      <c r="I520" s="431"/>
      <c r="J520" s="431"/>
      <c r="K520" s="431"/>
      <c r="L520" s="431"/>
      <c r="M520" s="298">
        <f>+'11+'!O110</f>
        <v>8</v>
      </c>
      <c r="N520" s="298">
        <f>+'11+'!P110</f>
        <v>4</v>
      </c>
      <c r="O520" s="298" t="str">
        <f>+'11+'!Q110</f>
        <v>0840047000</v>
      </c>
      <c r="P520" s="298" t="str">
        <f>+'11+'!R110</f>
        <v>244</v>
      </c>
      <c r="Q520" s="432"/>
      <c r="R520" s="432"/>
      <c r="S520" s="335"/>
      <c r="T520" s="336"/>
      <c r="U520" s="337">
        <f>+'11+'!W110</f>
        <v>223</v>
      </c>
      <c r="V520" s="337">
        <f>+'11+'!X110</f>
        <v>113</v>
      </c>
      <c r="W520" s="283">
        <f t="shared" si="10"/>
        <v>50.672645739910315</v>
      </c>
    </row>
    <row r="521" spans="1:23" ht="21.75" customHeight="1" x14ac:dyDescent="0.2">
      <c r="A521" s="317"/>
      <c r="B521" s="431" t="str">
        <f>+'11+'!B716:M716</f>
        <v>ЗДРАВООХРАНЕНИЕ</v>
      </c>
      <c r="C521" s="431"/>
      <c r="D521" s="431"/>
      <c r="E521" s="431"/>
      <c r="F521" s="431"/>
      <c r="G521" s="431"/>
      <c r="H521" s="431"/>
      <c r="I521" s="431"/>
      <c r="J521" s="431"/>
      <c r="K521" s="431"/>
      <c r="L521" s="431"/>
      <c r="M521" s="298">
        <f>+'11+'!O716</f>
        <v>9</v>
      </c>
      <c r="N521" s="298">
        <f>+'11+'!P716</f>
        <v>0</v>
      </c>
      <c r="O521" s="298">
        <f>+'11+'!Q716</f>
        <v>0</v>
      </c>
      <c r="P521" s="298">
        <f>+'11+'!R716</f>
        <v>0</v>
      </c>
      <c r="Q521" s="432"/>
      <c r="R521" s="432"/>
      <c r="S521" s="335"/>
      <c r="T521" s="336"/>
      <c r="U521" s="337">
        <f>+'11+'!W716</f>
        <v>444.57</v>
      </c>
      <c r="V521" s="337">
        <f>+'11+'!X716</f>
        <v>407.54</v>
      </c>
      <c r="W521" s="283">
        <f t="shared" si="10"/>
        <v>91.67060305463707</v>
      </c>
    </row>
    <row r="522" spans="1:23" ht="21.75" customHeight="1" x14ac:dyDescent="0.2">
      <c r="A522" s="317"/>
      <c r="B522" s="431" t="str">
        <f>+'11+'!B717:M717</f>
        <v>Другие вопросы в области здравоохранения</v>
      </c>
      <c r="C522" s="431"/>
      <c r="D522" s="431"/>
      <c r="E522" s="431"/>
      <c r="F522" s="431"/>
      <c r="G522" s="431"/>
      <c r="H522" s="431"/>
      <c r="I522" s="431"/>
      <c r="J522" s="431"/>
      <c r="K522" s="431"/>
      <c r="L522" s="431"/>
      <c r="M522" s="298">
        <f>+'11+'!O717</f>
        <v>9</v>
      </c>
      <c r="N522" s="298">
        <f>+'11+'!P717</f>
        <v>9</v>
      </c>
      <c r="O522" s="298">
        <f>+'11+'!Q717</f>
        <v>0</v>
      </c>
      <c r="P522" s="298">
        <f>+'11+'!R717</f>
        <v>0</v>
      </c>
      <c r="Q522" s="432"/>
      <c r="R522" s="432"/>
      <c r="S522" s="335"/>
      <c r="T522" s="336"/>
      <c r="U522" s="337">
        <f>+'11+'!W717</f>
        <v>444.57</v>
      </c>
      <c r="V522" s="337">
        <f>+'11+'!X717</f>
        <v>407.54</v>
      </c>
      <c r="W522" s="283">
        <f t="shared" si="10"/>
        <v>91.67060305463707</v>
      </c>
    </row>
    <row r="523" spans="1:23" ht="21.75" customHeight="1" x14ac:dyDescent="0.2">
      <c r="A523" s="317"/>
      <c r="B523" s="431" t="str">
        <f>+'11+'!B718:M718</f>
        <v>Муниципальная программа "Профилактика социально-значимых заболеваний, вакцинопрофилактика в Овюрском кожууне на 2016-2018 годы"</v>
      </c>
      <c r="C523" s="431"/>
      <c r="D523" s="431"/>
      <c r="E523" s="431"/>
      <c r="F523" s="431"/>
      <c r="G523" s="431"/>
      <c r="H523" s="431"/>
      <c r="I523" s="431"/>
      <c r="J523" s="431"/>
      <c r="K523" s="431"/>
      <c r="L523" s="431"/>
      <c r="M523" s="298">
        <f>+'11+'!O718</f>
        <v>9</v>
      </c>
      <c r="N523" s="298">
        <f>+'11+'!P718</f>
        <v>9</v>
      </c>
      <c r="O523" s="298" t="str">
        <f>+'11+'!Q718</f>
        <v>0600000000</v>
      </c>
      <c r="P523" s="298">
        <f>+'11+'!R718</f>
        <v>0</v>
      </c>
      <c r="Q523" s="432"/>
      <c r="R523" s="432"/>
      <c r="S523" s="335"/>
      <c r="T523" s="336"/>
      <c r="U523" s="337">
        <f>+'11+'!W718</f>
        <v>444.57</v>
      </c>
      <c r="V523" s="337">
        <f>+'11+'!X718</f>
        <v>407.54</v>
      </c>
      <c r="W523" s="283">
        <f t="shared" si="10"/>
        <v>91.67060305463707</v>
      </c>
    </row>
    <row r="524" spans="1:23" ht="21.75" customHeight="1" x14ac:dyDescent="0.2">
      <c r="A524" s="317"/>
      <c r="B524" s="431" t="str">
        <f>+'11+'!B719:M719</f>
        <v>Реализация мероприятий направленных на создание условий для оказания медицинской помощи населению, профилактика заболеваний и формирование здорового образа жизни</v>
      </c>
      <c r="C524" s="431"/>
      <c r="D524" s="431"/>
      <c r="E524" s="431"/>
      <c r="F524" s="431"/>
      <c r="G524" s="431"/>
      <c r="H524" s="431"/>
      <c r="I524" s="431"/>
      <c r="J524" s="431"/>
      <c r="K524" s="431"/>
      <c r="L524" s="431"/>
      <c r="M524" s="298">
        <f>+'11+'!O719</f>
        <v>9</v>
      </c>
      <c r="N524" s="298">
        <f>+'11+'!P719</f>
        <v>9</v>
      </c>
      <c r="O524" s="298" t="str">
        <f>+'11+'!Q719</f>
        <v>0600104008</v>
      </c>
      <c r="P524" s="298">
        <f>+'11+'!R719</f>
        <v>0</v>
      </c>
      <c r="Q524" s="432"/>
      <c r="R524" s="432"/>
      <c r="S524" s="335"/>
      <c r="T524" s="336"/>
      <c r="U524" s="337">
        <f>+'11+'!W719</f>
        <v>444.57</v>
      </c>
      <c r="V524" s="337">
        <f>+'11+'!X719</f>
        <v>407.54</v>
      </c>
      <c r="W524" s="283">
        <f t="shared" si="10"/>
        <v>91.67060305463707</v>
      </c>
    </row>
    <row r="525" spans="1:23" ht="21.75" customHeight="1" x14ac:dyDescent="0.2">
      <c r="A525" s="317"/>
      <c r="B525" s="431" t="str">
        <f>+'11+'!B720:M720</f>
        <v>Закупка товаров, работ и услуг для обеспечения государственных (муниципальных) нужд</v>
      </c>
      <c r="C525" s="431"/>
      <c r="D525" s="431"/>
      <c r="E525" s="431"/>
      <c r="F525" s="431"/>
      <c r="G525" s="431"/>
      <c r="H525" s="431"/>
      <c r="I525" s="431"/>
      <c r="J525" s="431"/>
      <c r="K525" s="431"/>
      <c r="L525" s="431"/>
      <c r="M525" s="298">
        <f>+'11+'!O720</f>
        <v>9</v>
      </c>
      <c r="N525" s="298">
        <f>+'11+'!P720</f>
        <v>9</v>
      </c>
      <c r="O525" s="298" t="str">
        <f>+'11+'!Q720</f>
        <v>0600104008</v>
      </c>
      <c r="P525" s="298" t="str">
        <f>+'11+'!R720</f>
        <v>200</v>
      </c>
      <c r="Q525" s="432"/>
      <c r="R525" s="432"/>
      <c r="S525" s="335"/>
      <c r="T525" s="336"/>
      <c r="U525" s="337">
        <f>+'11+'!W720</f>
        <v>444.57</v>
      </c>
      <c r="V525" s="337">
        <f>+'11+'!X720</f>
        <v>407.54</v>
      </c>
      <c r="W525" s="283">
        <f t="shared" si="10"/>
        <v>91.67060305463707</v>
      </c>
    </row>
    <row r="526" spans="1:23" ht="12.75" customHeight="1" x14ac:dyDescent="0.2">
      <c r="A526" s="317"/>
      <c r="B526" s="431" t="str">
        <f>+'11+'!B721:M721</f>
        <v>Иные закупки товаров, работ и услуг для обеспечения государственных (муниципальных) нужд</v>
      </c>
      <c r="C526" s="431"/>
      <c r="D526" s="431"/>
      <c r="E526" s="431"/>
      <c r="F526" s="431"/>
      <c r="G526" s="431"/>
      <c r="H526" s="431"/>
      <c r="I526" s="431"/>
      <c r="J526" s="431"/>
      <c r="K526" s="431"/>
      <c r="L526" s="431"/>
      <c r="M526" s="298">
        <f>+'11+'!O721</f>
        <v>9</v>
      </c>
      <c r="N526" s="298">
        <f>+'11+'!P721</f>
        <v>9</v>
      </c>
      <c r="O526" s="298" t="str">
        <f>+'11+'!Q721</f>
        <v>0600104008</v>
      </c>
      <c r="P526" s="298" t="str">
        <f>+'11+'!R721</f>
        <v>240</v>
      </c>
      <c r="Q526" s="435"/>
      <c r="R526" s="435"/>
      <c r="S526" s="332"/>
      <c r="T526" s="333"/>
      <c r="U526" s="337">
        <f>+'11+'!W721</f>
        <v>444.57</v>
      </c>
      <c r="V526" s="337">
        <f>+'11+'!X721</f>
        <v>407.54</v>
      </c>
      <c r="W526" s="283">
        <f t="shared" si="10"/>
        <v>91.67060305463707</v>
      </c>
    </row>
    <row r="527" spans="1:23" ht="21.75" customHeight="1" x14ac:dyDescent="0.25">
      <c r="A527" s="317"/>
      <c r="B527" s="431" t="str">
        <f>+'11+'!B722:M722</f>
        <v>Прочая закупка товаров, работ и услуг</v>
      </c>
      <c r="C527" s="431"/>
      <c r="D527" s="431"/>
      <c r="E527" s="431"/>
      <c r="F527" s="431"/>
      <c r="G527" s="431"/>
      <c r="H527" s="431"/>
      <c r="I527" s="431"/>
      <c r="J527" s="431"/>
      <c r="K527" s="431"/>
      <c r="L527" s="431"/>
      <c r="M527" s="298">
        <f>+'11+'!O722</f>
        <v>9</v>
      </c>
      <c r="N527" s="298">
        <f>+'11+'!P722</f>
        <v>9</v>
      </c>
      <c r="O527" s="298" t="str">
        <f>+'11+'!Q722</f>
        <v>0600104008</v>
      </c>
      <c r="P527" s="298" t="str">
        <f>+'11+'!R722</f>
        <v>244</v>
      </c>
      <c r="Q527" s="433"/>
      <c r="R527" s="433"/>
      <c r="S527" s="343"/>
      <c r="T527" s="344"/>
      <c r="U527" s="337">
        <f>+'11+'!W722</f>
        <v>444.57</v>
      </c>
      <c r="V527" s="337">
        <f>+'11+'!X722</f>
        <v>407.54</v>
      </c>
      <c r="W527" s="283">
        <f t="shared" si="10"/>
        <v>91.67060305463707</v>
      </c>
    </row>
    <row r="528" spans="1:23" ht="12.75" customHeight="1" x14ac:dyDescent="0.2">
      <c r="A528" s="317"/>
      <c r="B528" s="431" t="str">
        <f>+'11+'!B128:M128</f>
        <v>СОЦИАЛЬНАЯ ПОЛИТИКА</v>
      </c>
      <c r="C528" s="431"/>
      <c r="D528" s="431"/>
      <c r="E528" s="431"/>
      <c r="F528" s="431"/>
      <c r="G528" s="431"/>
      <c r="H528" s="431"/>
      <c r="I528" s="431"/>
      <c r="J528" s="431"/>
      <c r="K528" s="431"/>
      <c r="L528" s="431"/>
      <c r="M528" s="298">
        <f>+'11+'!O128</f>
        <v>10</v>
      </c>
      <c r="N528" s="298">
        <f>+'11+'!P128</f>
        <v>0</v>
      </c>
      <c r="O528" s="298">
        <f>+'11+'!Q128</f>
        <v>0</v>
      </c>
      <c r="P528" s="298">
        <f>+'11+'!R128</f>
        <v>0</v>
      </c>
      <c r="Q528" s="432"/>
      <c r="R528" s="432"/>
      <c r="S528" s="335"/>
      <c r="T528" s="336"/>
      <c r="U528" s="337">
        <f>+U529+U602+U641</f>
        <v>152213.47372000001</v>
      </c>
      <c r="V528" s="337">
        <f>+V529+V602+V641</f>
        <v>125860.64027999998</v>
      </c>
      <c r="W528" s="283">
        <f t="shared" si="10"/>
        <v>82.686924622404561</v>
      </c>
    </row>
    <row r="529" spans="1:23" ht="12.75" customHeight="1" x14ac:dyDescent="0.2">
      <c r="A529" s="317"/>
      <c r="B529" s="431" t="str">
        <f>+'11+'!B129:M129</f>
        <v>Социальное обеспечение населения</v>
      </c>
      <c r="C529" s="431"/>
      <c r="D529" s="431"/>
      <c r="E529" s="431"/>
      <c r="F529" s="431"/>
      <c r="G529" s="431"/>
      <c r="H529" s="431"/>
      <c r="I529" s="431"/>
      <c r="J529" s="431"/>
      <c r="K529" s="431"/>
      <c r="L529" s="431"/>
      <c r="M529" s="298">
        <f>+'11+'!O129</f>
        <v>10</v>
      </c>
      <c r="N529" s="298">
        <f>+'11+'!P129</f>
        <v>3</v>
      </c>
      <c r="O529" s="298">
        <f>+'11+'!Q129</f>
        <v>0</v>
      </c>
      <c r="P529" s="298">
        <f>+'11+'!R129</f>
        <v>0</v>
      </c>
      <c r="Q529" s="432"/>
      <c r="R529" s="432"/>
      <c r="S529" s="335"/>
      <c r="T529" s="336"/>
      <c r="U529" s="337">
        <f>+U530+U539+U545+U551+U557+U566+U575+U584+U592+U598</f>
        <v>16351.6</v>
      </c>
      <c r="V529" s="337">
        <f>+V530+V539+V545+V551+V557+V566+V575+V584+V592+V598</f>
        <v>10257.24603</v>
      </c>
      <c r="W529" s="283">
        <f t="shared" si="10"/>
        <v>62.729311076591898</v>
      </c>
    </row>
    <row r="530" spans="1:23" ht="21.75" customHeight="1" x14ac:dyDescent="0.2">
      <c r="A530" s="317"/>
      <c r="B530" s="431" t="str">
        <f>+'11+'!B130:M130</f>
        <v>Муниципальная программа "Социальная поддержка граждан в Овюрском кожууне"</v>
      </c>
      <c r="C530" s="431"/>
      <c r="D530" s="431"/>
      <c r="E530" s="431"/>
      <c r="F530" s="431"/>
      <c r="G530" s="431"/>
      <c r="H530" s="431"/>
      <c r="I530" s="431"/>
      <c r="J530" s="431"/>
      <c r="K530" s="431"/>
      <c r="L530" s="431"/>
      <c r="M530" s="298">
        <f>+'11+'!O130</f>
        <v>10</v>
      </c>
      <c r="N530" s="298">
        <f>+'11+'!P130</f>
        <v>3</v>
      </c>
      <c r="O530" s="298" t="str">
        <f>+'11+'!Q130</f>
        <v>0100000000</v>
      </c>
      <c r="P530" s="298">
        <f>+'11+'!R130</f>
        <v>0</v>
      </c>
      <c r="Q530" s="432"/>
      <c r="R530" s="432"/>
      <c r="S530" s="335"/>
      <c r="T530" s="336"/>
      <c r="U530" s="337">
        <f>+'11+'!W130</f>
        <v>4630.0999999999995</v>
      </c>
      <c r="V530" s="337">
        <f>+'11+'!X130</f>
        <v>3104.8534199999999</v>
      </c>
      <c r="W530" s="283">
        <f t="shared" si="10"/>
        <v>67.058020777089055</v>
      </c>
    </row>
    <row r="531" spans="1:23" ht="21.75" customHeight="1" x14ac:dyDescent="0.2">
      <c r="A531" s="317"/>
      <c r="B531" s="431" t="str">
        <f>+'11+'!B131:M131</f>
        <v>подпрограмма "Развитие мер социальной поддержки отдельным категориям граждан"</v>
      </c>
      <c r="C531" s="431"/>
      <c r="D531" s="431"/>
      <c r="E531" s="431"/>
      <c r="F531" s="431"/>
      <c r="G531" s="431"/>
      <c r="H531" s="431"/>
      <c r="I531" s="431"/>
      <c r="J531" s="431"/>
      <c r="K531" s="431"/>
      <c r="L531" s="431"/>
      <c r="M531" s="298">
        <f>+'11+'!O131</f>
        <v>10</v>
      </c>
      <c r="N531" s="298">
        <f>+'11+'!P131</f>
        <v>3</v>
      </c>
      <c r="O531" s="298" t="str">
        <f>+'11+'!Q131</f>
        <v>0110000000</v>
      </c>
      <c r="P531" s="298">
        <f>+'11+'!R131</f>
        <v>0</v>
      </c>
      <c r="Q531" s="432"/>
      <c r="R531" s="432"/>
      <c r="S531" s="335"/>
      <c r="T531" s="336"/>
      <c r="U531" s="337">
        <f>+'11+'!W131</f>
        <v>4630.0999999999995</v>
      </c>
      <c r="V531" s="337">
        <f>+'11+'!X131</f>
        <v>3104.8534199999999</v>
      </c>
      <c r="W531" s="283">
        <f t="shared" si="10"/>
        <v>67.058020777089055</v>
      </c>
    </row>
    <row r="532" spans="1:23" ht="12.75" customHeight="1" x14ac:dyDescent="0.2">
      <c r="A532" s="317"/>
      <c r="B532" s="431" t="str">
        <f>+'11+'!B132:M132</f>
        <v>Обеспечение мер социальной поддержки ветеранов труда и тружеников тыла</v>
      </c>
      <c r="C532" s="431"/>
      <c r="D532" s="431"/>
      <c r="E532" s="431"/>
      <c r="F532" s="431"/>
      <c r="G532" s="431"/>
      <c r="H532" s="431"/>
      <c r="I532" s="431"/>
      <c r="J532" s="431"/>
      <c r="K532" s="431"/>
      <c r="L532" s="431"/>
      <c r="M532" s="298">
        <f>+'11+'!O132</f>
        <v>10</v>
      </c>
      <c r="N532" s="298">
        <f>+'11+'!P132</f>
        <v>3</v>
      </c>
      <c r="O532" s="298" t="str">
        <f>+'11+'!Q132</f>
        <v>0110176060</v>
      </c>
      <c r="P532" s="298">
        <f>+'11+'!R132</f>
        <v>0</v>
      </c>
      <c r="Q532" s="432"/>
      <c r="R532" s="432"/>
      <c r="S532" s="335"/>
      <c r="T532" s="336"/>
      <c r="U532" s="337">
        <f>+'11+'!W132</f>
        <v>4630.0999999999995</v>
      </c>
      <c r="V532" s="337">
        <f>+'11+'!X132</f>
        <v>3104.8534199999999</v>
      </c>
      <c r="W532" s="283">
        <f t="shared" si="10"/>
        <v>67.058020777089055</v>
      </c>
    </row>
    <row r="533" spans="1:23" ht="12.75" customHeight="1" x14ac:dyDescent="0.2">
      <c r="A533" s="317"/>
      <c r="B533" s="431" t="str">
        <f>+'11+'!B133:M133</f>
        <v>Закупка товаров, работ и услуг для обеспечения государственных (муниципальных) нужд</v>
      </c>
      <c r="C533" s="431"/>
      <c r="D533" s="431"/>
      <c r="E533" s="431"/>
      <c r="F533" s="431"/>
      <c r="G533" s="431"/>
      <c r="H533" s="431"/>
      <c r="I533" s="431"/>
      <c r="J533" s="431"/>
      <c r="K533" s="431"/>
      <c r="L533" s="431"/>
      <c r="M533" s="298">
        <f>+'11+'!O133</f>
        <v>10</v>
      </c>
      <c r="N533" s="298">
        <f>+'11+'!P133</f>
        <v>3</v>
      </c>
      <c r="O533" s="298" t="str">
        <f>+'11+'!Q133</f>
        <v>0110176060</v>
      </c>
      <c r="P533" s="298" t="str">
        <f>+'11+'!R133</f>
        <v>200</v>
      </c>
      <c r="Q533" s="435"/>
      <c r="R533" s="435"/>
      <c r="S533" s="332"/>
      <c r="T533" s="333"/>
      <c r="U533" s="337">
        <f>+'11+'!W133</f>
        <v>38.9</v>
      </c>
      <c r="V533" s="337">
        <f>+'11+'!X133</f>
        <v>13.10342</v>
      </c>
      <c r="W533" s="283">
        <f t="shared" si="10"/>
        <v>33.684884318766066</v>
      </c>
    </row>
    <row r="534" spans="1:23" ht="12.75" customHeight="1" x14ac:dyDescent="0.25">
      <c r="A534" s="317"/>
      <c r="B534" s="431" t="str">
        <f>+'11+'!B134:M134</f>
        <v>Иные закупки товаров, работ и услуг для обеспечения государственных (муниципальных) нужд</v>
      </c>
      <c r="C534" s="431"/>
      <c r="D534" s="431"/>
      <c r="E534" s="431"/>
      <c r="F534" s="431"/>
      <c r="G534" s="431"/>
      <c r="H534" s="431"/>
      <c r="I534" s="431"/>
      <c r="J534" s="431"/>
      <c r="K534" s="431"/>
      <c r="L534" s="431"/>
      <c r="M534" s="298">
        <f>+'11+'!O134</f>
        <v>10</v>
      </c>
      <c r="N534" s="298">
        <f>+'11+'!P134</f>
        <v>3</v>
      </c>
      <c r="O534" s="298" t="str">
        <f>+'11+'!Q134</f>
        <v>0110176060</v>
      </c>
      <c r="P534" s="298" t="str">
        <f>+'11+'!R134</f>
        <v>240</v>
      </c>
      <c r="Q534" s="433"/>
      <c r="R534" s="433"/>
      <c r="S534" s="343"/>
      <c r="T534" s="344"/>
      <c r="U534" s="337">
        <f>+'11+'!W134</f>
        <v>38.9</v>
      </c>
      <c r="V534" s="337">
        <f>+'11+'!X134</f>
        <v>13.10342</v>
      </c>
      <c r="W534" s="283">
        <f t="shared" si="10"/>
        <v>33.684884318766066</v>
      </c>
    </row>
    <row r="535" spans="1:23" ht="21.75" customHeight="1" x14ac:dyDescent="0.2">
      <c r="A535" s="317"/>
      <c r="B535" s="431" t="str">
        <f>+'11+'!B135:M135</f>
        <v>Прочая закупка товаров, работ и услуг</v>
      </c>
      <c r="C535" s="431"/>
      <c r="D535" s="431"/>
      <c r="E535" s="431"/>
      <c r="F535" s="431"/>
      <c r="G535" s="431"/>
      <c r="H535" s="431"/>
      <c r="I535" s="431"/>
      <c r="J535" s="431"/>
      <c r="K535" s="431"/>
      <c r="L535" s="431"/>
      <c r="M535" s="298">
        <f>+'11+'!O135</f>
        <v>10</v>
      </c>
      <c r="N535" s="298">
        <f>+'11+'!P135</f>
        <v>3</v>
      </c>
      <c r="O535" s="298" t="str">
        <f>+'11+'!Q135</f>
        <v>0110176060</v>
      </c>
      <c r="P535" s="298" t="str">
        <f>+'11+'!R135</f>
        <v>244</v>
      </c>
      <c r="Q535" s="432"/>
      <c r="R535" s="432"/>
      <c r="S535" s="335"/>
      <c r="T535" s="336"/>
      <c r="U535" s="337">
        <f>+'11+'!W135</f>
        <v>38.9</v>
      </c>
      <c r="V535" s="337">
        <f>+'11+'!X135</f>
        <v>13.10342</v>
      </c>
      <c r="W535" s="283">
        <f t="shared" si="10"/>
        <v>33.684884318766066</v>
      </c>
    </row>
    <row r="536" spans="1:23" ht="21.75" customHeight="1" x14ac:dyDescent="0.2">
      <c r="A536" s="317"/>
      <c r="B536" s="431" t="str">
        <f>+'11+'!B136:M136</f>
        <v>Социальное обеспечение и иные выплаты населению</v>
      </c>
      <c r="C536" s="431"/>
      <c r="D536" s="431"/>
      <c r="E536" s="431"/>
      <c r="F536" s="431"/>
      <c r="G536" s="431"/>
      <c r="H536" s="431"/>
      <c r="I536" s="431"/>
      <c r="J536" s="431"/>
      <c r="K536" s="431"/>
      <c r="L536" s="431"/>
      <c r="M536" s="298">
        <f>+'11+'!O136</f>
        <v>10</v>
      </c>
      <c r="N536" s="298">
        <f>+'11+'!P136</f>
        <v>3</v>
      </c>
      <c r="O536" s="298" t="str">
        <f>+'11+'!Q136</f>
        <v>0110176060</v>
      </c>
      <c r="P536" s="298" t="str">
        <f>+'11+'!R136</f>
        <v>300</v>
      </c>
      <c r="Q536" s="432"/>
      <c r="R536" s="432"/>
      <c r="S536" s="335"/>
      <c r="T536" s="336"/>
      <c r="U536" s="337">
        <f>+'11+'!W136</f>
        <v>4591.2</v>
      </c>
      <c r="V536" s="337">
        <f>+'11+'!X136</f>
        <v>3091.75</v>
      </c>
      <c r="W536" s="283">
        <f t="shared" si="10"/>
        <v>67.340782366265898</v>
      </c>
    </row>
    <row r="537" spans="1:23" ht="32.25" customHeight="1" x14ac:dyDescent="0.2">
      <c r="A537" s="317"/>
      <c r="B537" s="431" t="str">
        <f>+'11+'!B137:M137</f>
        <v>Публичные нормативные социальные выплаты гражданам</v>
      </c>
      <c r="C537" s="431"/>
      <c r="D537" s="431"/>
      <c r="E537" s="431"/>
      <c r="F537" s="431"/>
      <c r="G537" s="431"/>
      <c r="H537" s="431"/>
      <c r="I537" s="431"/>
      <c r="J537" s="431"/>
      <c r="K537" s="431"/>
      <c r="L537" s="431"/>
      <c r="M537" s="298">
        <f>+'11+'!O137</f>
        <v>10</v>
      </c>
      <c r="N537" s="298">
        <f>+'11+'!P137</f>
        <v>3</v>
      </c>
      <c r="O537" s="298" t="str">
        <f>+'11+'!Q137</f>
        <v>0110176060</v>
      </c>
      <c r="P537" s="298" t="str">
        <f>+'11+'!R137</f>
        <v>310</v>
      </c>
      <c r="Q537" s="432"/>
      <c r="R537" s="432"/>
      <c r="S537" s="335"/>
      <c r="T537" s="336"/>
      <c r="U537" s="337">
        <f>+'11+'!W137</f>
        <v>4591.2</v>
      </c>
      <c r="V537" s="337">
        <f>+'11+'!X137</f>
        <v>3091.75</v>
      </c>
      <c r="W537" s="283">
        <f t="shared" si="10"/>
        <v>67.340782366265898</v>
      </c>
    </row>
    <row r="538" spans="1:23" ht="21.75" customHeight="1" x14ac:dyDescent="0.2">
      <c r="A538" s="317"/>
      <c r="B538" s="431" t="str">
        <f>+'11+'!B138:M138</f>
        <v>Пособия, компенсации, меры социальной поддержки по публичным нормативным обязательствам</v>
      </c>
      <c r="C538" s="431"/>
      <c r="D538" s="431"/>
      <c r="E538" s="431"/>
      <c r="F538" s="431"/>
      <c r="G538" s="431"/>
      <c r="H538" s="431"/>
      <c r="I538" s="431"/>
      <c r="J538" s="431"/>
      <c r="K538" s="431"/>
      <c r="L538" s="431"/>
      <c r="M538" s="298">
        <f>+'11+'!O138</f>
        <v>10</v>
      </c>
      <c r="N538" s="298">
        <f>+'11+'!P138</f>
        <v>3</v>
      </c>
      <c r="O538" s="298" t="str">
        <f>+'11+'!Q138</f>
        <v>0110176060</v>
      </c>
      <c r="P538" s="298" t="str">
        <f>+'11+'!R138</f>
        <v>313</v>
      </c>
      <c r="Q538" s="432"/>
      <c r="R538" s="432"/>
      <c r="S538" s="335"/>
      <c r="T538" s="336"/>
      <c r="U538" s="337">
        <f>+'11+'!W138</f>
        <v>4591.2</v>
      </c>
      <c r="V538" s="337">
        <f>+'11+'!X138</f>
        <v>3091.75</v>
      </c>
      <c r="W538" s="283">
        <f t="shared" si="10"/>
        <v>67.340782366265898</v>
      </c>
    </row>
    <row r="539" spans="1:23" ht="21.75" customHeight="1" x14ac:dyDescent="0.2">
      <c r="A539" s="317"/>
      <c r="B539" s="431" t="str">
        <f>+'11+'!B139:M139</f>
        <v>Муниципальная программа "Социальная поддержка граждан в Овюрском кожууне"</v>
      </c>
      <c r="C539" s="431"/>
      <c r="D539" s="431"/>
      <c r="E539" s="431"/>
      <c r="F539" s="431"/>
      <c r="G539" s="431"/>
      <c r="H539" s="431"/>
      <c r="I539" s="431"/>
      <c r="J539" s="431"/>
      <c r="K539" s="431"/>
      <c r="L539" s="431"/>
      <c r="M539" s="298">
        <f>+'11+'!O139</f>
        <v>10</v>
      </c>
      <c r="N539" s="298">
        <f>+'11+'!P139</f>
        <v>3</v>
      </c>
      <c r="O539" s="298" t="str">
        <f>+'11+'!Q139</f>
        <v>0100000000</v>
      </c>
      <c r="P539" s="298">
        <f>+'11+'!R139</f>
        <v>0</v>
      </c>
      <c r="Q539" s="432"/>
      <c r="R539" s="432"/>
      <c r="S539" s="335"/>
      <c r="T539" s="336"/>
      <c r="U539" s="337">
        <f>+'11+'!W139</f>
        <v>74.5</v>
      </c>
      <c r="V539" s="337">
        <f>+'11+'!X139</f>
        <v>0</v>
      </c>
      <c r="W539" s="283">
        <f t="shared" si="10"/>
        <v>0</v>
      </c>
    </row>
    <row r="540" spans="1:23" ht="21.75" customHeight="1" x14ac:dyDescent="0.2">
      <c r="A540" s="317"/>
      <c r="B540" s="431" t="str">
        <f>+'11+'!B140:M140</f>
        <v>подпрограмма "Развитие мер социальной поддержки отдельным категориям граждан"</v>
      </c>
      <c r="C540" s="431"/>
      <c r="D540" s="431"/>
      <c r="E540" s="431"/>
      <c r="F540" s="431"/>
      <c r="G540" s="431"/>
      <c r="H540" s="431"/>
      <c r="I540" s="431"/>
      <c r="J540" s="431"/>
      <c r="K540" s="431"/>
      <c r="L540" s="431"/>
      <c r="M540" s="298">
        <f>+'11+'!O140</f>
        <v>10</v>
      </c>
      <c r="N540" s="298">
        <f>+'11+'!P140</f>
        <v>3</v>
      </c>
      <c r="O540" s="298" t="str">
        <f>+'11+'!Q140</f>
        <v>0110000000</v>
      </c>
      <c r="P540" s="298">
        <f>+'11+'!R140</f>
        <v>0</v>
      </c>
      <c r="Q540" s="432"/>
      <c r="R540" s="432"/>
      <c r="S540" s="335"/>
      <c r="T540" s="336"/>
      <c r="U540" s="337">
        <f>+'11+'!W140</f>
        <v>74.5</v>
      </c>
      <c r="V540" s="337">
        <f>+'11+'!X140</f>
        <v>0</v>
      </c>
      <c r="W540" s="283">
        <f t="shared" si="10"/>
        <v>0</v>
      </c>
    </row>
    <row r="541" spans="1:23" ht="12.75" customHeight="1" x14ac:dyDescent="0.2">
      <c r="A541" s="317"/>
      <c r="B541" s="431" t="str">
        <f>+'11+'!B141:M141</f>
        <v>Обеспечение равной доступности услуг общественного транспорта на территории Республики Тыва  для отдельных категорий граждан, оказание мер социальной поддержки которым относится к ведению Российской Федерации и Республики Тыва</v>
      </c>
      <c r="C541" s="431"/>
      <c r="D541" s="431"/>
      <c r="E541" s="431"/>
      <c r="F541" s="431"/>
      <c r="G541" s="431"/>
      <c r="H541" s="431"/>
      <c r="I541" s="431"/>
      <c r="J541" s="431"/>
      <c r="K541" s="431"/>
      <c r="L541" s="431"/>
      <c r="M541" s="298">
        <f>+'11+'!O141</f>
        <v>10</v>
      </c>
      <c r="N541" s="298">
        <f>+'11+'!P141</f>
        <v>3</v>
      </c>
      <c r="O541" s="298" t="str">
        <f>+'11+'!Q141</f>
        <v>0110376110</v>
      </c>
      <c r="P541" s="298">
        <f>+'11+'!R141</f>
        <v>0</v>
      </c>
      <c r="Q541" s="432"/>
      <c r="R541" s="432"/>
      <c r="S541" s="335"/>
      <c r="T541" s="336"/>
      <c r="U541" s="337">
        <f>+'11+'!W141</f>
        <v>74.5</v>
      </c>
      <c r="V541" s="337">
        <f>+'11+'!X141</f>
        <v>0</v>
      </c>
      <c r="W541" s="283">
        <f t="shared" si="10"/>
        <v>0</v>
      </c>
    </row>
    <row r="542" spans="1:23" ht="12.75" customHeight="1" x14ac:dyDescent="0.2">
      <c r="A542" s="317"/>
      <c r="B542" s="431" t="str">
        <f>+'11+'!B142:M142</f>
        <v>Социальное обеспечение и иные выплаты населению</v>
      </c>
      <c r="C542" s="431"/>
      <c r="D542" s="431"/>
      <c r="E542" s="431"/>
      <c r="F542" s="431"/>
      <c r="G542" s="431"/>
      <c r="H542" s="431"/>
      <c r="I542" s="431"/>
      <c r="J542" s="431"/>
      <c r="K542" s="431"/>
      <c r="L542" s="431"/>
      <c r="M542" s="298">
        <f>+'11+'!O142</f>
        <v>10</v>
      </c>
      <c r="N542" s="298">
        <f>+'11+'!P142</f>
        <v>3</v>
      </c>
      <c r="O542" s="298" t="str">
        <f>+'11+'!Q142</f>
        <v>0110376110</v>
      </c>
      <c r="P542" s="298" t="str">
        <f>+'11+'!R142</f>
        <v>300</v>
      </c>
      <c r="Q542" s="432"/>
      <c r="R542" s="432"/>
      <c r="S542" s="335"/>
      <c r="T542" s="336"/>
      <c r="U542" s="337">
        <f>+'11+'!W142</f>
        <v>74.5</v>
      </c>
      <c r="V542" s="337">
        <f>+'11+'!X142</f>
        <v>0</v>
      </c>
      <c r="W542" s="283">
        <f t="shared" si="10"/>
        <v>0</v>
      </c>
    </row>
    <row r="543" spans="1:23" ht="21.75" customHeight="1" x14ac:dyDescent="0.2">
      <c r="A543" s="317"/>
      <c r="B543" s="431" t="str">
        <f>+'11+'!B143:M143</f>
        <v>Публичные нормативные социальные выплаты гражданам</v>
      </c>
      <c r="C543" s="431"/>
      <c r="D543" s="431"/>
      <c r="E543" s="431"/>
      <c r="F543" s="431"/>
      <c r="G543" s="431"/>
      <c r="H543" s="431"/>
      <c r="I543" s="431"/>
      <c r="J543" s="431"/>
      <c r="K543" s="431"/>
      <c r="L543" s="431"/>
      <c r="M543" s="298">
        <f>+'11+'!O143</f>
        <v>10</v>
      </c>
      <c r="N543" s="298">
        <f>+'11+'!P143</f>
        <v>3</v>
      </c>
      <c r="O543" s="298" t="str">
        <f>+'11+'!Q143</f>
        <v>0110376110</v>
      </c>
      <c r="P543" s="298" t="str">
        <f>+'11+'!R143</f>
        <v>310</v>
      </c>
      <c r="Q543" s="432"/>
      <c r="R543" s="432"/>
      <c r="S543" s="335"/>
      <c r="T543" s="336"/>
      <c r="U543" s="337">
        <f>+'11+'!W143</f>
        <v>74.5</v>
      </c>
      <c r="V543" s="337">
        <f>+'11+'!X143</f>
        <v>0</v>
      </c>
      <c r="W543" s="283">
        <f t="shared" si="10"/>
        <v>0</v>
      </c>
    </row>
    <row r="544" spans="1:23" ht="21.75" customHeight="1" x14ac:dyDescent="0.2">
      <c r="A544" s="317"/>
      <c r="B544" s="431" t="str">
        <f>+'11+'!B144:M144</f>
        <v>Пособия, компенсации, меры социальной поддержки по публичным нормативным обязательствам</v>
      </c>
      <c r="C544" s="431"/>
      <c r="D544" s="431"/>
      <c r="E544" s="431"/>
      <c r="F544" s="431"/>
      <c r="G544" s="431"/>
      <c r="H544" s="431"/>
      <c r="I544" s="431"/>
      <c r="J544" s="431"/>
      <c r="K544" s="431"/>
      <c r="L544" s="431"/>
      <c r="M544" s="298">
        <f>+'11+'!O144</f>
        <v>10</v>
      </c>
      <c r="N544" s="298">
        <f>+'11+'!P144</f>
        <v>3</v>
      </c>
      <c r="O544" s="298" t="str">
        <f>+'11+'!Q144</f>
        <v>0110376110</v>
      </c>
      <c r="P544" s="298" t="str">
        <f>+'11+'!R144</f>
        <v>313</v>
      </c>
      <c r="Q544" s="432"/>
      <c r="R544" s="432"/>
      <c r="S544" s="335"/>
      <c r="T544" s="336"/>
      <c r="U544" s="337">
        <f>+'11+'!W144</f>
        <v>74.5</v>
      </c>
      <c r="V544" s="337">
        <f>+'11+'!X144</f>
        <v>0</v>
      </c>
      <c r="W544" s="283">
        <f t="shared" si="10"/>
        <v>0</v>
      </c>
    </row>
    <row r="545" spans="1:23" ht="21.75" customHeight="1" x14ac:dyDescent="0.2">
      <c r="A545" s="317"/>
      <c r="B545" s="431" t="str">
        <f>+'11+'!B145:M145</f>
        <v>Муниципальная программа "Социальная поддержка граждан в Овюрском кожууне"</v>
      </c>
      <c r="C545" s="431"/>
      <c r="D545" s="431"/>
      <c r="E545" s="431"/>
      <c r="F545" s="431"/>
      <c r="G545" s="431"/>
      <c r="H545" s="431"/>
      <c r="I545" s="431"/>
      <c r="J545" s="431"/>
      <c r="K545" s="431"/>
      <c r="L545" s="431"/>
      <c r="M545" s="298">
        <f>+'11+'!O145</f>
        <v>10</v>
      </c>
      <c r="N545" s="298">
        <f>+'11+'!P145</f>
        <v>3</v>
      </c>
      <c r="O545" s="298" t="str">
        <f>+'11+'!Q145</f>
        <v>0100000000</v>
      </c>
      <c r="P545" s="298">
        <f>+'11+'!R145</f>
        <v>0</v>
      </c>
      <c r="Q545" s="432"/>
      <c r="R545" s="432"/>
      <c r="S545" s="335"/>
      <c r="T545" s="336"/>
      <c r="U545" s="337">
        <f>+'11+'!W145</f>
        <v>116.5</v>
      </c>
      <c r="V545" s="337">
        <f>+'11+'!X145</f>
        <v>80.753050000000002</v>
      </c>
      <c r="W545" s="283">
        <f t="shared" si="10"/>
        <v>69.315922746781126</v>
      </c>
    </row>
    <row r="546" spans="1:23" ht="32.25" customHeight="1" x14ac:dyDescent="0.2">
      <c r="A546" s="317"/>
      <c r="B546" s="431" t="str">
        <f>+'11+'!B146:M146</f>
        <v>подпрограмма "Развитие мер социальной поддержки отдельным категориям граждан"</v>
      </c>
      <c r="C546" s="431"/>
      <c r="D546" s="431"/>
      <c r="E546" s="431"/>
      <c r="F546" s="431"/>
      <c r="G546" s="431"/>
      <c r="H546" s="431"/>
      <c r="I546" s="431"/>
      <c r="J546" s="431"/>
      <c r="K546" s="431"/>
      <c r="L546" s="431"/>
      <c r="M546" s="298">
        <f>+'11+'!O146</f>
        <v>10</v>
      </c>
      <c r="N546" s="298">
        <f>+'11+'!P146</f>
        <v>3</v>
      </c>
      <c r="O546" s="298" t="str">
        <f>+'11+'!Q146</f>
        <v>0110000000</v>
      </c>
      <c r="P546" s="298">
        <f>+'11+'!R146</f>
        <v>0</v>
      </c>
      <c r="Q546" s="432"/>
      <c r="R546" s="432"/>
      <c r="S546" s="335"/>
      <c r="T546" s="336"/>
      <c r="U546" s="337">
        <f>+'11+'!W146</f>
        <v>116.5</v>
      </c>
      <c r="V546" s="337">
        <f>+'11+'!X146</f>
        <v>80.753050000000002</v>
      </c>
      <c r="W546" s="283">
        <f t="shared" si="10"/>
        <v>69.315922746781126</v>
      </c>
    </row>
    <row r="547" spans="1:23" ht="21.75" customHeight="1" x14ac:dyDescent="0.2">
      <c r="A547" s="317"/>
      <c r="B547" s="431" t="str">
        <f>+'11+'!B147:M147</f>
        <v>Федеральный Закон от 12 января 1996 года № 8-ФЗ  "О погребении и похоронном деле"</v>
      </c>
      <c r="C547" s="431"/>
      <c r="D547" s="431"/>
      <c r="E547" s="431"/>
      <c r="F547" s="431"/>
      <c r="G547" s="431"/>
      <c r="H547" s="431"/>
      <c r="I547" s="431"/>
      <c r="J547" s="431"/>
      <c r="K547" s="431"/>
      <c r="L547" s="431"/>
      <c r="M547" s="298">
        <f>+'11+'!O147</f>
        <v>10</v>
      </c>
      <c r="N547" s="298">
        <f>+'11+'!P147</f>
        <v>3</v>
      </c>
      <c r="O547" s="298" t="str">
        <f>+'11+'!Q147</f>
        <v>0110476120</v>
      </c>
      <c r="P547" s="298">
        <f>+'11+'!R147</f>
        <v>0</v>
      </c>
      <c r="Q547" s="432"/>
      <c r="R547" s="432"/>
      <c r="S547" s="335"/>
      <c r="T547" s="336"/>
      <c r="U547" s="337">
        <f>+'11+'!W147</f>
        <v>116.5</v>
      </c>
      <c r="V547" s="337">
        <f>+'11+'!X147</f>
        <v>80.753050000000002</v>
      </c>
      <c r="W547" s="283">
        <f t="shared" si="10"/>
        <v>69.315922746781126</v>
      </c>
    </row>
    <row r="548" spans="1:23" ht="21.75" customHeight="1" x14ac:dyDescent="0.2">
      <c r="A548" s="317"/>
      <c r="B548" s="431" t="str">
        <f>+'11+'!B148:M148</f>
        <v>Социальное обеспечение и иные выплаты населению</v>
      </c>
      <c r="C548" s="431"/>
      <c r="D548" s="431"/>
      <c r="E548" s="431"/>
      <c r="F548" s="431"/>
      <c r="G548" s="431"/>
      <c r="H548" s="431"/>
      <c r="I548" s="431"/>
      <c r="J548" s="431"/>
      <c r="K548" s="431"/>
      <c r="L548" s="431"/>
      <c r="M548" s="298">
        <f>+'11+'!O148</f>
        <v>10</v>
      </c>
      <c r="N548" s="298">
        <f>+'11+'!P148</f>
        <v>3</v>
      </c>
      <c r="O548" s="298" t="str">
        <f>+'11+'!Q148</f>
        <v>0110476120</v>
      </c>
      <c r="P548" s="298" t="str">
        <f>+'11+'!R148</f>
        <v>300</v>
      </c>
      <c r="Q548" s="432"/>
      <c r="R548" s="432"/>
      <c r="S548" s="335"/>
      <c r="T548" s="336"/>
      <c r="U548" s="337">
        <f>+'11+'!W148</f>
        <v>116.5</v>
      </c>
      <c r="V548" s="337">
        <f>+'11+'!X148</f>
        <v>80.753050000000002</v>
      </c>
      <c r="W548" s="283">
        <f t="shared" si="10"/>
        <v>69.315922746781126</v>
      </c>
    </row>
    <row r="549" spans="1:23" ht="21.75" customHeight="1" x14ac:dyDescent="0.2">
      <c r="A549" s="317"/>
      <c r="B549" s="431" t="str">
        <f>+'11+'!B149:M149</f>
        <v>Публичные нормативные социальные выплаты гражданам</v>
      </c>
      <c r="C549" s="431"/>
      <c r="D549" s="431"/>
      <c r="E549" s="431"/>
      <c r="F549" s="431"/>
      <c r="G549" s="431"/>
      <c r="H549" s="431"/>
      <c r="I549" s="431"/>
      <c r="J549" s="431"/>
      <c r="K549" s="431"/>
      <c r="L549" s="431"/>
      <c r="M549" s="298">
        <f>+'11+'!O149</f>
        <v>10</v>
      </c>
      <c r="N549" s="298">
        <f>+'11+'!P149</f>
        <v>3</v>
      </c>
      <c r="O549" s="298" t="str">
        <f>+'11+'!Q149</f>
        <v>0110476120</v>
      </c>
      <c r="P549" s="298" t="str">
        <f>+'11+'!R149</f>
        <v>310</v>
      </c>
      <c r="Q549" s="432"/>
      <c r="R549" s="432"/>
      <c r="S549" s="335"/>
      <c r="T549" s="336"/>
      <c r="U549" s="337">
        <f>+'11+'!W149</f>
        <v>116.5</v>
      </c>
      <c r="V549" s="337">
        <f>+'11+'!X149</f>
        <v>80.753050000000002</v>
      </c>
      <c r="W549" s="283">
        <f t="shared" si="10"/>
        <v>69.315922746781126</v>
      </c>
    </row>
    <row r="550" spans="1:23" ht="12.75" customHeight="1" x14ac:dyDescent="0.2">
      <c r="A550" s="317"/>
      <c r="B550" s="431" t="str">
        <f>+'11+'!B150:M150</f>
        <v>Пособия, компенсации, меры социальной поддержки по публичным нормативным обязательствам</v>
      </c>
      <c r="C550" s="431"/>
      <c r="D550" s="431"/>
      <c r="E550" s="431"/>
      <c r="F550" s="431"/>
      <c r="G550" s="431"/>
      <c r="H550" s="431"/>
      <c r="I550" s="431"/>
      <c r="J550" s="431"/>
      <c r="K550" s="431"/>
      <c r="L550" s="431"/>
      <c r="M550" s="298">
        <f>+'11+'!O150</f>
        <v>10</v>
      </c>
      <c r="N550" s="298">
        <f>+'11+'!P150</f>
        <v>3</v>
      </c>
      <c r="O550" s="298" t="str">
        <f>+'11+'!Q150</f>
        <v>0110476120</v>
      </c>
      <c r="P550" s="298" t="str">
        <f>+'11+'!R150</f>
        <v>313</v>
      </c>
      <c r="Q550" s="432"/>
      <c r="R550" s="432"/>
      <c r="S550" s="335"/>
      <c r="T550" s="336"/>
      <c r="U550" s="337">
        <f>+'11+'!W150</f>
        <v>116.5</v>
      </c>
      <c r="V550" s="337">
        <f>+'11+'!X150</f>
        <v>80.753050000000002</v>
      </c>
      <c r="W550" s="283">
        <f t="shared" si="10"/>
        <v>69.315922746781126</v>
      </c>
    </row>
    <row r="551" spans="1:23" ht="12.75" customHeight="1" x14ac:dyDescent="0.2">
      <c r="A551" s="317"/>
      <c r="B551" s="431" t="str">
        <f>+'11+'!B151:M151</f>
        <v>Муниципальная программа "Социальная поддержка граждан в Овюрском кожууне"</v>
      </c>
      <c r="C551" s="431"/>
      <c r="D551" s="431"/>
      <c r="E551" s="431"/>
      <c r="F551" s="431"/>
      <c r="G551" s="431"/>
      <c r="H551" s="431"/>
      <c r="I551" s="431"/>
      <c r="J551" s="431"/>
      <c r="K551" s="431"/>
      <c r="L551" s="431"/>
      <c r="M551" s="298">
        <f>+'11+'!O151</f>
        <v>10</v>
      </c>
      <c r="N551" s="298">
        <f>+'11+'!P151</f>
        <v>3</v>
      </c>
      <c r="O551" s="298" t="str">
        <f>+'11+'!Q151</f>
        <v>0100000000</v>
      </c>
      <c r="P551" s="298">
        <f>+'11+'!R151</f>
        <v>0</v>
      </c>
      <c r="Q551" s="432"/>
      <c r="R551" s="432"/>
      <c r="S551" s="335"/>
      <c r="T551" s="336"/>
      <c r="U551" s="337">
        <f>+'11+'!W151</f>
        <v>280</v>
      </c>
      <c r="V551" s="337">
        <f>+'11+'!X151</f>
        <v>226.45</v>
      </c>
      <c r="W551" s="283">
        <f t="shared" si="10"/>
        <v>80.875</v>
      </c>
    </row>
    <row r="552" spans="1:23" ht="21.75" customHeight="1" x14ac:dyDescent="0.2">
      <c r="A552" s="317"/>
      <c r="B552" s="431" t="str">
        <f>+'11+'!B152:M152</f>
        <v>подпрограмма "Развитие мер социальной поддержки отдельным категориям граждан"</v>
      </c>
      <c r="C552" s="431"/>
      <c r="D552" s="431"/>
      <c r="E552" s="431"/>
      <c r="F552" s="431"/>
      <c r="G552" s="431"/>
      <c r="H552" s="431"/>
      <c r="I552" s="431"/>
      <c r="J552" s="431"/>
      <c r="K552" s="431"/>
      <c r="L552" s="431"/>
      <c r="M552" s="298">
        <f>+'11+'!O152</f>
        <v>10</v>
      </c>
      <c r="N552" s="298">
        <f>+'11+'!P152</f>
        <v>3</v>
      </c>
      <c r="O552" s="298" t="str">
        <f>+'11+'!Q152</f>
        <v>0110000000</v>
      </c>
      <c r="P552" s="298">
        <f>+'11+'!R152</f>
        <v>0</v>
      </c>
      <c r="Q552" s="432"/>
      <c r="R552" s="432"/>
      <c r="S552" s="335"/>
      <c r="T552" s="336"/>
      <c r="U552" s="337">
        <f>+'11+'!W152</f>
        <v>280</v>
      </c>
      <c r="V552" s="337">
        <f>+'11+'!X152</f>
        <v>226.45</v>
      </c>
      <c r="W552" s="283">
        <f t="shared" si="10"/>
        <v>80.875</v>
      </c>
    </row>
    <row r="553" spans="1:23" ht="21.75" customHeight="1" x14ac:dyDescent="0.2">
      <c r="A553" s="317"/>
      <c r="B553" s="431" t="str">
        <f>+'11+'!B153:M153</f>
        <v>Создание условий для реализации муниципальной программы</v>
      </c>
      <c r="C553" s="431"/>
      <c r="D553" s="431"/>
      <c r="E553" s="431"/>
      <c r="F553" s="431"/>
      <c r="G553" s="431"/>
      <c r="H553" s="431"/>
      <c r="I553" s="431"/>
      <c r="J553" s="431"/>
      <c r="K553" s="431"/>
      <c r="L553" s="431"/>
      <c r="M553" s="298">
        <f>+'11+'!O153</f>
        <v>10</v>
      </c>
      <c r="N553" s="298">
        <f>+'11+'!P153</f>
        <v>3</v>
      </c>
      <c r="O553" s="298" t="str">
        <f>+'11+'!Q153</f>
        <v>0110607020</v>
      </c>
      <c r="P553" s="298">
        <f>+'11+'!R153</f>
        <v>0</v>
      </c>
      <c r="Q553" s="432"/>
      <c r="R553" s="432"/>
      <c r="S553" s="335"/>
      <c r="T553" s="336"/>
      <c r="U553" s="337">
        <f>+'11+'!W153</f>
        <v>280</v>
      </c>
      <c r="V553" s="337">
        <f>+'11+'!X153</f>
        <v>226.45</v>
      </c>
      <c r="W553" s="283">
        <f t="shared" si="10"/>
        <v>80.875</v>
      </c>
    </row>
    <row r="554" spans="1:23" ht="21.75" customHeight="1" x14ac:dyDescent="0.2">
      <c r="A554" s="317"/>
      <c r="B554" s="431" t="str">
        <f>+'11+'!B154:M154</f>
        <v>Закупка товаров, работ и услуг для обеспечения государственных (муниципальных) нужд</v>
      </c>
      <c r="C554" s="431"/>
      <c r="D554" s="431"/>
      <c r="E554" s="431"/>
      <c r="F554" s="431"/>
      <c r="G554" s="431"/>
      <c r="H554" s="431"/>
      <c r="I554" s="431"/>
      <c r="J554" s="431"/>
      <c r="K554" s="431"/>
      <c r="L554" s="431"/>
      <c r="M554" s="298">
        <f>+'11+'!O154</f>
        <v>10</v>
      </c>
      <c r="N554" s="298">
        <f>+'11+'!P154</f>
        <v>3</v>
      </c>
      <c r="O554" s="298" t="str">
        <f>+'11+'!Q154</f>
        <v>0110607020</v>
      </c>
      <c r="P554" s="298" t="str">
        <f>+'11+'!R154</f>
        <v>200</v>
      </c>
      <c r="Q554" s="432"/>
      <c r="R554" s="432"/>
      <c r="S554" s="335"/>
      <c r="T554" s="336"/>
      <c r="U554" s="337">
        <f>+'11+'!W154</f>
        <v>280</v>
      </c>
      <c r="V554" s="337">
        <f>+'11+'!X154</f>
        <v>226.45</v>
      </c>
      <c r="W554" s="283">
        <f t="shared" si="10"/>
        <v>80.875</v>
      </c>
    </row>
    <row r="555" spans="1:23" ht="21.75" customHeight="1" x14ac:dyDescent="0.2">
      <c r="A555" s="317"/>
      <c r="B555" s="431" t="str">
        <f>+'11+'!B155:M155</f>
        <v>Иные закупки товаров, работ и услуг для обеспечения государственных (муниципальных) нужд</v>
      </c>
      <c r="C555" s="431"/>
      <c r="D555" s="431"/>
      <c r="E555" s="431"/>
      <c r="F555" s="431"/>
      <c r="G555" s="431"/>
      <c r="H555" s="431"/>
      <c r="I555" s="431"/>
      <c r="J555" s="431"/>
      <c r="K555" s="431"/>
      <c r="L555" s="431"/>
      <c r="M555" s="298">
        <f>+'11+'!O155</f>
        <v>10</v>
      </c>
      <c r="N555" s="298">
        <f>+'11+'!P155</f>
        <v>3</v>
      </c>
      <c r="O555" s="298" t="str">
        <f>+'11+'!Q155</f>
        <v>0110607020</v>
      </c>
      <c r="P555" s="298" t="str">
        <f>+'11+'!R155</f>
        <v>240</v>
      </c>
      <c r="Q555" s="432"/>
      <c r="R555" s="432"/>
      <c r="S555" s="335"/>
      <c r="T555" s="336"/>
      <c r="U555" s="337">
        <f>+'11+'!W155</f>
        <v>280</v>
      </c>
      <c r="V555" s="337">
        <f>+'11+'!X155</f>
        <v>226.45</v>
      </c>
      <c r="W555" s="283">
        <f t="shared" si="10"/>
        <v>80.875</v>
      </c>
    </row>
    <row r="556" spans="1:23" ht="42.75" customHeight="1" x14ac:dyDescent="0.2">
      <c r="A556" s="317"/>
      <c r="B556" s="431" t="str">
        <f>+'11+'!B156:M156</f>
        <v>Прочая закупка товаров, работ и услуг</v>
      </c>
      <c r="C556" s="431"/>
      <c r="D556" s="431"/>
      <c r="E556" s="431"/>
      <c r="F556" s="431"/>
      <c r="G556" s="431"/>
      <c r="H556" s="431"/>
      <c r="I556" s="431"/>
      <c r="J556" s="431"/>
      <c r="K556" s="431"/>
      <c r="L556" s="431"/>
      <c r="M556" s="298">
        <f>+'11+'!O156</f>
        <v>10</v>
      </c>
      <c r="N556" s="298">
        <f>+'11+'!P156</f>
        <v>3</v>
      </c>
      <c r="O556" s="298" t="str">
        <f>+'11+'!Q156</f>
        <v>0110607020</v>
      </c>
      <c r="P556" s="298" t="str">
        <f>+'11+'!R156</f>
        <v>244</v>
      </c>
      <c r="Q556" s="432"/>
      <c r="R556" s="432"/>
      <c r="S556" s="335"/>
      <c r="T556" s="336"/>
      <c r="U556" s="337">
        <f>+'11+'!W156</f>
        <v>280</v>
      </c>
      <c r="V556" s="337">
        <f>+'11+'!X156</f>
        <v>226.45</v>
      </c>
      <c r="W556" s="283">
        <f t="shared" si="10"/>
        <v>80.875</v>
      </c>
    </row>
    <row r="557" spans="1:23" ht="12.75" customHeight="1" x14ac:dyDescent="0.2">
      <c r="A557" s="317"/>
      <c r="B557" s="431" t="str">
        <f>+'11+'!B157:M157</f>
        <v>Муниципальная программа "Социальная поддержка граждан в Овюрском кожууне"</v>
      </c>
      <c r="C557" s="431"/>
      <c r="D557" s="431"/>
      <c r="E557" s="431"/>
      <c r="F557" s="431"/>
      <c r="G557" s="431"/>
      <c r="H557" s="431"/>
      <c r="I557" s="431"/>
      <c r="J557" s="431"/>
      <c r="K557" s="431"/>
      <c r="L557" s="431"/>
      <c r="M557" s="298">
        <f>+'11+'!O157</f>
        <v>10</v>
      </c>
      <c r="N557" s="298">
        <f>+'11+'!P157</f>
        <v>3</v>
      </c>
      <c r="O557" s="298" t="str">
        <f>+'11+'!Q157</f>
        <v>0100000000</v>
      </c>
      <c r="P557" s="298">
        <f>+'11+'!R157</f>
        <v>0</v>
      </c>
      <c r="Q557" s="432"/>
      <c r="R557" s="432"/>
      <c r="S557" s="335"/>
      <c r="T557" s="336"/>
      <c r="U557" s="337">
        <f>+'11+'!W157</f>
        <v>5047</v>
      </c>
      <c r="V557" s="337">
        <f>+'11+'!X157</f>
        <v>3190.91426</v>
      </c>
      <c r="W557" s="283">
        <f t="shared" ref="W557:W620" si="11">V557/U557*100</f>
        <v>63.223979789974237</v>
      </c>
    </row>
    <row r="558" spans="1:23" ht="21.75" customHeight="1" x14ac:dyDescent="0.2">
      <c r="A558" s="317"/>
      <c r="B558" s="431" t="str">
        <f>+'11+'!B158:M158</f>
        <v>подпрограмма "Социальная поддержка семьи и детей"</v>
      </c>
      <c r="C558" s="431"/>
      <c r="D558" s="431"/>
      <c r="E558" s="431"/>
      <c r="F558" s="431"/>
      <c r="G558" s="431"/>
      <c r="H558" s="431"/>
      <c r="I558" s="431"/>
      <c r="J558" s="431"/>
      <c r="K558" s="431"/>
      <c r="L558" s="431"/>
      <c r="M558" s="298">
        <f>+'11+'!O158</f>
        <v>10</v>
      </c>
      <c r="N558" s="298">
        <f>+'11+'!P158</f>
        <v>3</v>
      </c>
      <c r="O558" s="298" t="str">
        <f>+'11+'!Q158</f>
        <v>0120000000</v>
      </c>
      <c r="P558" s="298">
        <f>+'11+'!R158</f>
        <v>0</v>
      </c>
      <c r="Q558" s="432"/>
      <c r="R558" s="432"/>
      <c r="S558" s="335"/>
      <c r="T558" s="336"/>
      <c r="U558" s="337">
        <f>+'11+'!W158</f>
        <v>5047</v>
      </c>
      <c r="V558" s="337">
        <f>+'11+'!X158</f>
        <v>3190.91426</v>
      </c>
      <c r="W558" s="283">
        <f t="shared" si="11"/>
        <v>63.223979789974237</v>
      </c>
    </row>
    <row r="559" spans="1:23" ht="12.75" customHeight="1" x14ac:dyDescent="0.2">
      <c r="A559" s="317"/>
      <c r="B559" s="431" t="str">
        <f>+'11+'!B159:M159</f>
        <v>Выплата ежемесячного пособия на ребенка</v>
      </c>
      <c r="C559" s="431"/>
      <c r="D559" s="431"/>
      <c r="E559" s="431"/>
      <c r="F559" s="431"/>
      <c r="G559" s="431"/>
      <c r="H559" s="431"/>
      <c r="I559" s="431"/>
      <c r="J559" s="431"/>
      <c r="K559" s="431"/>
      <c r="L559" s="431"/>
      <c r="M559" s="298">
        <f>+'11+'!O159</f>
        <v>10</v>
      </c>
      <c r="N559" s="298">
        <f>+'11+'!P159</f>
        <v>3</v>
      </c>
      <c r="O559" s="298" t="str">
        <f>+'11+'!Q159</f>
        <v>0120176070</v>
      </c>
      <c r="P559" s="298">
        <f>+'11+'!R159</f>
        <v>0</v>
      </c>
      <c r="Q559" s="432"/>
      <c r="R559" s="432"/>
      <c r="S559" s="335"/>
      <c r="T559" s="336"/>
      <c r="U559" s="337">
        <f>+'11+'!W159</f>
        <v>5047</v>
      </c>
      <c r="V559" s="337">
        <f>+'11+'!X159</f>
        <v>3190.91426</v>
      </c>
      <c r="W559" s="283">
        <f t="shared" si="11"/>
        <v>63.223979789974237</v>
      </c>
    </row>
    <row r="560" spans="1:23" ht="32.25" customHeight="1" x14ac:dyDescent="0.2">
      <c r="A560" s="317"/>
      <c r="B560" s="431" t="str">
        <f>+'11+'!B160:M160</f>
        <v>Закупка товаров, работ и услуг для обеспечения государственных (муниципальных) нужд</v>
      </c>
      <c r="C560" s="431"/>
      <c r="D560" s="431"/>
      <c r="E560" s="431"/>
      <c r="F560" s="431"/>
      <c r="G560" s="431"/>
      <c r="H560" s="431"/>
      <c r="I560" s="431"/>
      <c r="J560" s="431"/>
      <c r="K560" s="431"/>
      <c r="L560" s="431"/>
      <c r="M560" s="298">
        <f>+'11+'!O160</f>
        <v>10</v>
      </c>
      <c r="N560" s="298">
        <f>+'11+'!P160</f>
        <v>3</v>
      </c>
      <c r="O560" s="298" t="str">
        <f>+'11+'!Q160</f>
        <v>0120176070</v>
      </c>
      <c r="P560" s="298" t="str">
        <f>+'11+'!R160</f>
        <v>200</v>
      </c>
      <c r="Q560" s="432"/>
      <c r="R560" s="432"/>
      <c r="S560" s="335"/>
      <c r="T560" s="336"/>
      <c r="U560" s="337">
        <f>+'11+'!W160</f>
        <v>3.8</v>
      </c>
      <c r="V560" s="337">
        <f>+'11+'!X160</f>
        <v>0.97526000000000002</v>
      </c>
      <c r="W560" s="283">
        <f t="shared" si="11"/>
        <v>25.664736842105263</v>
      </c>
    </row>
    <row r="561" spans="1:23" ht="12.75" customHeight="1" x14ac:dyDescent="0.2">
      <c r="A561" s="317"/>
      <c r="B561" s="431" t="str">
        <f>+'11+'!B161:M161</f>
        <v>Иные закупки товаров, работ и услуг для обеспечения государственных (муниципальных) нужд</v>
      </c>
      <c r="C561" s="431"/>
      <c r="D561" s="431"/>
      <c r="E561" s="431"/>
      <c r="F561" s="431"/>
      <c r="G561" s="431"/>
      <c r="H561" s="431"/>
      <c r="I561" s="431"/>
      <c r="J561" s="431"/>
      <c r="K561" s="431"/>
      <c r="L561" s="431"/>
      <c r="M561" s="298">
        <f>+'11+'!O161</f>
        <v>10</v>
      </c>
      <c r="N561" s="298">
        <f>+'11+'!P161</f>
        <v>3</v>
      </c>
      <c r="O561" s="298" t="str">
        <f>+'11+'!Q161</f>
        <v>0120176070</v>
      </c>
      <c r="P561" s="298" t="str">
        <f>+'11+'!R161</f>
        <v>240</v>
      </c>
      <c r="Q561" s="432"/>
      <c r="R561" s="432"/>
      <c r="S561" s="335"/>
      <c r="T561" s="336"/>
      <c r="U561" s="337">
        <f>+'11+'!W161</f>
        <v>3.8</v>
      </c>
      <c r="V561" s="337">
        <f>+'11+'!X161</f>
        <v>0.97526000000000002</v>
      </c>
      <c r="W561" s="283">
        <f t="shared" si="11"/>
        <v>25.664736842105263</v>
      </c>
    </row>
    <row r="562" spans="1:23" ht="12.75" customHeight="1" x14ac:dyDescent="0.2">
      <c r="A562" s="317"/>
      <c r="B562" s="431" t="str">
        <f>+'11+'!B162:M162</f>
        <v>Прочая закупка товаров, работ и услуг</v>
      </c>
      <c r="C562" s="431"/>
      <c r="D562" s="431"/>
      <c r="E562" s="431"/>
      <c r="F562" s="431"/>
      <c r="G562" s="431"/>
      <c r="H562" s="431"/>
      <c r="I562" s="431"/>
      <c r="J562" s="431"/>
      <c r="K562" s="431"/>
      <c r="L562" s="431"/>
      <c r="M562" s="298">
        <f>+'11+'!O162</f>
        <v>10</v>
      </c>
      <c r="N562" s="298">
        <f>+'11+'!P162</f>
        <v>3</v>
      </c>
      <c r="O562" s="298" t="str">
        <f>+'11+'!Q162</f>
        <v>0120176070</v>
      </c>
      <c r="P562" s="298" t="str">
        <f>+'11+'!R162</f>
        <v>244</v>
      </c>
      <c r="Q562" s="432"/>
      <c r="R562" s="432"/>
      <c r="S562" s="335"/>
      <c r="T562" s="336"/>
      <c r="U562" s="337">
        <f>+'11+'!W162</f>
        <v>3.8</v>
      </c>
      <c r="V562" s="337">
        <f>+'11+'!X162</f>
        <v>0.97526000000000002</v>
      </c>
      <c r="W562" s="283">
        <f t="shared" si="11"/>
        <v>25.664736842105263</v>
      </c>
    </row>
    <row r="563" spans="1:23" ht="12.75" customHeight="1" x14ac:dyDescent="0.2">
      <c r="A563" s="317"/>
      <c r="B563" s="431" t="str">
        <f>+'11+'!B163:M163</f>
        <v>Социальное обеспечение и иные выплаты населению</v>
      </c>
      <c r="C563" s="431"/>
      <c r="D563" s="431"/>
      <c r="E563" s="431"/>
      <c r="F563" s="431"/>
      <c r="G563" s="431"/>
      <c r="H563" s="431"/>
      <c r="I563" s="431"/>
      <c r="J563" s="431"/>
      <c r="K563" s="431"/>
      <c r="L563" s="431"/>
      <c r="M563" s="298">
        <f>+'11+'!O163</f>
        <v>10</v>
      </c>
      <c r="N563" s="298">
        <f>+'11+'!P163</f>
        <v>3</v>
      </c>
      <c r="O563" s="298" t="str">
        <f>+'11+'!Q163</f>
        <v>0120176070</v>
      </c>
      <c r="P563" s="298" t="str">
        <f>+'11+'!R163</f>
        <v>300</v>
      </c>
      <c r="Q563" s="432"/>
      <c r="R563" s="432"/>
      <c r="S563" s="335"/>
      <c r="T563" s="336"/>
      <c r="U563" s="337">
        <f>+'11+'!W163</f>
        <v>5043.2</v>
      </c>
      <c r="V563" s="337">
        <f>+'11+'!X163</f>
        <v>3189.9389999999999</v>
      </c>
      <c r="W563" s="283">
        <f t="shared" si="11"/>
        <v>63.252280298223354</v>
      </c>
    </row>
    <row r="564" spans="1:23" ht="21.75" customHeight="1" x14ac:dyDescent="0.2">
      <c r="A564" s="317"/>
      <c r="B564" s="431" t="str">
        <f>+'11+'!B164:M164</f>
        <v>Публичные нормативные социальные выплаты гражданам</v>
      </c>
      <c r="C564" s="431"/>
      <c r="D564" s="431"/>
      <c r="E564" s="431"/>
      <c r="F564" s="431"/>
      <c r="G564" s="431"/>
      <c r="H564" s="431"/>
      <c r="I564" s="431"/>
      <c r="J564" s="431"/>
      <c r="K564" s="431"/>
      <c r="L564" s="431"/>
      <c r="M564" s="298">
        <f>+'11+'!O164</f>
        <v>10</v>
      </c>
      <c r="N564" s="298">
        <f>+'11+'!P164</f>
        <v>3</v>
      </c>
      <c r="O564" s="298" t="str">
        <f>+'11+'!Q164</f>
        <v>0120176070</v>
      </c>
      <c r="P564" s="298" t="str">
        <f>+'11+'!R164</f>
        <v>310</v>
      </c>
      <c r="Q564" s="432"/>
      <c r="R564" s="432"/>
      <c r="S564" s="335"/>
      <c r="T564" s="336"/>
      <c r="U564" s="337">
        <f>+'11+'!W164</f>
        <v>5043.2</v>
      </c>
      <c r="V564" s="337">
        <f>+'11+'!X164</f>
        <v>3189.9389999999999</v>
      </c>
      <c r="W564" s="283">
        <f t="shared" si="11"/>
        <v>63.252280298223354</v>
      </c>
    </row>
    <row r="565" spans="1:23" ht="12.75" customHeight="1" x14ac:dyDescent="0.2">
      <c r="A565" s="317"/>
      <c r="B565" s="431" t="str">
        <f>+'11+'!B165:M165</f>
        <v>Пособия, компенсации, меры социальной поддержки по публичным нормативным обязательствам</v>
      </c>
      <c r="C565" s="431"/>
      <c r="D565" s="431"/>
      <c r="E565" s="431"/>
      <c r="F565" s="431"/>
      <c r="G565" s="431"/>
      <c r="H565" s="431"/>
      <c r="I565" s="431"/>
      <c r="J565" s="431"/>
      <c r="K565" s="431"/>
      <c r="L565" s="431"/>
      <c r="M565" s="298">
        <f>+'11+'!O165</f>
        <v>10</v>
      </c>
      <c r="N565" s="298">
        <f>+'11+'!P165</f>
        <v>3</v>
      </c>
      <c r="O565" s="298" t="str">
        <f>+'11+'!Q165</f>
        <v>0120176070</v>
      </c>
      <c r="P565" s="298" t="str">
        <f>+'11+'!R165</f>
        <v>313</v>
      </c>
      <c r="Q565" s="432"/>
      <c r="R565" s="432"/>
      <c r="S565" s="335"/>
      <c r="T565" s="336"/>
      <c r="U565" s="337">
        <f>+'11+'!W165</f>
        <v>5043.2</v>
      </c>
      <c r="V565" s="337">
        <f>+'11+'!X165</f>
        <v>3189.9389999999999</v>
      </c>
      <c r="W565" s="283">
        <f t="shared" si="11"/>
        <v>63.252280298223354</v>
      </c>
    </row>
    <row r="566" spans="1:23" ht="21.75" customHeight="1" x14ac:dyDescent="0.2">
      <c r="A566" s="317"/>
      <c r="B566" s="431" t="str">
        <f>+'11+'!B166:M166</f>
        <v>Муниципальная программа "Социальная поддержка граждан в Овюрском кожууне"</v>
      </c>
      <c r="C566" s="431"/>
      <c r="D566" s="431"/>
      <c r="E566" s="431"/>
      <c r="F566" s="431"/>
      <c r="G566" s="431"/>
      <c r="H566" s="431"/>
      <c r="I566" s="431"/>
      <c r="J566" s="431"/>
      <c r="K566" s="431"/>
      <c r="L566" s="431"/>
      <c r="M566" s="298">
        <f>+'11+'!O166</f>
        <v>10</v>
      </c>
      <c r="N566" s="298">
        <f>+'11+'!P166</f>
        <v>3</v>
      </c>
      <c r="O566" s="298" t="str">
        <f>+'11+'!Q166</f>
        <v>0100000000</v>
      </c>
      <c r="P566" s="298">
        <f>+'11+'!R166</f>
        <v>0</v>
      </c>
      <c r="Q566" s="432"/>
      <c r="R566" s="432"/>
      <c r="S566" s="335"/>
      <c r="T566" s="336"/>
      <c r="U566" s="337">
        <f>+'11+'!W166</f>
        <v>3924.2</v>
      </c>
      <c r="V566" s="337">
        <f>+'11+'!X166</f>
        <v>2587.33356</v>
      </c>
      <c r="W566" s="283">
        <f t="shared" si="11"/>
        <v>65.932764894755621</v>
      </c>
    </row>
    <row r="567" spans="1:23" ht="32.25" customHeight="1" x14ac:dyDescent="0.2">
      <c r="A567" s="317"/>
      <c r="B567" s="431" t="str">
        <f>+'11+'!B167:M167</f>
        <v>подпрограмма "Обеспечение социальной поддержки граждан на оплату жилого помещения и коммунальных услуг"</v>
      </c>
      <c r="C567" s="431"/>
      <c r="D567" s="431"/>
      <c r="E567" s="431"/>
      <c r="F567" s="431"/>
      <c r="G567" s="431"/>
      <c r="H567" s="431"/>
      <c r="I567" s="431"/>
      <c r="J567" s="431"/>
      <c r="K567" s="431"/>
      <c r="L567" s="431"/>
      <c r="M567" s="298">
        <f>+'11+'!O167</f>
        <v>10</v>
      </c>
      <c r="N567" s="298">
        <f>+'11+'!P167</f>
        <v>3</v>
      </c>
      <c r="O567" s="298" t="str">
        <f>+'11+'!Q167</f>
        <v>0130000000</v>
      </c>
      <c r="P567" s="298">
        <f>+'11+'!R167</f>
        <v>0</v>
      </c>
      <c r="Q567" s="432"/>
      <c r="R567" s="432"/>
      <c r="S567" s="335"/>
      <c r="T567" s="336"/>
      <c r="U567" s="337">
        <f>+'11+'!W167</f>
        <v>3924.2</v>
      </c>
      <c r="V567" s="337">
        <f>+'11+'!X167</f>
        <v>2587.33356</v>
      </c>
      <c r="W567" s="283">
        <f t="shared" si="11"/>
        <v>65.932764894755621</v>
      </c>
    </row>
    <row r="568" spans="1:23" ht="32.25" customHeight="1" x14ac:dyDescent="0.2">
      <c r="A568" s="317"/>
      <c r="B568" s="431" t="str">
        <f>+'11+'!B168:M168</f>
        <v>Субвенции на оплату жилищно-коммунальных услуг отдельным категориям граждан</v>
      </c>
      <c r="C568" s="431"/>
      <c r="D568" s="431"/>
      <c r="E568" s="431"/>
      <c r="F568" s="431"/>
      <c r="G568" s="431"/>
      <c r="H568" s="431"/>
      <c r="I568" s="431"/>
      <c r="J568" s="431"/>
      <c r="K568" s="431"/>
      <c r="L568" s="431"/>
      <c r="M568" s="298">
        <f>+'11+'!O168</f>
        <v>10</v>
      </c>
      <c r="N568" s="298">
        <f>+'11+'!P168</f>
        <v>3</v>
      </c>
      <c r="O568" s="298" t="str">
        <f>+'11+'!Q168</f>
        <v>0130152500</v>
      </c>
      <c r="P568" s="298">
        <f>+'11+'!R168</f>
        <v>0</v>
      </c>
      <c r="Q568" s="432"/>
      <c r="R568" s="432"/>
      <c r="S568" s="335"/>
      <c r="T568" s="336"/>
      <c r="U568" s="337">
        <f>+'11+'!W168</f>
        <v>3924.2</v>
      </c>
      <c r="V568" s="337">
        <f>+'11+'!X168</f>
        <v>2587.33356</v>
      </c>
      <c r="W568" s="283">
        <f t="shared" si="11"/>
        <v>65.932764894755621</v>
      </c>
    </row>
    <row r="569" spans="1:23" ht="21.75" customHeight="1" x14ac:dyDescent="0.2">
      <c r="A569" s="317"/>
      <c r="B569" s="431" t="str">
        <f>+'11+'!B169:M169</f>
        <v>Закупка товаров, работ и услуг для обеспечения государственных (муниципальных) нужд</v>
      </c>
      <c r="C569" s="431"/>
      <c r="D569" s="431"/>
      <c r="E569" s="431"/>
      <c r="F569" s="431"/>
      <c r="G569" s="431"/>
      <c r="H569" s="431"/>
      <c r="I569" s="431"/>
      <c r="J569" s="431"/>
      <c r="K569" s="431"/>
      <c r="L569" s="431"/>
      <c r="M569" s="298">
        <f>+'11+'!O169</f>
        <v>10</v>
      </c>
      <c r="N569" s="298">
        <f>+'11+'!P169</f>
        <v>3</v>
      </c>
      <c r="O569" s="298" t="str">
        <f>+'11+'!Q169</f>
        <v>0130152500</v>
      </c>
      <c r="P569" s="298" t="str">
        <f>+'11+'!R169</f>
        <v>200</v>
      </c>
      <c r="Q569" s="432"/>
      <c r="R569" s="432"/>
      <c r="S569" s="335"/>
      <c r="T569" s="336"/>
      <c r="U569" s="337">
        <f>+'11+'!W169</f>
        <v>15.2</v>
      </c>
      <c r="V569" s="337">
        <f>+'11+'!X169</f>
        <v>6.8</v>
      </c>
      <c r="W569" s="283">
        <f t="shared" si="11"/>
        <v>44.736842105263158</v>
      </c>
    </row>
    <row r="570" spans="1:23" ht="12.75" customHeight="1" x14ac:dyDescent="0.2">
      <c r="A570" s="317"/>
      <c r="B570" s="431" t="str">
        <f>+'11+'!B170:M170</f>
        <v>Иные закупки товаров, работ и услуг для обеспечения государственных (муниципальных) нужд</v>
      </c>
      <c r="C570" s="431"/>
      <c r="D570" s="431"/>
      <c r="E570" s="431"/>
      <c r="F570" s="431"/>
      <c r="G570" s="431"/>
      <c r="H570" s="431"/>
      <c r="I570" s="431"/>
      <c r="J570" s="431"/>
      <c r="K570" s="431"/>
      <c r="L570" s="431"/>
      <c r="M570" s="298">
        <f>+'11+'!O170</f>
        <v>10</v>
      </c>
      <c r="N570" s="298">
        <f>+'11+'!P170</f>
        <v>3</v>
      </c>
      <c r="O570" s="298" t="str">
        <f>+'11+'!Q170</f>
        <v>0130152500</v>
      </c>
      <c r="P570" s="298" t="str">
        <f>+'11+'!R170</f>
        <v>240</v>
      </c>
      <c r="Q570" s="432"/>
      <c r="R570" s="432"/>
      <c r="S570" s="335"/>
      <c r="T570" s="336"/>
      <c r="U570" s="337">
        <f>+'11+'!W170</f>
        <v>15.2</v>
      </c>
      <c r="V570" s="337">
        <f>+'11+'!X170</f>
        <v>6.8</v>
      </c>
      <c r="W570" s="283">
        <f t="shared" si="11"/>
        <v>44.736842105263158</v>
      </c>
    </row>
    <row r="571" spans="1:23" ht="42.75" customHeight="1" x14ac:dyDescent="0.2">
      <c r="A571" s="317"/>
      <c r="B571" s="431" t="str">
        <f>+'11+'!B171:M171</f>
        <v>Прочая закупка товаров, работ и услуг</v>
      </c>
      <c r="C571" s="431"/>
      <c r="D571" s="431"/>
      <c r="E571" s="431"/>
      <c r="F571" s="431"/>
      <c r="G571" s="431"/>
      <c r="H571" s="431"/>
      <c r="I571" s="431"/>
      <c r="J571" s="431"/>
      <c r="K571" s="431"/>
      <c r="L571" s="431"/>
      <c r="M571" s="298">
        <f>+'11+'!O171</f>
        <v>10</v>
      </c>
      <c r="N571" s="298">
        <f>+'11+'!P171</f>
        <v>3</v>
      </c>
      <c r="O571" s="298" t="str">
        <f>+'11+'!Q171</f>
        <v>0130152500</v>
      </c>
      <c r="P571" s="298" t="str">
        <f>+'11+'!R171</f>
        <v>244</v>
      </c>
      <c r="Q571" s="432"/>
      <c r="R571" s="432"/>
      <c r="S571" s="335"/>
      <c r="T571" s="336"/>
      <c r="U571" s="337">
        <f>+'11+'!W171</f>
        <v>15.2</v>
      </c>
      <c r="V571" s="337">
        <f>+'11+'!X171</f>
        <v>6.8</v>
      </c>
      <c r="W571" s="283">
        <f t="shared" si="11"/>
        <v>44.736842105263158</v>
      </c>
    </row>
    <row r="572" spans="1:23" ht="21.75" customHeight="1" x14ac:dyDescent="0.2">
      <c r="A572" s="317"/>
      <c r="B572" s="431" t="str">
        <f>+'11+'!B172:M172</f>
        <v>Социальное обеспечение и иные выплаты населению</v>
      </c>
      <c r="C572" s="431"/>
      <c r="D572" s="431"/>
      <c r="E572" s="431"/>
      <c r="F572" s="431"/>
      <c r="G572" s="431"/>
      <c r="H572" s="431"/>
      <c r="I572" s="431"/>
      <c r="J572" s="431"/>
      <c r="K572" s="431"/>
      <c r="L572" s="431"/>
      <c r="M572" s="298">
        <f>+'11+'!O172</f>
        <v>10</v>
      </c>
      <c r="N572" s="298">
        <f>+'11+'!P172</f>
        <v>3</v>
      </c>
      <c r="O572" s="298" t="str">
        <f>+'11+'!Q172</f>
        <v>0130152500</v>
      </c>
      <c r="P572" s="298" t="str">
        <f>+'11+'!R172</f>
        <v>300</v>
      </c>
      <c r="Q572" s="432"/>
      <c r="R572" s="432"/>
      <c r="S572" s="335"/>
      <c r="T572" s="336"/>
      <c r="U572" s="337">
        <f>+'11+'!W172</f>
        <v>3909</v>
      </c>
      <c r="V572" s="337">
        <f>+'11+'!X172</f>
        <v>2580.5335599999999</v>
      </c>
      <c r="W572" s="283">
        <f t="shared" si="11"/>
        <v>66.015184446149917</v>
      </c>
    </row>
    <row r="573" spans="1:23" ht="12.75" customHeight="1" x14ac:dyDescent="0.2">
      <c r="A573" s="317"/>
      <c r="B573" s="431" t="str">
        <f>+'11+'!B173:M173</f>
        <v>Социальные выплаты гражданам, кроме публичных нормативных социальных выплат</v>
      </c>
      <c r="C573" s="431"/>
      <c r="D573" s="431"/>
      <c r="E573" s="431"/>
      <c r="F573" s="431"/>
      <c r="G573" s="431"/>
      <c r="H573" s="431"/>
      <c r="I573" s="431"/>
      <c r="J573" s="431"/>
      <c r="K573" s="431"/>
      <c r="L573" s="431"/>
      <c r="M573" s="298">
        <f>+'11+'!O173</f>
        <v>10</v>
      </c>
      <c r="N573" s="298">
        <f>+'11+'!P173</f>
        <v>3</v>
      </c>
      <c r="O573" s="298" t="str">
        <f>+'11+'!Q173</f>
        <v>0130152500</v>
      </c>
      <c r="P573" s="298" t="str">
        <f>+'11+'!R173</f>
        <v>320</v>
      </c>
      <c r="Q573" s="432"/>
      <c r="R573" s="432"/>
      <c r="S573" s="335"/>
      <c r="T573" s="336"/>
      <c r="U573" s="337">
        <f>+'11+'!W173</f>
        <v>3909</v>
      </c>
      <c r="V573" s="337">
        <f>+'11+'!X173</f>
        <v>2580.5335599999999</v>
      </c>
      <c r="W573" s="283">
        <f t="shared" si="11"/>
        <v>66.015184446149917</v>
      </c>
    </row>
    <row r="574" spans="1:23" ht="12.75" customHeight="1" x14ac:dyDescent="0.2">
      <c r="A574" s="317"/>
      <c r="B574" s="431" t="str">
        <f>+'11+'!B174:M174</f>
        <v>Пособия, компенсации и иные социальные выплаты гражданам, кроме публичных нормативных обязательств</v>
      </c>
      <c r="C574" s="431"/>
      <c r="D574" s="431"/>
      <c r="E574" s="431"/>
      <c r="F574" s="431"/>
      <c r="G574" s="431"/>
      <c r="H574" s="431"/>
      <c r="I574" s="431"/>
      <c r="J574" s="431"/>
      <c r="K574" s="431"/>
      <c r="L574" s="431"/>
      <c r="M574" s="298">
        <f>+'11+'!O174</f>
        <v>10</v>
      </c>
      <c r="N574" s="298">
        <f>+'11+'!P174</f>
        <v>3</v>
      </c>
      <c r="O574" s="298" t="str">
        <f>+'11+'!Q174</f>
        <v>0130152500</v>
      </c>
      <c r="P574" s="298" t="str">
        <f>+'11+'!R174</f>
        <v>321</v>
      </c>
      <c r="Q574" s="432"/>
      <c r="R574" s="432"/>
      <c r="S574" s="335"/>
      <c r="T574" s="336"/>
      <c r="U574" s="337">
        <f>+'11+'!W174</f>
        <v>3909</v>
      </c>
      <c r="V574" s="337">
        <f>+'11+'!X174</f>
        <v>2580.5335599999999</v>
      </c>
      <c r="W574" s="283">
        <f t="shared" si="11"/>
        <v>66.015184446149917</v>
      </c>
    </row>
    <row r="575" spans="1:23" ht="12.75" customHeight="1" x14ac:dyDescent="0.2">
      <c r="A575" s="317"/>
      <c r="B575" s="431" t="str">
        <f>+'11+'!B175:M175</f>
        <v>Муниципальная программа "Социальная поддержка граждан в Овюрском кожууне"</v>
      </c>
      <c r="C575" s="431"/>
      <c r="D575" s="431"/>
      <c r="E575" s="431"/>
      <c r="F575" s="431"/>
      <c r="G575" s="431"/>
      <c r="H575" s="431"/>
      <c r="I575" s="431"/>
      <c r="J575" s="431"/>
      <c r="K575" s="431"/>
      <c r="L575" s="431"/>
      <c r="M575" s="298">
        <f>+'11+'!O175</f>
        <v>10</v>
      </c>
      <c r="N575" s="298">
        <f>+'11+'!P175</f>
        <v>3</v>
      </c>
      <c r="O575" s="298" t="str">
        <f>+'11+'!Q175</f>
        <v>0100000000</v>
      </c>
      <c r="P575" s="298">
        <f>+'11+'!R175</f>
        <v>0</v>
      </c>
      <c r="Q575" s="432"/>
      <c r="R575" s="432"/>
      <c r="S575" s="335"/>
      <c r="T575" s="336"/>
      <c r="U575" s="337">
        <f>+'11+'!W175</f>
        <v>1208.7</v>
      </c>
      <c r="V575" s="337">
        <f>+'11+'!X175</f>
        <v>1055.94174</v>
      </c>
      <c r="W575" s="283">
        <f t="shared" si="11"/>
        <v>87.361772151898734</v>
      </c>
    </row>
    <row r="576" spans="1:23" ht="32.25" customHeight="1" x14ac:dyDescent="0.2">
      <c r="A576" s="317"/>
      <c r="B576" s="431" t="str">
        <f>+'11+'!B176:M176</f>
        <v>подпрограмма "Обеспечение социальной поддержки граждан на оплату жилого помещения и коммунальных услуг"</v>
      </c>
      <c r="C576" s="431"/>
      <c r="D576" s="431"/>
      <c r="E576" s="431"/>
      <c r="F576" s="431"/>
      <c r="G576" s="431"/>
      <c r="H576" s="431"/>
      <c r="I576" s="431"/>
      <c r="J576" s="431"/>
      <c r="K576" s="431"/>
      <c r="L576" s="431"/>
      <c r="M576" s="298">
        <f>+'11+'!O176</f>
        <v>10</v>
      </c>
      <c r="N576" s="298">
        <f>+'11+'!P176</f>
        <v>3</v>
      </c>
      <c r="O576" s="298" t="str">
        <f>+'11+'!Q176</f>
        <v>0130000000</v>
      </c>
      <c r="P576" s="298">
        <f>+'11+'!R176</f>
        <v>0</v>
      </c>
      <c r="Q576" s="432"/>
      <c r="R576" s="432"/>
      <c r="S576" s="335"/>
      <c r="T576" s="336"/>
      <c r="U576" s="337">
        <f>+'11+'!W176</f>
        <v>1208.7</v>
      </c>
      <c r="V576" s="337">
        <f>+'11+'!X176</f>
        <v>1055.94174</v>
      </c>
      <c r="W576" s="283">
        <f t="shared" si="11"/>
        <v>87.361772151898734</v>
      </c>
    </row>
    <row r="577" spans="1:23" ht="21.75" customHeight="1" x14ac:dyDescent="0.2">
      <c r="A577" s="317"/>
      <c r="B577" s="431" t="str">
        <f>+'11+'!B177:M177</f>
        <v>Предоставление гражданам субсидий на оплату жилого помещения и коммунальных услуг</v>
      </c>
      <c r="C577" s="431"/>
      <c r="D577" s="431"/>
      <c r="E577" s="431"/>
      <c r="F577" s="431"/>
      <c r="G577" s="431"/>
      <c r="H577" s="431"/>
      <c r="I577" s="431"/>
      <c r="J577" s="431"/>
      <c r="K577" s="431"/>
      <c r="L577" s="431"/>
      <c r="M577" s="298">
        <f>+'11+'!O177</f>
        <v>10</v>
      </c>
      <c r="N577" s="298">
        <f>+'11+'!P177</f>
        <v>3</v>
      </c>
      <c r="O577" s="298" t="str">
        <f>+'11+'!Q177</f>
        <v>0130276030</v>
      </c>
      <c r="P577" s="298">
        <f>+'11+'!R177</f>
        <v>0</v>
      </c>
      <c r="Q577" s="432"/>
      <c r="R577" s="432"/>
      <c r="S577" s="335"/>
      <c r="T577" s="336"/>
      <c r="U577" s="337">
        <f>+'11+'!W177</f>
        <v>1208.7</v>
      </c>
      <c r="V577" s="337">
        <f>+'11+'!X177</f>
        <v>1055.94174</v>
      </c>
      <c r="W577" s="283">
        <f t="shared" si="11"/>
        <v>87.361772151898734</v>
      </c>
    </row>
    <row r="578" spans="1:23" ht="53.25" customHeight="1" x14ac:dyDescent="0.2">
      <c r="A578" s="317"/>
      <c r="B578" s="431" t="str">
        <f>+'11+'!B178:M178</f>
        <v>Закупка товаров, работ и услуг для обеспечения государственных (муниципальных) нужд</v>
      </c>
      <c r="C578" s="431"/>
      <c r="D578" s="431"/>
      <c r="E578" s="431"/>
      <c r="F578" s="431"/>
      <c r="G578" s="431"/>
      <c r="H578" s="431"/>
      <c r="I578" s="431"/>
      <c r="J578" s="431"/>
      <c r="K578" s="431"/>
      <c r="L578" s="431"/>
      <c r="M578" s="298">
        <f>+'11+'!O178</f>
        <v>10</v>
      </c>
      <c r="N578" s="298">
        <f>+'11+'!P178</f>
        <v>3</v>
      </c>
      <c r="O578" s="298" t="str">
        <f>+'11+'!Q178</f>
        <v>0130276030</v>
      </c>
      <c r="P578" s="298" t="str">
        <f>+'11+'!R178</f>
        <v>200</v>
      </c>
      <c r="Q578" s="432"/>
      <c r="R578" s="432"/>
      <c r="S578" s="335"/>
      <c r="T578" s="336"/>
      <c r="U578" s="337">
        <f>+'11+'!W178</f>
        <v>5.7792399999999997</v>
      </c>
      <c r="V578" s="337">
        <f>+'11+'!X178</f>
        <v>5.7792399999999997</v>
      </c>
      <c r="W578" s="283">
        <f t="shared" si="11"/>
        <v>100</v>
      </c>
    </row>
    <row r="579" spans="1:23" ht="12.75" customHeight="1" x14ac:dyDescent="0.2">
      <c r="A579" s="317"/>
      <c r="B579" s="431" t="str">
        <f>+'11+'!B179:M179</f>
        <v>Иные закупки товаров, работ и услуг для обеспечения государственных (муниципальных) нужд</v>
      </c>
      <c r="C579" s="431"/>
      <c r="D579" s="431"/>
      <c r="E579" s="431"/>
      <c r="F579" s="431"/>
      <c r="G579" s="431"/>
      <c r="H579" s="431"/>
      <c r="I579" s="431"/>
      <c r="J579" s="431"/>
      <c r="K579" s="431"/>
      <c r="L579" s="431"/>
      <c r="M579" s="298">
        <f>+'11+'!O179</f>
        <v>10</v>
      </c>
      <c r="N579" s="298">
        <f>+'11+'!P179</f>
        <v>3</v>
      </c>
      <c r="O579" s="298" t="str">
        <f>+'11+'!Q179</f>
        <v>0130276030</v>
      </c>
      <c r="P579" s="298" t="str">
        <f>+'11+'!R179</f>
        <v>240</v>
      </c>
      <c r="Q579" s="432"/>
      <c r="R579" s="432"/>
      <c r="S579" s="335"/>
      <c r="T579" s="336"/>
      <c r="U579" s="337">
        <f>+'11+'!W179</f>
        <v>5.7792399999999997</v>
      </c>
      <c r="V579" s="337">
        <f>+'11+'!X179</f>
        <v>5.7792399999999997</v>
      </c>
      <c r="W579" s="283">
        <f t="shared" si="11"/>
        <v>100</v>
      </c>
    </row>
    <row r="580" spans="1:23" ht="21.75" customHeight="1" x14ac:dyDescent="0.2">
      <c r="A580" s="317"/>
      <c r="B580" s="431" t="str">
        <f>+'11+'!B180:M180</f>
        <v>Прочая закупка товаров, работ и услуг</v>
      </c>
      <c r="C580" s="431"/>
      <c r="D580" s="431"/>
      <c r="E580" s="431"/>
      <c r="F580" s="431"/>
      <c r="G580" s="431"/>
      <c r="H580" s="431"/>
      <c r="I580" s="431"/>
      <c r="J580" s="431"/>
      <c r="K580" s="431"/>
      <c r="L580" s="431"/>
      <c r="M580" s="298">
        <f>+'11+'!O180</f>
        <v>10</v>
      </c>
      <c r="N580" s="298">
        <f>+'11+'!P180</f>
        <v>3</v>
      </c>
      <c r="O580" s="298" t="str">
        <f>+'11+'!Q180</f>
        <v>0130276030</v>
      </c>
      <c r="P580" s="298" t="str">
        <f>+'11+'!R180</f>
        <v>244</v>
      </c>
      <c r="Q580" s="432"/>
      <c r="R580" s="432"/>
      <c r="S580" s="335"/>
      <c r="T580" s="336"/>
      <c r="U580" s="337">
        <f>+'11+'!W180</f>
        <v>5.7792399999999997</v>
      </c>
      <c r="V580" s="337">
        <f>+'11+'!X180</f>
        <v>5.7792399999999997</v>
      </c>
      <c r="W580" s="283">
        <f t="shared" si="11"/>
        <v>100</v>
      </c>
    </row>
    <row r="581" spans="1:23" ht="21.75" customHeight="1" x14ac:dyDescent="0.2">
      <c r="A581" s="317"/>
      <c r="B581" s="431" t="str">
        <f>+'11+'!B181:M181</f>
        <v>Социальное обеспечение и иные выплаты населению</v>
      </c>
      <c r="C581" s="431"/>
      <c r="D581" s="431"/>
      <c r="E581" s="431"/>
      <c r="F581" s="431"/>
      <c r="G581" s="431"/>
      <c r="H581" s="431"/>
      <c r="I581" s="431"/>
      <c r="J581" s="431"/>
      <c r="K581" s="431"/>
      <c r="L581" s="431"/>
      <c r="M581" s="298">
        <f>+'11+'!O181</f>
        <v>10</v>
      </c>
      <c r="N581" s="298">
        <f>+'11+'!P181</f>
        <v>3</v>
      </c>
      <c r="O581" s="298" t="str">
        <f>+'11+'!Q181</f>
        <v>0130276030</v>
      </c>
      <c r="P581" s="298" t="str">
        <f>+'11+'!R181</f>
        <v>300</v>
      </c>
      <c r="Q581" s="432"/>
      <c r="R581" s="432"/>
      <c r="S581" s="335"/>
      <c r="T581" s="336"/>
      <c r="U581" s="337">
        <f>+'11+'!W181</f>
        <v>1202.92076</v>
      </c>
      <c r="V581" s="337">
        <f>+'11+'!X181</f>
        <v>1050.1624999999999</v>
      </c>
      <c r="W581" s="283">
        <f t="shared" si="11"/>
        <v>87.301053811724046</v>
      </c>
    </row>
    <row r="582" spans="1:23" ht="12.75" customHeight="1" x14ac:dyDescent="0.2">
      <c r="A582" s="317"/>
      <c r="B582" s="431" t="str">
        <f>+'11+'!B182:M182</f>
        <v>Социальные выплаты гражданам, кроме публичных нормативных социальных выплат</v>
      </c>
      <c r="C582" s="431"/>
      <c r="D582" s="431"/>
      <c r="E582" s="431"/>
      <c r="F582" s="431"/>
      <c r="G582" s="431"/>
      <c r="H582" s="431"/>
      <c r="I582" s="431"/>
      <c r="J582" s="431"/>
      <c r="K582" s="431"/>
      <c r="L582" s="431"/>
      <c r="M582" s="298">
        <f>+'11+'!O182</f>
        <v>10</v>
      </c>
      <c r="N582" s="298">
        <f>+'11+'!P182</f>
        <v>3</v>
      </c>
      <c r="O582" s="298" t="str">
        <f>+'11+'!Q182</f>
        <v>0130276030</v>
      </c>
      <c r="P582" s="298" t="str">
        <f>+'11+'!R182</f>
        <v>320</v>
      </c>
      <c r="Q582" s="432"/>
      <c r="R582" s="432"/>
      <c r="S582" s="335"/>
      <c r="T582" s="336"/>
      <c r="U582" s="337">
        <f>+'11+'!W182</f>
        <v>1202.92076</v>
      </c>
      <c r="V582" s="337">
        <f>+'11+'!X182</f>
        <v>1050.1624999999999</v>
      </c>
      <c r="W582" s="283">
        <f t="shared" si="11"/>
        <v>87.301053811724046</v>
      </c>
    </row>
    <row r="583" spans="1:23" ht="42.75" customHeight="1" x14ac:dyDescent="0.2">
      <c r="A583" s="317"/>
      <c r="B583" s="431" t="str">
        <f>+'11+'!B183:M183</f>
        <v>Пособия, компенсации и иные социальные выплаты гражданам, кроме публичных нормативных обязательств</v>
      </c>
      <c r="C583" s="431"/>
      <c r="D583" s="431"/>
      <c r="E583" s="431"/>
      <c r="F583" s="431"/>
      <c r="G583" s="431"/>
      <c r="H583" s="431"/>
      <c r="I583" s="431"/>
      <c r="J583" s="431"/>
      <c r="K583" s="431"/>
      <c r="L583" s="431"/>
      <c r="M583" s="298">
        <f>+'11+'!O183</f>
        <v>10</v>
      </c>
      <c r="N583" s="298">
        <f>+'11+'!P183</f>
        <v>3</v>
      </c>
      <c r="O583" s="298" t="str">
        <f>+'11+'!Q183</f>
        <v>0130276030</v>
      </c>
      <c r="P583" s="298" t="str">
        <f>+'11+'!R183</f>
        <v>321</v>
      </c>
      <c r="Q583" s="432"/>
      <c r="R583" s="432"/>
      <c r="S583" s="335"/>
      <c r="T583" s="336"/>
      <c r="U583" s="337">
        <f>+'11+'!W183</f>
        <v>1202.92076</v>
      </c>
      <c r="V583" s="337">
        <f>+'11+'!X183</f>
        <v>1050.1624999999999</v>
      </c>
      <c r="W583" s="283">
        <f t="shared" si="11"/>
        <v>87.301053811724046</v>
      </c>
    </row>
    <row r="584" spans="1:23" ht="42.75" customHeight="1" x14ac:dyDescent="0.2">
      <c r="A584" s="317"/>
      <c r="B584" s="431" t="str">
        <f>+'11+'!B119:M119</f>
        <v>Непрограммные расходы на реализацию переданных полномочий Российской Федерации и субъекта Российской Федерации</v>
      </c>
      <c r="C584" s="431"/>
      <c r="D584" s="431"/>
      <c r="E584" s="431"/>
      <c r="F584" s="431"/>
      <c r="G584" s="431"/>
      <c r="H584" s="431"/>
      <c r="I584" s="431"/>
      <c r="J584" s="431"/>
      <c r="K584" s="431"/>
      <c r="L584" s="431"/>
      <c r="M584" s="298">
        <f>+'11+'!O119</f>
        <v>10</v>
      </c>
      <c r="N584" s="298">
        <f>+'11+'!P119</f>
        <v>3</v>
      </c>
      <c r="O584" s="298" t="str">
        <f>+'11+'!Q119</f>
        <v>9900000000</v>
      </c>
      <c r="P584" s="298">
        <f>+'11+'!R119</f>
        <v>0</v>
      </c>
      <c r="Q584" s="432"/>
      <c r="R584" s="432"/>
      <c r="S584" s="335"/>
      <c r="T584" s="336"/>
      <c r="U584" s="337">
        <f>+'11+'!W119</f>
        <v>362.2</v>
      </c>
      <c r="V584" s="337">
        <f>+'11+'!X119</f>
        <v>0</v>
      </c>
      <c r="W584" s="283">
        <f t="shared" si="11"/>
        <v>0</v>
      </c>
    </row>
    <row r="585" spans="1:23" ht="42.75" customHeight="1" x14ac:dyDescent="0.2">
      <c r="A585" s="317"/>
      <c r="B585" s="431" t="str">
        <f>+'11+'!B120:M120</f>
        <v>Льготы сельским специалистам по жилищно-коммунальным услугам</v>
      </c>
      <c r="C585" s="431"/>
      <c r="D585" s="431"/>
      <c r="E585" s="431"/>
      <c r="F585" s="431"/>
      <c r="G585" s="431"/>
      <c r="H585" s="431"/>
      <c r="I585" s="431"/>
      <c r="J585" s="431"/>
      <c r="K585" s="431"/>
      <c r="L585" s="431"/>
      <c r="M585" s="298">
        <f>+'11+'!O120</f>
        <v>10</v>
      </c>
      <c r="N585" s="298">
        <f>+'11+'!P120</f>
        <v>3</v>
      </c>
      <c r="O585" s="298" t="str">
        <f>+'11+'!Q120</f>
        <v>9900076040</v>
      </c>
      <c r="P585" s="298">
        <f>+'11+'!R120</f>
        <v>0</v>
      </c>
      <c r="Q585" s="432"/>
      <c r="R585" s="432"/>
      <c r="S585" s="335"/>
      <c r="T585" s="336"/>
      <c r="U585" s="337">
        <f>+'11+'!W120</f>
        <v>362.2</v>
      </c>
      <c r="V585" s="337">
        <f>+'11+'!X120</f>
        <v>0</v>
      </c>
      <c r="W585" s="283">
        <f t="shared" si="11"/>
        <v>0</v>
      </c>
    </row>
    <row r="586" spans="1:23" ht="42.75" customHeight="1" x14ac:dyDescent="0.2">
      <c r="A586" s="317"/>
      <c r="B586" s="431" t="str">
        <f>+'11+'!B121:M121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586" s="431"/>
      <c r="D586" s="431"/>
      <c r="E586" s="431"/>
      <c r="F586" s="431"/>
      <c r="G586" s="431"/>
      <c r="H586" s="431"/>
      <c r="I586" s="431"/>
      <c r="J586" s="431"/>
      <c r="K586" s="431"/>
      <c r="L586" s="431"/>
      <c r="M586" s="298">
        <f>+'11+'!O121</f>
        <v>10</v>
      </c>
      <c r="N586" s="298">
        <f>+'11+'!P121</f>
        <v>3</v>
      </c>
      <c r="O586" s="298" t="str">
        <f>+'11+'!Q121</f>
        <v>9900076040</v>
      </c>
      <c r="P586" s="298" t="str">
        <f>+'11+'!R121</f>
        <v>100</v>
      </c>
      <c r="Q586" s="432"/>
      <c r="R586" s="432"/>
      <c r="S586" s="335"/>
      <c r="T586" s="336"/>
      <c r="U586" s="337">
        <f>+'11+'!W121</f>
        <v>15.406000000000001</v>
      </c>
      <c r="V586" s="337">
        <f>+'11+'!X121</f>
        <v>0</v>
      </c>
      <c r="W586" s="283">
        <f t="shared" si="11"/>
        <v>0</v>
      </c>
    </row>
    <row r="587" spans="1:23" ht="42.75" customHeight="1" x14ac:dyDescent="0.2">
      <c r="A587" s="317"/>
      <c r="B587" s="431" t="str">
        <f>+'11+'!B122:M122</f>
        <v>Расходы на выплаты персоналу казенных учреждений</v>
      </c>
      <c r="C587" s="431"/>
      <c r="D587" s="431"/>
      <c r="E587" s="431"/>
      <c r="F587" s="431"/>
      <c r="G587" s="431"/>
      <c r="H587" s="431"/>
      <c r="I587" s="431"/>
      <c r="J587" s="431"/>
      <c r="K587" s="431"/>
      <c r="L587" s="431"/>
      <c r="M587" s="298">
        <f>+'11+'!O122</f>
        <v>10</v>
      </c>
      <c r="N587" s="298">
        <f>+'11+'!P122</f>
        <v>3</v>
      </c>
      <c r="O587" s="298" t="str">
        <f>+'11+'!Q122</f>
        <v>9900076040</v>
      </c>
      <c r="P587" s="298" t="str">
        <f>+'11+'!R122</f>
        <v>110</v>
      </c>
      <c r="Q587" s="432"/>
      <c r="R587" s="432"/>
      <c r="S587" s="335"/>
      <c r="T587" s="336"/>
      <c r="U587" s="337">
        <f>+'11+'!W122</f>
        <v>15.406000000000001</v>
      </c>
      <c r="V587" s="337">
        <f>+'11+'!X122</f>
        <v>0</v>
      </c>
      <c r="W587" s="283">
        <f t="shared" si="11"/>
        <v>0</v>
      </c>
    </row>
    <row r="588" spans="1:23" ht="42.75" customHeight="1" x14ac:dyDescent="0.2">
      <c r="A588" s="317"/>
      <c r="B588" s="431" t="str">
        <f>+'11+'!B123:M123</f>
        <v>Иные выплаты персоналу учреждений, за исключением фонда оплаты труда</v>
      </c>
      <c r="C588" s="431"/>
      <c r="D588" s="431"/>
      <c r="E588" s="431"/>
      <c r="F588" s="431"/>
      <c r="G588" s="431"/>
      <c r="H588" s="431"/>
      <c r="I588" s="431"/>
      <c r="J588" s="431"/>
      <c r="K588" s="431"/>
      <c r="L588" s="431"/>
      <c r="M588" s="298">
        <f>+'11+'!O123</f>
        <v>10</v>
      </c>
      <c r="N588" s="298">
        <f>+'11+'!P123</f>
        <v>3</v>
      </c>
      <c r="O588" s="298" t="str">
        <f>+'11+'!Q123</f>
        <v>9900076040</v>
      </c>
      <c r="P588" s="298" t="str">
        <f>+'11+'!R123</f>
        <v>112</v>
      </c>
      <c r="Q588" s="432"/>
      <c r="R588" s="432"/>
      <c r="S588" s="335"/>
      <c r="T588" s="336"/>
      <c r="U588" s="337">
        <f>+'11+'!W123</f>
        <v>15.406000000000001</v>
      </c>
      <c r="V588" s="337">
        <f>+'11+'!X123</f>
        <v>0</v>
      </c>
      <c r="W588" s="283">
        <f t="shared" si="11"/>
        <v>0</v>
      </c>
    </row>
    <row r="589" spans="1:23" ht="42.75" customHeight="1" x14ac:dyDescent="0.2">
      <c r="A589" s="317"/>
      <c r="B589" s="431" t="str">
        <f>+'11+'!B124:M124</f>
        <v>Предоставление субсидий бюджетным, автономным учреждениям и иным некоммерческим организациям</v>
      </c>
      <c r="C589" s="431"/>
      <c r="D589" s="431"/>
      <c r="E589" s="431"/>
      <c r="F589" s="431"/>
      <c r="G589" s="431"/>
      <c r="H589" s="431"/>
      <c r="I589" s="431"/>
      <c r="J589" s="431"/>
      <c r="K589" s="431"/>
      <c r="L589" s="431"/>
      <c r="M589" s="298">
        <f>+'11+'!O124</f>
        <v>10</v>
      </c>
      <c r="N589" s="298">
        <f>+'11+'!P124</f>
        <v>3</v>
      </c>
      <c r="O589" s="298" t="str">
        <f>+'11+'!Q124</f>
        <v>9900076040</v>
      </c>
      <c r="P589" s="298" t="str">
        <f>+'11+'!R124</f>
        <v>600</v>
      </c>
      <c r="Q589" s="432"/>
      <c r="R589" s="432"/>
      <c r="S589" s="335"/>
      <c r="T589" s="336"/>
      <c r="U589" s="337">
        <f>+'11+'!W124</f>
        <v>346.79399999999998</v>
      </c>
      <c r="V589" s="337">
        <f>+'11+'!X124</f>
        <v>0</v>
      </c>
      <c r="W589" s="283">
        <f t="shared" si="11"/>
        <v>0</v>
      </c>
    </row>
    <row r="590" spans="1:23" ht="42.75" customHeight="1" x14ac:dyDescent="0.2">
      <c r="A590" s="317"/>
      <c r="B590" s="431" t="str">
        <f>+'11+'!B125:M125</f>
        <v>Субсидии бюджетным учреждениям</v>
      </c>
      <c r="C590" s="431"/>
      <c r="D590" s="431"/>
      <c r="E590" s="431"/>
      <c r="F590" s="431"/>
      <c r="G590" s="431"/>
      <c r="H590" s="431"/>
      <c r="I590" s="431"/>
      <c r="J590" s="431"/>
      <c r="K590" s="431"/>
      <c r="L590" s="431"/>
      <c r="M590" s="298">
        <f>+'11+'!O125</f>
        <v>10</v>
      </c>
      <c r="N590" s="298">
        <f>+'11+'!P125</f>
        <v>3</v>
      </c>
      <c r="O590" s="298" t="str">
        <f>+'11+'!Q125</f>
        <v>9900076040</v>
      </c>
      <c r="P590" s="298" t="str">
        <f>+'11+'!R125</f>
        <v>610</v>
      </c>
      <c r="Q590" s="432"/>
      <c r="R590" s="432"/>
      <c r="S590" s="335"/>
      <c r="T590" s="336"/>
      <c r="U590" s="337">
        <f>+'11+'!W125</f>
        <v>346.79399999999998</v>
      </c>
      <c r="V590" s="337">
        <f>+'11+'!X125</f>
        <v>0</v>
      </c>
      <c r="W590" s="283">
        <f t="shared" si="11"/>
        <v>0</v>
      </c>
    </row>
    <row r="591" spans="1:23" ht="42.75" customHeight="1" x14ac:dyDescent="0.2">
      <c r="A591" s="317"/>
      <c r="B591" s="431" t="str">
        <f>+'11+'!B126:M126</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591" s="431"/>
      <c r="D591" s="431"/>
      <c r="E591" s="431"/>
      <c r="F591" s="431"/>
      <c r="G591" s="431"/>
      <c r="H591" s="431"/>
      <c r="I591" s="431"/>
      <c r="J591" s="431"/>
      <c r="K591" s="431"/>
      <c r="L591" s="431"/>
      <c r="M591" s="298">
        <f>+'11+'!O126</f>
        <v>10</v>
      </c>
      <c r="N591" s="298">
        <f>+'11+'!P126</f>
        <v>3</v>
      </c>
      <c r="O591" s="298" t="str">
        <f>+'11+'!Q126</f>
        <v>9900076040</v>
      </c>
      <c r="P591" s="298" t="str">
        <f>+'11+'!R126</f>
        <v>611</v>
      </c>
      <c r="Q591" s="432"/>
      <c r="R591" s="432"/>
      <c r="S591" s="335"/>
      <c r="T591" s="336"/>
      <c r="U591" s="337">
        <f>+'11+'!W126</f>
        <v>346.79399999999998</v>
      </c>
      <c r="V591" s="337">
        <f>+'11+'!X126</f>
        <v>0</v>
      </c>
      <c r="W591" s="283">
        <f t="shared" si="11"/>
        <v>0</v>
      </c>
    </row>
    <row r="592" spans="1:23" ht="42.75" customHeight="1" x14ac:dyDescent="0.2">
      <c r="A592" s="317"/>
      <c r="B592" s="431" t="str">
        <f>+'11+'!B383:M383</f>
        <v xml:space="preserve">Муниципальная программа "Развитие образования Овюрского кожууна </v>
      </c>
      <c r="C592" s="431"/>
      <c r="D592" s="431"/>
      <c r="E592" s="431"/>
      <c r="F592" s="431"/>
      <c r="G592" s="431"/>
      <c r="H592" s="431"/>
      <c r="I592" s="431"/>
      <c r="J592" s="431"/>
      <c r="K592" s="431"/>
      <c r="L592" s="431"/>
      <c r="M592" s="298">
        <f>+'11+'!O383</f>
        <v>10</v>
      </c>
      <c r="N592" s="298">
        <f>+'11+'!P383</f>
        <v>3</v>
      </c>
      <c r="O592" s="298" t="str">
        <f>+'11+'!Q383</f>
        <v>0700000000</v>
      </c>
      <c r="P592" s="298">
        <f>+'11+'!R383</f>
        <v>0</v>
      </c>
      <c r="Q592" s="432"/>
      <c r="R592" s="432"/>
      <c r="S592" s="335"/>
      <c r="T592" s="336"/>
      <c r="U592" s="337">
        <f>+'11+'!W383</f>
        <v>697.4</v>
      </c>
      <c r="V592" s="337">
        <f>+'11+'!X383</f>
        <v>0</v>
      </c>
      <c r="W592" s="283">
        <f t="shared" si="11"/>
        <v>0</v>
      </c>
    </row>
    <row r="593" spans="1:23" ht="42.75" customHeight="1" x14ac:dyDescent="0.2">
      <c r="A593" s="317"/>
      <c r="B593" s="431" t="str">
        <f>+'11+'!B384:M384</f>
        <v>подпрограмма "Социальная поддержка по оплате коммунальных услуг педагогическим работникам работающим и проживающим в сельской местности"</v>
      </c>
      <c r="C593" s="431"/>
      <c r="D593" s="431"/>
      <c r="E593" s="431"/>
      <c r="F593" s="431"/>
      <c r="G593" s="431"/>
      <c r="H593" s="431"/>
      <c r="I593" s="431"/>
      <c r="J593" s="431"/>
      <c r="K593" s="431"/>
      <c r="L593" s="431"/>
      <c r="M593" s="298">
        <f>+'11+'!O384</f>
        <v>10</v>
      </c>
      <c r="N593" s="298">
        <f>+'11+'!P384</f>
        <v>3</v>
      </c>
      <c r="O593" s="298" t="str">
        <f>+'11+'!Q384</f>
        <v>0770000000</v>
      </c>
      <c r="P593" s="298">
        <f>+'11+'!R384</f>
        <v>0</v>
      </c>
      <c r="Q593" s="432"/>
      <c r="R593" s="432"/>
      <c r="S593" s="335"/>
      <c r="T593" s="336"/>
      <c r="U593" s="337">
        <f>+'11+'!W384</f>
        <v>697.4</v>
      </c>
      <c r="V593" s="337">
        <f>+'11+'!X384</f>
        <v>0</v>
      </c>
      <c r="W593" s="283">
        <f t="shared" si="11"/>
        <v>0</v>
      </c>
    </row>
    <row r="594" spans="1:23" ht="42.75" customHeight="1" x14ac:dyDescent="0.2">
      <c r="A594" s="317"/>
      <c r="B594" s="431" t="str">
        <f>+'11+'!B385:M385</f>
        <v>Предоставление субсидий государственным (муниципальным) бюджетным, автономным учреждениям и иным некоммерческим организациям</v>
      </c>
      <c r="C594" s="431"/>
      <c r="D594" s="431"/>
      <c r="E594" s="431"/>
      <c r="F594" s="431"/>
      <c r="G594" s="431"/>
      <c r="H594" s="431"/>
      <c r="I594" s="431"/>
      <c r="J594" s="431"/>
      <c r="K594" s="431"/>
      <c r="L594" s="431"/>
      <c r="M594" s="298">
        <f>+'11+'!O385</f>
        <v>10</v>
      </c>
      <c r="N594" s="298">
        <f>+'11+'!P385</f>
        <v>3</v>
      </c>
      <c r="O594" s="298" t="str">
        <f>+'11+'!Q385</f>
        <v>0770176140</v>
      </c>
      <c r="P594" s="298">
        <f>+'11+'!R385</f>
        <v>0</v>
      </c>
      <c r="Q594" s="432"/>
      <c r="R594" s="432"/>
      <c r="S594" s="335"/>
      <c r="T594" s="336"/>
      <c r="U594" s="337">
        <f>+'11+'!W385</f>
        <v>697.4</v>
      </c>
      <c r="V594" s="337">
        <f>+'11+'!X385</f>
        <v>0</v>
      </c>
      <c r="W594" s="283">
        <f t="shared" si="11"/>
        <v>0</v>
      </c>
    </row>
    <row r="595" spans="1:23" ht="42.75" customHeight="1" x14ac:dyDescent="0.2">
      <c r="A595" s="317"/>
      <c r="B595" s="431" t="str">
        <f>+'11+'!B386:M386</f>
        <v>Предоставление субсидий бюджетным, автономным учреждениям и иным некоммерческим организациям</v>
      </c>
      <c r="C595" s="431"/>
      <c r="D595" s="431"/>
      <c r="E595" s="431"/>
      <c r="F595" s="431"/>
      <c r="G595" s="431"/>
      <c r="H595" s="431"/>
      <c r="I595" s="431"/>
      <c r="J595" s="431"/>
      <c r="K595" s="431"/>
      <c r="L595" s="431"/>
      <c r="M595" s="298">
        <f>+'11+'!O386</f>
        <v>10</v>
      </c>
      <c r="N595" s="298">
        <f>+'11+'!P386</f>
        <v>3</v>
      </c>
      <c r="O595" s="298" t="str">
        <f>+'11+'!Q386</f>
        <v>0770176140</v>
      </c>
      <c r="P595" s="298" t="str">
        <f>+'11+'!R386</f>
        <v>600</v>
      </c>
      <c r="Q595" s="432"/>
      <c r="R595" s="432"/>
      <c r="S595" s="335"/>
      <c r="T595" s="336"/>
      <c r="U595" s="337">
        <f>+'11+'!W386</f>
        <v>697.4</v>
      </c>
      <c r="V595" s="337">
        <f>+'11+'!X386</f>
        <v>0</v>
      </c>
      <c r="W595" s="283">
        <f t="shared" si="11"/>
        <v>0</v>
      </c>
    </row>
    <row r="596" spans="1:23" ht="42.75" customHeight="1" x14ac:dyDescent="0.2">
      <c r="A596" s="317"/>
      <c r="B596" s="431" t="str">
        <f>+'11+'!B387:M387</f>
        <v>Субсидии бюджетным учреждениям</v>
      </c>
      <c r="C596" s="431"/>
      <c r="D596" s="431"/>
      <c r="E596" s="431"/>
      <c r="F596" s="431"/>
      <c r="G596" s="431"/>
      <c r="H596" s="431"/>
      <c r="I596" s="431"/>
      <c r="J596" s="431"/>
      <c r="K596" s="431"/>
      <c r="L596" s="431"/>
      <c r="M596" s="298">
        <f>+'11+'!O387</f>
        <v>10</v>
      </c>
      <c r="N596" s="298">
        <f>+'11+'!P387</f>
        <v>3</v>
      </c>
      <c r="O596" s="298" t="str">
        <f>+'11+'!Q387</f>
        <v>0770176140</v>
      </c>
      <c r="P596" s="298" t="str">
        <f>+'11+'!R387</f>
        <v>610</v>
      </c>
      <c r="Q596" s="432"/>
      <c r="R596" s="432"/>
      <c r="S596" s="335"/>
      <c r="T596" s="336"/>
      <c r="U596" s="337">
        <f>+'11+'!W387</f>
        <v>697.4</v>
      </c>
      <c r="V596" s="337">
        <f>+'11+'!X387</f>
        <v>0</v>
      </c>
      <c r="W596" s="283">
        <f t="shared" si="11"/>
        <v>0</v>
      </c>
    </row>
    <row r="597" spans="1:23" ht="42.75" customHeight="1" x14ac:dyDescent="0.2">
      <c r="A597" s="317"/>
      <c r="B597" s="431" t="str">
        <f>+'11+'!B388:M388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597" s="431"/>
      <c r="D597" s="431"/>
      <c r="E597" s="431"/>
      <c r="F597" s="431"/>
      <c r="G597" s="431"/>
      <c r="H597" s="431"/>
      <c r="I597" s="431"/>
      <c r="J597" s="431"/>
      <c r="K597" s="431"/>
      <c r="L597" s="431"/>
      <c r="M597" s="298">
        <f>+'11+'!O388</f>
        <v>10</v>
      </c>
      <c r="N597" s="298">
        <f>+'11+'!P388</f>
        <v>3</v>
      </c>
      <c r="O597" s="298" t="str">
        <f>+'11+'!Q388</f>
        <v>0770176140</v>
      </c>
      <c r="P597" s="298" t="str">
        <f>+'11+'!R388</f>
        <v>611</v>
      </c>
      <c r="Q597" s="432"/>
      <c r="R597" s="432"/>
      <c r="S597" s="335"/>
      <c r="T597" s="336"/>
      <c r="U597" s="337">
        <f>+'11+'!W388</f>
        <v>697.4</v>
      </c>
      <c r="V597" s="337">
        <f>+'11+'!X388</f>
        <v>0</v>
      </c>
      <c r="W597" s="283">
        <f t="shared" si="11"/>
        <v>0</v>
      </c>
    </row>
    <row r="598" spans="1:23" ht="42.75" customHeight="1" x14ac:dyDescent="0.2">
      <c r="A598" s="317"/>
      <c r="B598" s="431" t="str">
        <f>+'11+'!B737:M737</f>
        <v>Непрограммные расходы по предоставлению межбюджетных трансфертов и резервные фонды</v>
      </c>
      <c r="C598" s="431"/>
      <c r="D598" s="431"/>
      <c r="E598" s="431"/>
      <c r="F598" s="431"/>
      <c r="G598" s="431"/>
      <c r="H598" s="431"/>
      <c r="I598" s="431"/>
      <c r="J598" s="431"/>
      <c r="K598" s="431"/>
      <c r="L598" s="431"/>
      <c r="M598" s="298">
        <f>+'11+'!O737</f>
        <v>10</v>
      </c>
      <c r="N598" s="298">
        <f>+'11+'!P737</f>
        <v>3</v>
      </c>
      <c r="O598" s="298" t="str">
        <f>+'11+'!Q737</f>
        <v>9700000000</v>
      </c>
      <c r="P598" s="298">
        <f>+'11+'!R737</f>
        <v>0</v>
      </c>
      <c r="Q598" s="432"/>
      <c r="R598" s="432"/>
      <c r="S598" s="335"/>
      <c r="T598" s="336"/>
      <c r="U598" s="337">
        <f>+'11+'!W737</f>
        <v>11</v>
      </c>
      <c r="V598" s="337">
        <f>+'11+'!X737</f>
        <v>11</v>
      </c>
      <c r="W598" s="283">
        <f t="shared" si="11"/>
        <v>100</v>
      </c>
    </row>
    <row r="599" spans="1:23" ht="42.75" customHeight="1" x14ac:dyDescent="0.2">
      <c r="A599" s="317"/>
      <c r="B599" s="431" t="str">
        <f>+'11+'!B738:M738</f>
        <v>Резервный фонд администрации Овюрского кожууна</v>
      </c>
      <c r="C599" s="431"/>
      <c r="D599" s="431"/>
      <c r="E599" s="431"/>
      <c r="F599" s="431"/>
      <c r="G599" s="431"/>
      <c r="H599" s="431"/>
      <c r="I599" s="431"/>
      <c r="J599" s="431"/>
      <c r="K599" s="431"/>
      <c r="L599" s="431"/>
      <c r="M599" s="298">
        <f>+'11+'!O738</f>
        <v>10</v>
      </c>
      <c r="N599" s="298">
        <f>+'11+'!P738</f>
        <v>3</v>
      </c>
      <c r="O599" s="298" t="str">
        <f>+'11+'!Q738</f>
        <v>9700004000</v>
      </c>
      <c r="P599" s="298">
        <f>+'11+'!R738</f>
        <v>0</v>
      </c>
      <c r="Q599" s="298"/>
      <c r="R599" s="298"/>
      <c r="S599" s="335"/>
      <c r="T599" s="336"/>
      <c r="U599" s="337">
        <f>+'11+'!W738</f>
        <v>11</v>
      </c>
      <c r="V599" s="337">
        <f>+'11+'!X738</f>
        <v>11</v>
      </c>
      <c r="W599" s="283">
        <f t="shared" si="11"/>
        <v>100</v>
      </c>
    </row>
    <row r="600" spans="1:23" ht="42.75" customHeight="1" x14ac:dyDescent="0.2">
      <c r="A600" s="317"/>
      <c r="B600" s="431" t="str">
        <f>+'11+'!B739:M739</f>
        <v>Социальное обеспечение и иные выплаты населению</v>
      </c>
      <c r="C600" s="431"/>
      <c r="D600" s="431"/>
      <c r="E600" s="431"/>
      <c r="F600" s="431"/>
      <c r="G600" s="431"/>
      <c r="H600" s="431"/>
      <c r="I600" s="431"/>
      <c r="J600" s="431"/>
      <c r="K600" s="431"/>
      <c r="L600" s="431"/>
      <c r="M600" s="298">
        <f>+'11+'!O739</f>
        <v>10</v>
      </c>
      <c r="N600" s="298">
        <f>+'11+'!P739</f>
        <v>3</v>
      </c>
      <c r="O600" s="298" t="str">
        <f>+'11+'!Q739</f>
        <v>9700004000</v>
      </c>
      <c r="P600" s="298" t="str">
        <f>+'11+'!R739</f>
        <v>300</v>
      </c>
      <c r="Q600" s="298"/>
      <c r="R600" s="298"/>
      <c r="S600" s="335"/>
      <c r="T600" s="336"/>
      <c r="U600" s="337">
        <f>+'11+'!W739</f>
        <v>11</v>
      </c>
      <c r="V600" s="337">
        <f>+'11+'!X739</f>
        <v>11</v>
      </c>
      <c r="W600" s="283">
        <f t="shared" si="11"/>
        <v>100</v>
      </c>
    </row>
    <row r="601" spans="1:23" ht="42.75" customHeight="1" x14ac:dyDescent="0.2">
      <c r="A601" s="317"/>
      <c r="B601" s="431" t="str">
        <f>+'11+'!B740:M740</f>
        <v>Иные выплаты населению</v>
      </c>
      <c r="C601" s="431"/>
      <c r="D601" s="431"/>
      <c r="E601" s="431"/>
      <c r="F601" s="431"/>
      <c r="G601" s="431"/>
      <c r="H601" s="431"/>
      <c r="I601" s="431"/>
      <c r="J601" s="431"/>
      <c r="K601" s="431"/>
      <c r="L601" s="431"/>
      <c r="M601" s="298">
        <f>+'11+'!O740</f>
        <v>10</v>
      </c>
      <c r="N601" s="298">
        <f>+'11+'!P740</f>
        <v>3</v>
      </c>
      <c r="O601" s="298" t="str">
        <f>+'11+'!Q740</f>
        <v>9700004000</v>
      </c>
      <c r="P601" s="298" t="str">
        <f>+'11+'!R740</f>
        <v>360</v>
      </c>
      <c r="Q601" s="298"/>
      <c r="R601" s="298"/>
      <c r="S601" s="335"/>
      <c r="T601" s="336"/>
      <c r="U601" s="337">
        <f>+'11+'!W740</f>
        <v>11</v>
      </c>
      <c r="V601" s="337">
        <f>+'11+'!X740</f>
        <v>11</v>
      </c>
      <c r="W601" s="283">
        <f t="shared" si="11"/>
        <v>100</v>
      </c>
    </row>
    <row r="602" spans="1:23" ht="12.75" customHeight="1" x14ac:dyDescent="0.2">
      <c r="A602" s="317"/>
      <c r="B602" s="431" t="str">
        <f>+'11+'!B184:M184</f>
        <v>Охрана семьи и детства</v>
      </c>
      <c r="C602" s="431"/>
      <c r="D602" s="431"/>
      <c r="E602" s="431"/>
      <c r="F602" s="431"/>
      <c r="G602" s="431"/>
      <c r="H602" s="431"/>
      <c r="I602" s="431"/>
      <c r="J602" s="431"/>
      <c r="K602" s="431"/>
      <c r="L602" s="431"/>
      <c r="M602" s="298">
        <f>+'11+'!O184</f>
        <v>10</v>
      </c>
      <c r="N602" s="298">
        <f>+'11+'!P184</f>
        <v>4</v>
      </c>
      <c r="O602" s="298">
        <f>+'11+'!Q184</f>
        <v>0</v>
      </c>
      <c r="P602" s="298">
        <f>+'11+'!R184</f>
        <v>0</v>
      </c>
      <c r="Q602" s="432"/>
      <c r="R602" s="432"/>
      <c r="S602" s="335"/>
      <c r="T602" s="336"/>
      <c r="U602" s="337">
        <f>+U603+U609+U615+U629+U635</f>
        <v>131252.07372000001</v>
      </c>
      <c r="V602" s="337">
        <f>+V603+V609+V615+V629+V635</f>
        <v>111803.89007999998</v>
      </c>
      <c r="W602" s="283">
        <f t="shared" si="11"/>
        <v>85.182570386286756</v>
      </c>
    </row>
    <row r="603" spans="1:23" ht="21.75" customHeight="1" x14ac:dyDescent="0.2">
      <c r="A603" s="317"/>
      <c r="B603" s="431" t="str">
        <f>+'11+'!B185:M185</f>
        <v>Муниципальная программа "Социальная поддержка граждан в Овюрском кожууне"</v>
      </c>
      <c r="C603" s="431"/>
      <c r="D603" s="431"/>
      <c r="E603" s="431"/>
      <c r="F603" s="431"/>
      <c r="G603" s="431"/>
      <c r="H603" s="431"/>
      <c r="I603" s="431"/>
      <c r="J603" s="431"/>
      <c r="K603" s="431"/>
      <c r="L603" s="431"/>
      <c r="M603" s="298">
        <f>+'11+'!O185</f>
        <v>10</v>
      </c>
      <c r="N603" s="298">
        <f>+'11+'!P185</f>
        <v>4</v>
      </c>
      <c r="O603" s="298" t="str">
        <f>+'11+'!Q185</f>
        <v>0100000000</v>
      </c>
      <c r="P603" s="298">
        <f>+'11+'!R185</f>
        <v>0</v>
      </c>
      <c r="Q603" s="432"/>
      <c r="R603" s="432"/>
      <c r="S603" s="335"/>
      <c r="T603" s="336"/>
      <c r="U603" s="337">
        <f>+'11+'!W185</f>
        <v>25252.799999999999</v>
      </c>
      <c r="V603" s="337">
        <f>+'11+'!X185</f>
        <v>17810.893059999999</v>
      </c>
      <c r="W603" s="283">
        <f t="shared" si="11"/>
        <v>70.530369147183677</v>
      </c>
    </row>
    <row r="604" spans="1:23" ht="12.75" customHeight="1" x14ac:dyDescent="0.2">
      <c r="A604" s="317"/>
      <c r="B604" s="431" t="str">
        <f>+'11+'!B186:M186</f>
        <v>подпрограмма "Социальная поддержка семьи и детей"</v>
      </c>
      <c r="C604" s="431"/>
      <c r="D604" s="431"/>
      <c r="E604" s="431"/>
      <c r="F604" s="431"/>
      <c r="G604" s="431"/>
      <c r="H604" s="431"/>
      <c r="I604" s="431"/>
      <c r="J604" s="431"/>
      <c r="K604" s="431"/>
      <c r="L604" s="431"/>
      <c r="M604" s="298">
        <f>+'11+'!O186</f>
        <v>10</v>
      </c>
      <c r="N604" s="298">
        <f>+'11+'!P186</f>
        <v>4</v>
      </c>
      <c r="O604" s="298" t="str">
        <f>+'11+'!Q186</f>
        <v>0120000000</v>
      </c>
      <c r="P604" s="298">
        <f>+'11+'!R186</f>
        <v>0</v>
      </c>
      <c r="Q604" s="432"/>
      <c r="R604" s="432"/>
      <c r="S604" s="335"/>
      <c r="T604" s="336"/>
      <c r="U604" s="337">
        <f>+'11+'!W186</f>
        <v>25252.799999999999</v>
      </c>
      <c r="V604" s="337">
        <f>+'11+'!X186</f>
        <v>17810.893059999999</v>
      </c>
      <c r="W604" s="283">
        <f t="shared" si="11"/>
        <v>70.530369147183677</v>
      </c>
    </row>
    <row r="605" spans="1:23" ht="84.75" customHeight="1" x14ac:dyDescent="0.2">
      <c r="A605" s="317"/>
      <c r="B605" s="431" t="str">
        <f>+'11+'!B187:M187</f>
        <v>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v>
      </c>
      <c r="C605" s="431"/>
      <c r="D605" s="431"/>
      <c r="E605" s="431"/>
      <c r="F605" s="431"/>
      <c r="G605" s="431"/>
      <c r="H605" s="431"/>
      <c r="I605" s="431"/>
      <c r="J605" s="431"/>
      <c r="K605" s="431"/>
      <c r="L605" s="431"/>
      <c r="M605" s="298">
        <f>+'11+'!O187</f>
        <v>10</v>
      </c>
      <c r="N605" s="298">
        <f>+'11+'!P187</f>
        <v>4</v>
      </c>
      <c r="O605" s="298" t="str">
        <f>+'11+'!Q187</f>
        <v>0120253800</v>
      </c>
      <c r="P605" s="298">
        <f>+'11+'!R187</f>
        <v>0</v>
      </c>
      <c r="Q605" s="432"/>
      <c r="R605" s="432"/>
      <c r="S605" s="335"/>
      <c r="T605" s="336"/>
      <c r="U605" s="337">
        <f>+'11+'!W187</f>
        <v>25252.799999999999</v>
      </c>
      <c r="V605" s="337">
        <f>+'11+'!X187</f>
        <v>17810.893059999999</v>
      </c>
      <c r="W605" s="283">
        <f t="shared" si="11"/>
        <v>70.530369147183677</v>
      </c>
    </row>
    <row r="606" spans="1:23" ht="12.75" customHeight="1" x14ac:dyDescent="0.2">
      <c r="A606" s="317"/>
      <c r="B606" s="431" t="str">
        <f>+'11+'!B188:M188</f>
        <v>Социальное обеспечение и иные выплаты населению</v>
      </c>
      <c r="C606" s="431"/>
      <c r="D606" s="431"/>
      <c r="E606" s="431"/>
      <c r="F606" s="431"/>
      <c r="G606" s="431"/>
      <c r="H606" s="431"/>
      <c r="I606" s="431"/>
      <c r="J606" s="431"/>
      <c r="K606" s="431"/>
      <c r="L606" s="431"/>
      <c r="M606" s="298">
        <f>+'11+'!O188</f>
        <v>10</v>
      </c>
      <c r="N606" s="298">
        <f>+'11+'!P188</f>
        <v>4</v>
      </c>
      <c r="O606" s="298" t="str">
        <f>+'11+'!Q188</f>
        <v>0120253800</v>
      </c>
      <c r="P606" s="298" t="str">
        <f>+'11+'!R188</f>
        <v>300</v>
      </c>
      <c r="Q606" s="432"/>
      <c r="R606" s="432"/>
      <c r="S606" s="335"/>
      <c r="T606" s="336"/>
      <c r="U606" s="337">
        <f>+'11+'!W188</f>
        <v>25252.799999999999</v>
      </c>
      <c r="V606" s="337">
        <f>+'11+'!X188</f>
        <v>17810.893059999999</v>
      </c>
      <c r="W606" s="283">
        <f t="shared" si="11"/>
        <v>70.530369147183677</v>
      </c>
    </row>
    <row r="607" spans="1:23" ht="12.75" customHeight="1" x14ac:dyDescent="0.2">
      <c r="A607" s="317"/>
      <c r="B607" s="431" t="str">
        <f>+'11+'!B189:M189</f>
        <v>Публичные нормативные социальные выплаты гражданам</v>
      </c>
      <c r="C607" s="431"/>
      <c r="D607" s="431"/>
      <c r="E607" s="431"/>
      <c r="F607" s="431"/>
      <c r="G607" s="431"/>
      <c r="H607" s="431"/>
      <c r="I607" s="431"/>
      <c r="J607" s="431"/>
      <c r="K607" s="431"/>
      <c r="L607" s="431"/>
      <c r="M607" s="298">
        <f>+'11+'!O189</f>
        <v>10</v>
      </c>
      <c r="N607" s="298">
        <f>+'11+'!P189</f>
        <v>4</v>
      </c>
      <c r="O607" s="298" t="str">
        <f>+'11+'!Q189</f>
        <v>0120253800</v>
      </c>
      <c r="P607" s="298" t="str">
        <f>+'11+'!R189</f>
        <v>310</v>
      </c>
      <c r="Q607" s="432"/>
      <c r="R607" s="432"/>
      <c r="S607" s="335"/>
      <c r="T607" s="336"/>
      <c r="U607" s="337">
        <f>+'11+'!W189</f>
        <v>25252.799999999999</v>
      </c>
      <c r="V607" s="337">
        <f>+'11+'!X189</f>
        <v>17810.893059999999</v>
      </c>
      <c r="W607" s="283">
        <f t="shared" si="11"/>
        <v>70.530369147183677</v>
      </c>
    </row>
    <row r="608" spans="1:23" ht="21.75" customHeight="1" x14ac:dyDescent="0.2">
      <c r="A608" s="317"/>
      <c r="B608" s="431" t="str">
        <f>+'11+'!B190:M190</f>
        <v>Пособия, компенсации, меры социальной поддержки по публичным нормативным обязательствам</v>
      </c>
      <c r="C608" s="431"/>
      <c r="D608" s="431"/>
      <c r="E608" s="431"/>
      <c r="F608" s="431"/>
      <c r="G608" s="431"/>
      <c r="H608" s="431"/>
      <c r="I608" s="431"/>
      <c r="J608" s="431"/>
      <c r="K608" s="431"/>
      <c r="L608" s="431"/>
      <c r="M608" s="298">
        <f>+'11+'!O190</f>
        <v>10</v>
      </c>
      <c r="N608" s="298">
        <f>+'11+'!P190</f>
        <v>4</v>
      </c>
      <c r="O608" s="298" t="str">
        <f>+'11+'!Q190</f>
        <v>0120253800</v>
      </c>
      <c r="P608" s="298" t="str">
        <f>+'11+'!R190</f>
        <v>313</v>
      </c>
      <c r="Q608" s="432"/>
      <c r="R608" s="432"/>
      <c r="S608" s="335"/>
      <c r="T608" s="336"/>
      <c r="U608" s="337">
        <f>+'11+'!W190</f>
        <v>25252.799999999999</v>
      </c>
      <c r="V608" s="337">
        <f>+'11+'!X190</f>
        <v>17810.893059999999</v>
      </c>
      <c r="W608" s="283">
        <f t="shared" si="11"/>
        <v>70.530369147183677</v>
      </c>
    </row>
    <row r="609" spans="1:23" ht="21.75" customHeight="1" x14ac:dyDescent="0.2">
      <c r="A609" s="317"/>
      <c r="B609" s="431" t="str">
        <f>+'11+'!B191:M191</f>
        <v>Муниципальная программа "Социальная поддержка граждан в Овюрском кожууне"</v>
      </c>
      <c r="C609" s="431"/>
      <c r="D609" s="431"/>
      <c r="E609" s="431"/>
      <c r="F609" s="431"/>
      <c r="G609" s="431"/>
      <c r="H609" s="431"/>
      <c r="I609" s="431"/>
      <c r="J609" s="431"/>
      <c r="K609" s="431"/>
      <c r="L609" s="431"/>
      <c r="M609" s="298">
        <f>+'11+'!O191</f>
        <v>10</v>
      </c>
      <c r="N609" s="298">
        <f>+'11+'!P191</f>
        <v>4</v>
      </c>
      <c r="O609" s="298" t="str">
        <f>+'11+'!Q191</f>
        <v>0100000000</v>
      </c>
      <c r="P609" s="298">
        <f>+'11+'!R191</f>
        <v>0</v>
      </c>
      <c r="Q609" s="432"/>
      <c r="R609" s="432"/>
      <c r="S609" s="335"/>
      <c r="T609" s="336"/>
      <c r="U609" s="337">
        <f>+'11+'!W191</f>
        <v>65486</v>
      </c>
      <c r="V609" s="337">
        <f>+'11+'!X191</f>
        <v>61674.867019999998</v>
      </c>
      <c r="W609" s="283">
        <f t="shared" si="11"/>
        <v>94.180232446629802</v>
      </c>
    </row>
    <row r="610" spans="1:23" ht="12.75" customHeight="1" x14ac:dyDescent="0.2">
      <c r="A610" s="317"/>
      <c r="B610" s="431" t="str">
        <f>+'11+'!B192:M192</f>
        <v>подпрограмма "Социальная поддержка семьи и детей"</v>
      </c>
      <c r="C610" s="431"/>
      <c r="D610" s="431"/>
      <c r="E610" s="431"/>
      <c r="F610" s="431"/>
      <c r="G610" s="431"/>
      <c r="H610" s="431"/>
      <c r="I610" s="431"/>
      <c r="J610" s="431"/>
      <c r="K610" s="431"/>
      <c r="L610" s="431"/>
      <c r="M610" s="298">
        <f>+'11+'!O192</f>
        <v>10</v>
      </c>
      <c r="N610" s="298">
        <f>+'11+'!P192</f>
        <v>4</v>
      </c>
      <c r="O610" s="298" t="str">
        <f>+'11+'!Q192</f>
        <v>0120000000</v>
      </c>
      <c r="P610" s="298">
        <f>+'11+'!R192</f>
        <v>0</v>
      </c>
      <c r="Q610" s="432"/>
      <c r="R610" s="432"/>
      <c r="S610" s="335"/>
      <c r="T610" s="336"/>
      <c r="U610" s="337">
        <f>+'11+'!W192</f>
        <v>65486</v>
      </c>
      <c r="V610" s="337">
        <f>+'11+'!X192</f>
        <v>61674.867019999998</v>
      </c>
      <c r="W610" s="283">
        <f t="shared" si="11"/>
        <v>94.180232446629802</v>
      </c>
    </row>
    <row r="611" spans="1:23" ht="32.25" customHeight="1" x14ac:dyDescent="0.2">
      <c r="A611" s="317"/>
      <c r="B611" s="431" t="str">
        <f>+'11+'!B193:M193</f>
        <v>Субвенции бюджетам муниципальных районов на осуществление ежемесячных выплат на детей в возрасте от трех до семи лет включительно</v>
      </c>
      <c r="C611" s="431"/>
      <c r="D611" s="431"/>
      <c r="E611" s="431"/>
      <c r="F611" s="431"/>
      <c r="G611" s="431"/>
      <c r="H611" s="431"/>
      <c r="I611" s="431"/>
      <c r="J611" s="431"/>
      <c r="K611" s="431"/>
      <c r="L611" s="431"/>
      <c r="M611" s="298">
        <f>+'11+'!O193</f>
        <v>10</v>
      </c>
      <c r="N611" s="298">
        <f>+'11+'!P193</f>
        <v>4</v>
      </c>
      <c r="O611" s="298" t="str">
        <f>+'11+'!Q193</f>
        <v>01202L3020</v>
      </c>
      <c r="P611" s="298">
        <f>+'11+'!R193</f>
        <v>0</v>
      </c>
      <c r="Q611" s="432"/>
      <c r="R611" s="432"/>
      <c r="S611" s="335"/>
      <c r="T611" s="336"/>
      <c r="U611" s="337">
        <f>+'11+'!W193</f>
        <v>65486</v>
      </c>
      <c r="V611" s="337">
        <f>+'11+'!X193</f>
        <v>61674.867019999998</v>
      </c>
      <c r="W611" s="283">
        <f t="shared" si="11"/>
        <v>94.180232446629802</v>
      </c>
    </row>
    <row r="612" spans="1:23" ht="12.75" customHeight="1" x14ac:dyDescent="0.2">
      <c r="A612" s="317"/>
      <c r="B612" s="431" t="str">
        <f>+'11+'!B194:M194</f>
        <v>Социальное обеспечение и иные выплаты населению</v>
      </c>
      <c r="C612" s="431"/>
      <c r="D612" s="431"/>
      <c r="E612" s="431"/>
      <c r="F612" s="431"/>
      <c r="G612" s="431"/>
      <c r="H612" s="431"/>
      <c r="I612" s="431"/>
      <c r="J612" s="431"/>
      <c r="K612" s="431"/>
      <c r="L612" s="431"/>
      <c r="M612" s="298">
        <f>+'11+'!O194</f>
        <v>10</v>
      </c>
      <c r="N612" s="298">
        <f>+'11+'!P194</f>
        <v>4</v>
      </c>
      <c r="O612" s="298" t="str">
        <f>+'11+'!Q194</f>
        <v>01202L3020</v>
      </c>
      <c r="P612" s="298" t="str">
        <f>+'11+'!R194</f>
        <v>300</v>
      </c>
      <c r="Q612" s="432"/>
      <c r="R612" s="432"/>
      <c r="S612" s="335"/>
      <c r="T612" s="336"/>
      <c r="U612" s="337">
        <f>+'11+'!W194</f>
        <v>65486</v>
      </c>
      <c r="V612" s="337">
        <f>+'11+'!X194</f>
        <v>61674.867019999998</v>
      </c>
      <c r="W612" s="283">
        <f t="shared" si="11"/>
        <v>94.180232446629802</v>
      </c>
    </row>
    <row r="613" spans="1:23" ht="12.75" customHeight="1" x14ac:dyDescent="0.2">
      <c r="A613" s="317"/>
      <c r="B613" s="431" t="str">
        <f>+'11+'!B195:M195</f>
        <v>Публичные нормативные социальные выплаты гражданам</v>
      </c>
      <c r="C613" s="431"/>
      <c r="D613" s="431"/>
      <c r="E613" s="431"/>
      <c r="F613" s="431"/>
      <c r="G613" s="431"/>
      <c r="H613" s="431"/>
      <c r="I613" s="431"/>
      <c r="J613" s="431"/>
      <c r="K613" s="431"/>
      <c r="L613" s="431"/>
      <c r="M613" s="298">
        <f>+'11+'!O195</f>
        <v>10</v>
      </c>
      <c r="N613" s="298">
        <f>+'11+'!P195</f>
        <v>4</v>
      </c>
      <c r="O613" s="298" t="str">
        <f>+'11+'!Q195</f>
        <v>01202L3020</v>
      </c>
      <c r="P613" s="298" t="str">
        <f>+'11+'!R195</f>
        <v>310</v>
      </c>
      <c r="Q613" s="432"/>
      <c r="R613" s="432"/>
      <c r="S613" s="335"/>
      <c r="T613" s="336"/>
      <c r="U613" s="337">
        <f>+'11+'!W195</f>
        <v>65486</v>
      </c>
      <c r="V613" s="337">
        <f>+'11+'!X195</f>
        <v>61674.867019999998</v>
      </c>
      <c r="W613" s="283">
        <f t="shared" si="11"/>
        <v>94.180232446629802</v>
      </c>
    </row>
    <row r="614" spans="1:23" ht="21.75" customHeight="1" x14ac:dyDescent="0.2">
      <c r="A614" s="317"/>
      <c r="B614" s="431" t="str">
        <f>+'11+'!B196:M196</f>
        <v>Пособия, компенсации, меры социальной поддержки по публичным нормативным обязательствам</v>
      </c>
      <c r="C614" s="431"/>
      <c r="D614" s="431"/>
      <c r="E614" s="431"/>
      <c r="F614" s="431"/>
      <c r="G614" s="431"/>
      <c r="H614" s="431"/>
      <c r="I614" s="431"/>
      <c r="J614" s="431"/>
      <c r="K614" s="431"/>
      <c r="L614" s="431"/>
      <c r="M614" s="298">
        <f>+'11+'!O196</f>
        <v>10</v>
      </c>
      <c r="N614" s="298">
        <f>+'11+'!P196</f>
        <v>4</v>
      </c>
      <c r="O614" s="298" t="str">
        <f>+'11+'!Q196</f>
        <v>01202L3020</v>
      </c>
      <c r="P614" s="298" t="str">
        <f>+'11+'!R196</f>
        <v>313</v>
      </c>
      <c r="Q614" s="432"/>
      <c r="R614" s="432"/>
      <c r="S614" s="335"/>
      <c r="T614" s="336"/>
      <c r="U614" s="337">
        <f>+'11+'!W196</f>
        <v>65486</v>
      </c>
      <c r="V614" s="337">
        <f>+'11+'!X196</f>
        <v>61674.867019999998</v>
      </c>
      <c r="W614" s="283">
        <f t="shared" si="11"/>
        <v>94.180232446629802</v>
      </c>
    </row>
    <row r="615" spans="1:23" ht="21.75" customHeight="1" x14ac:dyDescent="0.2">
      <c r="A615" s="317"/>
      <c r="B615" s="431" t="str">
        <f>+'11+'!B197:M197</f>
        <v>Муниципальная программа "Социальная поддержка граждан в Овюрском кожууне"</v>
      </c>
      <c r="C615" s="431"/>
      <c r="D615" s="431"/>
      <c r="E615" s="431"/>
      <c r="F615" s="431"/>
      <c r="G615" s="431"/>
      <c r="H615" s="431"/>
      <c r="I615" s="431"/>
      <c r="J615" s="431"/>
      <c r="K615" s="431"/>
      <c r="L615" s="431"/>
      <c r="M615" s="298">
        <f>+'11+'!O197</f>
        <v>10</v>
      </c>
      <c r="N615" s="298">
        <f>+'11+'!P197</f>
        <v>4</v>
      </c>
      <c r="O615" s="298" t="str">
        <f>+'11+'!Q197</f>
        <v>0100000000</v>
      </c>
      <c r="P615" s="298">
        <f>+'11+'!R197</f>
        <v>0</v>
      </c>
      <c r="Q615" s="432"/>
      <c r="R615" s="432"/>
      <c r="S615" s="335"/>
      <c r="T615" s="336"/>
      <c r="U615" s="337">
        <f>+'11+'!W197</f>
        <v>35709.57372</v>
      </c>
      <c r="V615" s="337">
        <f>+'11+'!X197</f>
        <v>29053.84</v>
      </c>
      <c r="W615" s="283">
        <f t="shared" si="11"/>
        <v>81.361486496064501</v>
      </c>
    </row>
    <row r="616" spans="1:23" ht="12.75" customHeight="1" x14ac:dyDescent="0.2">
      <c r="A616" s="317"/>
      <c r="B616" s="431" t="str">
        <f>+'11+'!B198:M198</f>
        <v>подпрограмма "Социальная поддержка семьи и детей"</v>
      </c>
      <c r="C616" s="431"/>
      <c r="D616" s="431"/>
      <c r="E616" s="431"/>
      <c r="F616" s="431"/>
      <c r="G616" s="431"/>
      <c r="H616" s="431"/>
      <c r="I616" s="431"/>
      <c r="J616" s="431"/>
      <c r="K616" s="431"/>
      <c r="L616" s="431"/>
      <c r="M616" s="298">
        <f>+'11+'!O198</f>
        <v>10</v>
      </c>
      <c r="N616" s="298">
        <f>+'11+'!P198</f>
        <v>4</v>
      </c>
      <c r="O616" s="298" t="str">
        <f>+'11+'!Q198</f>
        <v>0120000000</v>
      </c>
      <c r="P616" s="298">
        <f>+'11+'!R198</f>
        <v>0</v>
      </c>
      <c r="Q616" s="432"/>
      <c r="R616" s="432"/>
      <c r="S616" s="335"/>
      <c r="T616" s="336"/>
      <c r="U616" s="337">
        <f>+'11+'!W198</f>
        <v>35709.57372</v>
      </c>
      <c r="V616" s="337">
        <f>+'11+'!X198</f>
        <v>29053.84</v>
      </c>
      <c r="W616" s="283">
        <f t="shared" si="11"/>
        <v>81.361486496064501</v>
      </c>
    </row>
    <row r="617" spans="1:23" ht="42.75" customHeight="1" x14ac:dyDescent="0.2">
      <c r="A617" s="317"/>
      <c r="B617" s="431" t="str">
        <f>+'11+'!B199:M199</f>
        <v>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из резервного фонда РФ</v>
      </c>
      <c r="C617" s="431"/>
      <c r="D617" s="431"/>
      <c r="E617" s="431"/>
      <c r="F617" s="431"/>
      <c r="G617" s="431"/>
      <c r="H617" s="431"/>
      <c r="I617" s="431"/>
      <c r="J617" s="431"/>
      <c r="K617" s="431"/>
      <c r="L617" s="431"/>
      <c r="M617" s="298">
        <f>+'11+'!O199</f>
        <v>10</v>
      </c>
      <c r="N617" s="298">
        <f>+'11+'!P199</f>
        <v>4</v>
      </c>
      <c r="O617" s="298" t="str">
        <f>+'11+'!Q199</f>
        <v>012P15084F</v>
      </c>
      <c r="P617" s="298">
        <f>+'11+'!R199</f>
        <v>0</v>
      </c>
      <c r="Q617" s="432"/>
      <c r="R617" s="432"/>
      <c r="S617" s="335"/>
      <c r="T617" s="336"/>
      <c r="U617" s="337">
        <f>+'11+'!W199</f>
        <v>889.00771999999995</v>
      </c>
      <c r="V617" s="337">
        <f>+'11+'!X199</f>
        <v>714.44899999999996</v>
      </c>
      <c r="W617" s="283">
        <f t="shared" si="11"/>
        <v>80.364768935864802</v>
      </c>
    </row>
    <row r="618" spans="1:23" ht="12.75" customHeight="1" x14ac:dyDescent="0.2">
      <c r="A618" s="317"/>
      <c r="B618" s="431" t="str">
        <f>+'11+'!B200:M200</f>
        <v>Социальное обеспечение и иные выплаты населению</v>
      </c>
      <c r="C618" s="431"/>
      <c r="D618" s="431"/>
      <c r="E618" s="431"/>
      <c r="F618" s="431"/>
      <c r="G618" s="431"/>
      <c r="H618" s="431"/>
      <c r="I618" s="431"/>
      <c r="J618" s="431"/>
      <c r="K618" s="431"/>
      <c r="L618" s="431"/>
      <c r="M618" s="298">
        <f>+'11+'!O200</f>
        <v>10</v>
      </c>
      <c r="N618" s="298">
        <f>+'11+'!P200</f>
        <v>4</v>
      </c>
      <c r="O618" s="298" t="str">
        <f>+'11+'!Q200</f>
        <v>012P15084F</v>
      </c>
      <c r="P618" s="298" t="str">
        <f>+'11+'!R200</f>
        <v>300</v>
      </c>
      <c r="Q618" s="432"/>
      <c r="R618" s="432"/>
      <c r="S618" s="335"/>
      <c r="T618" s="336"/>
      <c r="U618" s="337">
        <f>+'11+'!W200</f>
        <v>889.00771999999995</v>
      </c>
      <c r="V618" s="337">
        <f>+'11+'!X200</f>
        <v>714.44899999999996</v>
      </c>
      <c r="W618" s="283">
        <f t="shared" si="11"/>
        <v>80.364768935864802</v>
      </c>
    </row>
    <row r="619" spans="1:23" ht="12.75" customHeight="1" x14ac:dyDescent="0.2">
      <c r="A619" s="317"/>
      <c r="B619" s="431" t="str">
        <f>+'11+'!B201:M201</f>
        <v>Публичные нормативные социальные выплаты гражданам</v>
      </c>
      <c r="C619" s="431"/>
      <c r="D619" s="431"/>
      <c r="E619" s="431"/>
      <c r="F619" s="431"/>
      <c r="G619" s="431"/>
      <c r="H619" s="431"/>
      <c r="I619" s="431"/>
      <c r="J619" s="431"/>
      <c r="K619" s="431"/>
      <c r="L619" s="431"/>
      <c r="M619" s="298">
        <f>+'11+'!O201</f>
        <v>10</v>
      </c>
      <c r="N619" s="298">
        <f>+'11+'!P201</f>
        <v>4</v>
      </c>
      <c r="O619" s="298" t="str">
        <f>+'11+'!Q201</f>
        <v>012P15084F</v>
      </c>
      <c r="P619" s="298" t="str">
        <f>+'11+'!R201</f>
        <v>310</v>
      </c>
      <c r="Q619" s="432"/>
      <c r="R619" s="432"/>
      <c r="S619" s="335"/>
      <c r="T619" s="336"/>
      <c r="U619" s="337">
        <f>+'11+'!W201</f>
        <v>889.00771999999995</v>
      </c>
      <c r="V619" s="337">
        <f>+'11+'!X201</f>
        <v>714.44899999999996</v>
      </c>
      <c r="W619" s="283">
        <f t="shared" si="11"/>
        <v>80.364768935864802</v>
      </c>
    </row>
    <row r="620" spans="1:23" ht="21.75" customHeight="1" x14ac:dyDescent="0.2">
      <c r="A620" s="317"/>
      <c r="B620" s="431" t="str">
        <f>+'11+'!B202:M202</f>
        <v>Пособия, компенсации, меры социальной поддержки по публичным нормативным обязательствам</v>
      </c>
      <c r="C620" s="431"/>
      <c r="D620" s="431"/>
      <c r="E620" s="431"/>
      <c r="F620" s="431"/>
      <c r="G620" s="431"/>
      <c r="H620" s="431"/>
      <c r="I620" s="431"/>
      <c r="J620" s="431"/>
      <c r="K620" s="431"/>
      <c r="L620" s="431"/>
      <c r="M620" s="298">
        <f>+'11+'!O202</f>
        <v>10</v>
      </c>
      <c r="N620" s="298">
        <f>+'11+'!P202</f>
        <v>4</v>
      </c>
      <c r="O620" s="298" t="str">
        <f>+'11+'!Q202</f>
        <v>012P15084F</v>
      </c>
      <c r="P620" s="298" t="str">
        <f>+'11+'!R202</f>
        <v>313</v>
      </c>
      <c r="Q620" s="432"/>
      <c r="R620" s="432"/>
      <c r="S620" s="335"/>
      <c r="T620" s="336"/>
      <c r="U620" s="337">
        <f>+'11+'!W202</f>
        <v>889.00771999999995</v>
      </c>
      <c r="V620" s="337">
        <f>+'11+'!X202</f>
        <v>714.44899999999996</v>
      </c>
      <c r="W620" s="283">
        <f t="shared" si="11"/>
        <v>80.364768935864802</v>
      </c>
    </row>
    <row r="621" spans="1:23" ht="21.75" customHeight="1" x14ac:dyDescent="0.2">
      <c r="A621" s="317"/>
      <c r="B621" s="431" t="str">
        <f>+'11+'!B203:M203</f>
        <v>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c r="C621" s="431"/>
      <c r="D621" s="431"/>
      <c r="E621" s="431"/>
      <c r="F621" s="431"/>
      <c r="G621" s="431"/>
      <c r="H621" s="431"/>
      <c r="I621" s="431"/>
      <c r="J621" s="431"/>
      <c r="K621" s="431"/>
      <c r="L621" s="431"/>
      <c r="M621" s="298">
        <f>+'11+'!O203</f>
        <v>10</v>
      </c>
      <c r="N621" s="298">
        <f>+'11+'!P203</f>
        <v>4</v>
      </c>
      <c r="O621" s="298" t="str">
        <f>+'11+'!Q203</f>
        <v>012P150840</v>
      </c>
      <c r="P621" s="298">
        <f>+'11+'!R203</f>
        <v>0</v>
      </c>
      <c r="Q621" s="432"/>
      <c r="R621" s="432"/>
      <c r="S621" s="335"/>
      <c r="T621" s="336"/>
      <c r="U621" s="337">
        <f>+'11+'!W203</f>
        <v>12000</v>
      </c>
      <c r="V621" s="337">
        <f>+'11+'!X203</f>
        <v>12000</v>
      </c>
      <c r="W621" s="283">
        <f t="shared" ref="W621:W684" si="12">V621/U621*100</f>
        <v>100</v>
      </c>
    </row>
    <row r="622" spans="1:23" ht="12.75" customHeight="1" x14ac:dyDescent="0.2">
      <c r="A622" s="317"/>
      <c r="B622" s="431" t="str">
        <f>+'11+'!B204:M204</f>
        <v>Социальное обеспечение и иные выплаты населению</v>
      </c>
      <c r="C622" s="431"/>
      <c r="D622" s="431"/>
      <c r="E622" s="431"/>
      <c r="F622" s="431"/>
      <c r="G622" s="431"/>
      <c r="H622" s="431"/>
      <c r="I622" s="431"/>
      <c r="J622" s="431"/>
      <c r="K622" s="431"/>
      <c r="L622" s="431"/>
      <c r="M622" s="298">
        <f>+'11+'!O204</f>
        <v>10</v>
      </c>
      <c r="N622" s="298">
        <f>+'11+'!P204</f>
        <v>4</v>
      </c>
      <c r="O622" s="298" t="str">
        <f>+'11+'!Q204</f>
        <v>012P150840</v>
      </c>
      <c r="P622" s="298" t="str">
        <f>+'11+'!R204</f>
        <v>300</v>
      </c>
      <c r="Q622" s="432"/>
      <c r="R622" s="432"/>
      <c r="S622" s="335"/>
      <c r="T622" s="336"/>
      <c r="U622" s="337">
        <f>+'11+'!W204</f>
        <v>12000</v>
      </c>
      <c r="V622" s="337">
        <f>+'11+'!X204</f>
        <v>12000</v>
      </c>
      <c r="W622" s="283">
        <f t="shared" si="12"/>
        <v>100</v>
      </c>
    </row>
    <row r="623" spans="1:23" ht="12.75" customHeight="1" x14ac:dyDescent="0.2">
      <c r="A623" s="317"/>
      <c r="B623" s="431" t="str">
        <f>+'11+'!B205:M205</f>
        <v>Публичные нормативные социальные выплаты гражданам</v>
      </c>
      <c r="C623" s="431"/>
      <c r="D623" s="431"/>
      <c r="E623" s="431"/>
      <c r="F623" s="431"/>
      <c r="G623" s="431"/>
      <c r="H623" s="431"/>
      <c r="I623" s="431"/>
      <c r="J623" s="431"/>
      <c r="K623" s="431"/>
      <c r="L623" s="431"/>
      <c r="M623" s="298">
        <f>+'11+'!O205</f>
        <v>10</v>
      </c>
      <c r="N623" s="298">
        <f>+'11+'!P205</f>
        <v>4</v>
      </c>
      <c r="O623" s="298" t="str">
        <f>+'11+'!Q205</f>
        <v>012P150840</v>
      </c>
      <c r="P623" s="298" t="str">
        <f>+'11+'!R205</f>
        <v>310</v>
      </c>
      <c r="Q623" s="432"/>
      <c r="R623" s="432"/>
      <c r="S623" s="335"/>
      <c r="T623" s="336"/>
      <c r="U623" s="337">
        <f>+'11+'!W205</f>
        <v>12000</v>
      </c>
      <c r="V623" s="337">
        <f>+'11+'!X205</f>
        <v>12000</v>
      </c>
      <c r="W623" s="283">
        <f t="shared" si="12"/>
        <v>100</v>
      </c>
    </row>
    <row r="624" spans="1:23" ht="21.75" customHeight="1" x14ac:dyDescent="0.2">
      <c r="A624" s="317"/>
      <c r="B624" s="431" t="str">
        <f>+'11+'!B206:M206</f>
        <v>Пособия, компенсации, меры социальной поддержки по публичным нормативным обязательствам</v>
      </c>
      <c r="C624" s="431"/>
      <c r="D624" s="431"/>
      <c r="E624" s="431"/>
      <c r="F624" s="431"/>
      <c r="G624" s="431"/>
      <c r="H624" s="431"/>
      <c r="I624" s="431"/>
      <c r="J624" s="431"/>
      <c r="K624" s="431"/>
      <c r="L624" s="431"/>
      <c r="M624" s="298">
        <f>+'11+'!O206</f>
        <v>10</v>
      </c>
      <c r="N624" s="298">
        <f>+'11+'!P206</f>
        <v>4</v>
      </c>
      <c r="O624" s="298" t="str">
        <f>+'11+'!Q206</f>
        <v>012P150840</v>
      </c>
      <c r="P624" s="298" t="str">
        <f>+'11+'!R206</f>
        <v>313</v>
      </c>
      <c r="Q624" s="432"/>
      <c r="R624" s="432"/>
      <c r="S624" s="335"/>
      <c r="T624" s="336"/>
      <c r="U624" s="337">
        <f>+'11+'!W206</f>
        <v>12000</v>
      </c>
      <c r="V624" s="337">
        <f>+'11+'!X206</f>
        <v>12000</v>
      </c>
      <c r="W624" s="283">
        <f t="shared" si="12"/>
        <v>100</v>
      </c>
    </row>
    <row r="625" spans="1:23" ht="32.25" customHeight="1" x14ac:dyDescent="0.2">
      <c r="A625" s="317"/>
      <c r="B625" s="431" t="str">
        <f>+'11+'!B207:M207</f>
        <v>Осуществление ежемесячной выплаты в связи с рождением (усыновлением) первого ребенка</v>
      </c>
      <c r="C625" s="431"/>
      <c r="D625" s="431"/>
      <c r="E625" s="431"/>
      <c r="F625" s="431"/>
      <c r="G625" s="431"/>
      <c r="H625" s="431"/>
      <c r="I625" s="431"/>
      <c r="J625" s="431"/>
      <c r="K625" s="431"/>
      <c r="L625" s="431"/>
      <c r="M625" s="298">
        <f>+'11+'!O207</f>
        <v>10</v>
      </c>
      <c r="N625" s="298">
        <f>+'11+'!P207</f>
        <v>4</v>
      </c>
      <c r="O625" s="298" t="str">
        <f>+'11+'!Q207</f>
        <v>012P155730</v>
      </c>
      <c r="P625" s="298">
        <f>+'11+'!R207</f>
        <v>0</v>
      </c>
      <c r="Q625" s="432"/>
      <c r="R625" s="432"/>
      <c r="S625" s="335"/>
      <c r="T625" s="336"/>
      <c r="U625" s="337">
        <f>+'11+'!W207</f>
        <v>22820.565999999999</v>
      </c>
      <c r="V625" s="337">
        <f>+'11+'!X207</f>
        <v>16339.391</v>
      </c>
      <c r="W625" s="283">
        <f t="shared" si="12"/>
        <v>71.599411688561972</v>
      </c>
    </row>
    <row r="626" spans="1:23" ht="12.75" customHeight="1" x14ac:dyDescent="0.2">
      <c r="A626" s="317"/>
      <c r="B626" s="431" t="str">
        <f>+'11+'!B208:M208</f>
        <v>Социальное обеспечение и иные выплаты населению</v>
      </c>
      <c r="C626" s="431"/>
      <c r="D626" s="431"/>
      <c r="E626" s="431"/>
      <c r="F626" s="431"/>
      <c r="G626" s="431"/>
      <c r="H626" s="431"/>
      <c r="I626" s="431"/>
      <c r="J626" s="431"/>
      <c r="K626" s="431"/>
      <c r="L626" s="431"/>
      <c r="M626" s="298">
        <f>+'11+'!O208</f>
        <v>10</v>
      </c>
      <c r="N626" s="298">
        <f>+'11+'!P208</f>
        <v>4</v>
      </c>
      <c r="O626" s="298" t="str">
        <f>+'11+'!Q208</f>
        <v>012P155730</v>
      </c>
      <c r="P626" s="298" t="str">
        <f>+'11+'!R208</f>
        <v>300</v>
      </c>
      <c r="Q626" s="432"/>
      <c r="R626" s="432"/>
      <c r="S626" s="335"/>
      <c r="T626" s="336"/>
      <c r="U626" s="337">
        <f>+'11+'!W208</f>
        <v>22820.565999999999</v>
      </c>
      <c r="V626" s="337">
        <f>+'11+'!X208</f>
        <v>16339.391</v>
      </c>
      <c r="W626" s="283">
        <f t="shared" si="12"/>
        <v>71.599411688561972</v>
      </c>
    </row>
    <row r="627" spans="1:23" ht="12.75" customHeight="1" x14ac:dyDescent="0.2">
      <c r="A627" s="317"/>
      <c r="B627" s="431" t="str">
        <f>+'11+'!B209:M209</f>
        <v>Публичные нормативные социальные выплаты гражданам</v>
      </c>
      <c r="C627" s="431"/>
      <c r="D627" s="431"/>
      <c r="E627" s="431"/>
      <c r="F627" s="431"/>
      <c r="G627" s="431"/>
      <c r="H627" s="431"/>
      <c r="I627" s="431"/>
      <c r="J627" s="431"/>
      <c r="K627" s="431"/>
      <c r="L627" s="431"/>
      <c r="M627" s="298">
        <f>+'11+'!O209</f>
        <v>10</v>
      </c>
      <c r="N627" s="298">
        <f>+'11+'!P209</f>
        <v>4</v>
      </c>
      <c r="O627" s="298" t="str">
        <f>+'11+'!Q209</f>
        <v>012P155730</v>
      </c>
      <c r="P627" s="298" t="str">
        <f>+'11+'!R209</f>
        <v>310</v>
      </c>
      <c r="Q627" s="432"/>
      <c r="R627" s="432"/>
      <c r="S627" s="335"/>
      <c r="T627" s="336"/>
      <c r="U627" s="337">
        <f>+'11+'!W209</f>
        <v>22820.565999999999</v>
      </c>
      <c r="V627" s="337">
        <f>+'11+'!X209</f>
        <v>16339.391</v>
      </c>
      <c r="W627" s="283">
        <f t="shared" si="12"/>
        <v>71.599411688561972</v>
      </c>
    </row>
    <row r="628" spans="1:23" ht="12.75" customHeight="1" x14ac:dyDescent="0.2">
      <c r="A628" s="317"/>
      <c r="B628" s="431" t="str">
        <f>+'11+'!B210:M210</f>
        <v>Пособия, компенсации, меры социальной поддержки по публичным нормативным обязательствам</v>
      </c>
      <c r="C628" s="431"/>
      <c r="D628" s="431"/>
      <c r="E628" s="431"/>
      <c r="F628" s="431"/>
      <c r="G628" s="431"/>
      <c r="H628" s="431"/>
      <c r="I628" s="431"/>
      <c r="J628" s="431"/>
      <c r="K628" s="431"/>
      <c r="L628" s="431"/>
      <c r="M628" s="298">
        <f>+'11+'!O210</f>
        <v>10</v>
      </c>
      <c r="N628" s="298">
        <f>+'11+'!P210</f>
        <v>4</v>
      </c>
      <c r="O628" s="298" t="str">
        <f>+'11+'!Q210</f>
        <v>012P155730</v>
      </c>
      <c r="P628" s="298" t="str">
        <f>+'11+'!R210</f>
        <v>313</v>
      </c>
      <c r="Q628" s="432"/>
      <c r="R628" s="432"/>
      <c r="S628" s="335"/>
      <c r="T628" s="336"/>
      <c r="U628" s="337">
        <f>+'11+'!W210</f>
        <v>22820.565999999999</v>
      </c>
      <c r="V628" s="337">
        <f>+'11+'!X210</f>
        <v>16339.391</v>
      </c>
      <c r="W628" s="283">
        <f t="shared" si="12"/>
        <v>71.599411688561972</v>
      </c>
    </row>
    <row r="629" spans="1:23" ht="12.75" customHeight="1" x14ac:dyDescent="0.2">
      <c r="A629" s="317"/>
      <c r="B629" s="431" t="str">
        <f>+'11+'!B742:M742</f>
        <v>Муниципальная программа "Совершенствование молодежной политики  и развитие физической культуры и спорта Овюрского кожууна на 2016-2018 годы"</v>
      </c>
      <c r="C629" s="431"/>
      <c r="D629" s="431"/>
      <c r="E629" s="431"/>
      <c r="F629" s="431"/>
      <c r="G629" s="431"/>
      <c r="H629" s="431"/>
      <c r="I629" s="431"/>
      <c r="J629" s="431"/>
      <c r="K629" s="431"/>
      <c r="L629" s="431"/>
      <c r="M629" s="298">
        <f>+'11+'!O742</f>
        <v>10</v>
      </c>
      <c r="N629" s="298">
        <f>+'11+'!P742</f>
        <v>4</v>
      </c>
      <c r="O629" s="298" t="str">
        <f>+'11+'!Q742</f>
        <v>0500000000</v>
      </c>
      <c r="P629" s="298">
        <f>+'11+'!R742</f>
        <v>0</v>
      </c>
      <c r="Q629" s="432"/>
      <c r="R629" s="432"/>
      <c r="S629" s="335"/>
      <c r="T629" s="336"/>
      <c r="U629" s="337">
        <f>+'11+'!W742</f>
        <v>1102.5</v>
      </c>
      <c r="V629" s="337">
        <f>+'11+'!X742</f>
        <v>1102.5</v>
      </c>
      <c r="W629" s="283">
        <f t="shared" si="12"/>
        <v>100</v>
      </c>
    </row>
    <row r="630" spans="1:23" ht="12.75" customHeight="1" x14ac:dyDescent="0.2">
      <c r="A630" s="317"/>
      <c r="B630" s="431" t="str">
        <f>+'11+'!B743:M743</f>
        <v>подпрограмма "Развитие физической культуры и спорта"</v>
      </c>
      <c r="C630" s="431"/>
      <c r="D630" s="431"/>
      <c r="E630" s="431"/>
      <c r="F630" s="431"/>
      <c r="G630" s="431"/>
      <c r="H630" s="431"/>
      <c r="I630" s="431"/>
      <c r="J630" s="431"/>
      <c r="K630" s="431"/>
      <c r="L630" s="431"/>
      <c r="M630" s="298">
        <f>+'11+'!O743</f>
        <v>10</v>
      </c>
      <c r="N630" s="298">
        <f>+'11+'!P743</f>
        <v>4</v>
      </c>
      <c r="O630" s="298" t="str">
        <f>+'11+'!Q743</f>
        <v>0520000000</v>
      </c>
      <c r="P630" s="298">
        <f>+'11+'!R743</f>
        <v>0</v>
      </c>
      <c r="Q630" s="432"/>
      <c r="R630" s="432"/>
      <c r="S630" s="335"/>
      <c r="T630" s="336"/>
      <c r="U630" s="337">
        <f>+'11+'!W743</f>
        <v>1102.5</v>
      </c>
      <c r="V630" s="337">
        <f>+'11+'!X743</f>
        <v>1102.5</v>
      </c>
      <c r="W630" s="283">
        <f t="shared" si="12"/>
        <v>100</v>
      </c>
    </row>
    <row r="631" spans="1:23" ht="12.75" customHeight="1" x14ac:dyDescent="0.2">
      <c r="A631" s="317"/>
      <c r="B631" s="431" t="str">
        <f>+'11+'!B744:M744</f>
        <v>"Обеспечение жильем молодых семей"</v>
      </c>
      <c r="C631" s="431"/>
      <c r="D631" s="431"/>
      <c r="E631" s="431"/>
      <c r="F631" s="431"/>
      <c r="G631" s="431"/>
      <c r="H631" s="431"/>
      <c r="I631" s="431"/>
      <c r="J631" s="431"/>
      <c r="K631" s="431"/>
      <c r="L631" s="431"/>
      <c r="M631" s="298">
        <f>+'11+'!O744</f>
        <v>10</v>
      </c>
      <c r="N631" s="298">
        <f>+'11+'!P744</f>
        <v>4</v>
      </c>
      <c r="O631" s="298" t="str">
        <f>+'11+'!Q744</f>
        <v>05201L4970</v>
      </c>
      <c r="P631" s="298">
        <f>+'11+'!R744</f>
        <v>0</v>
      </c>
      <c r="Q631" s="432"/>
      <c r="R631" s="432"/>
      <c r="S631" s="335"/>
      <c r="T631" s="336"/>
      <c r="U631" s="337">
        <f>+'11+'!W744</f>
        <v>1102.5</v>
      </c>
      <c r="V631" s="337">
        <f>+'11+'!X744</f>
        <v>1102.5</v>
      </c>
      <c r="W631" s="283">
        <f t="shared" si="12"/>
        <v>100</v>
      </c>
    </row>
    <row r="632" spans="1:23" ht="12.75" customHeight="1" x14ac:dyDescent="0.2">
      <c r="A632" s="317"/>
      <c r="B632" s="431" t="str">
        <f>+'11+'!B745:M745</f>
        <v>Социальное обеспечение и иные выплаты населению</v>
      </c>
      <c r="C632" s="431"/>
      <c r="D632" s="431"/>
      <c r="E632" s="431"/>
      <c r="F632" s="431"/>
      <c r="G632" s="431"/>
      <c r="H632" s="431"/>
      <c r="I632" s="431"/>
      <c r="J632" s="431"/>
      <c r="K632" s="431"/>
      <c r="L632" s="431"/>
      <c r="M632" s="298">
        <f>+'11+'!O745</f>
        <v>10</v>
      </c>
      <c r="N632" s="298">
        <f>+'11+'!P745</f>
        <v>4</v>
      </c>
      <c r="O632" s="298" t="str">
        <f>+'11+'!Q745</f>
        <v>05201L4970</v>
      </c>
      <c r="P632" s="298" t="str">
        <f>+'11+'!R745</f>
        <v>300</v>
      </c>
      <c r="Q632" s="432"/>
      <c r="R632" s="432"/>
      <c r="S632" s="335"/>
      <c r="T632" s="336"/>
      <c r="U632" s="337">
        <f>+'11+'!W745</f>
        <v>1102.5</v>
      </c>
      <c r="V632" s="337">
        <f>+'11+'!X745</f>
        <v>1102.5</v>
      </c>
      <c r="W632" s="283">
        <f t="shared" si="12"/>
        <v>100</v>
      </c>
    </row>
    <row r="633" spans="1:23" ht="12.75" customHeight="1" x14ac:dyDescent="0.2">
      <c r="A633" s="317"/>
      <c r="B633" s="431" t="str">
        <f>+'11+'!B746:M746</f>
        <v>Социальные выплаты гражданам, кроме публичных нормативных социальных выплат</v>
      </c>
      <c r="C633" s="431"/>
      <c r="D633" s="431"/>
      <c r="E633" s="431"/>
      <c r="F633" s="431"/>
      <c r="G633" s="431"/>
      <c r="H633" s="431"/>
      <c r="I633" s="431"/>
      <c r="J633" s="431"/>
      <c r="K633" s="431"/>
      <c r="L633" s="431"/>
      <c r="M633" s="298">
        <f>+'11+'!O746</f>
        <v>10</v>
      </c>
      <c r="N633" s="298">
        <f>+'11+'!P746</f>
        <v>4</v>
      </c>
      <c r="O633" s="298" t="str">
        <f>+'11+'!Q746</f>
        <v>05201L4970</v>
      </c>
      <c r="P633" s="298" t="str">
        <f>+'11+'!R746</f>
        <v>320</v>
      </c>
      <c r="Q633" s="432"/>
      <c r="R633" s="432"/>
      <c r="S633" s="335"/>
      <c r="T633" s="336"/>
      <c r="U633" s="337">
        <f>+'11+'!W746</f>
        <v>1102.5</v>
      </c>
      <c r="V633" s="337">
        <f>+'11+'!X746</f>
        <v>1102.5</v>
      </c>
      <c r="W633" s="283">
        <f t="shared" si="12"/>
        <v>100</v>
      </c>
    </row>
    <row r="634" spans="1:23" ht="12.75" customHeight="1" x14ac:dyDescent="0.2">
      <c r="A634" s="317"/>
      <c r="B634" s="431" t="str">
        <f>+'11+'!B747:M747</f>
        <v>Субсидии гражданам на приобретение жилья</v>
      </c>
      <c r="C634" s="431"/>
      <c r="D634" s="431"/>
      <c r="E634" s="431"/>
      <c r="F634" s="431"/>
      <c r="G634" s="431"/>
      <c r="H634" s="431"/>
      <c r="I634" s="431"/>
      <c r="J634" s="431"/>
      <c r="K634" s="431"/>
      <c r="L634" s="431"/>
      <c r="M634" s="298">
        <f>+'11+'!O747</f>
        <v>10</v>
      </c>
      <c r="N634" s="298">
        <f>+'11+'!P747</f>
        <v>4</v>
      </c>
      <c r="O634" s="298" t="str">
        <f>+'11+'!Q747</f>
        <v>05201L4970</v>
      </c>
      <c r="P634" s="298" t="str">
        <f>+'11+'!R747</f>
        <v>322</v>
      </c>
      <c r="Q634" s="432"/>
      <c r="R634" s="432"/>
      <c r="S634" s="335"/>
      <c r="T634" s="336"/>
      <c r="U634" s="337">
        <f>+'11+'!W747</f>
        <v>1102.5</v>
      </c>
      <c r="V634" s="337">
        <f>+'11+'!X747</f>
        <v>1102.5</v>
      </c>
      <c r="W634" s="283">
        <f t="shared" si="12"/>
        <v>100</v>
      </c>
    </row>
    <row r="635" spans="1:23" ht="12.75" customHeight="1" x14ac:dyDescent="0.2">
      <c r="A635" s="317"/>
      <c r="B635" s="431" t="str">
        <f>+'11+'!B390:M390</f>
        <v xml:space="preserve">Муниципальная программа "Развитие образования Овюрского кожууна </v>
      </c>
      <c r="C635" s="431"/>
      <c r="D635" s="431"/>
      <c r="E635" s="431"/>
      <c r="F635" s="431"/>
      <c r="G635" s="431"/>
      <c r="H635" s="431"/>
      <c r="I635" s="431"/>
      <c r="J635" s="431"/>
      <c r="K635" s="431"/>
      <c r="L635" s="431"/>
      <c r="M635" s="298">
        <f>+'11+'!O390</f>
        <v>10</v>
      </c>
      <c r="N635" s="298">
        <f>+'11+'!P390</f>
        <v>4</v>
      </c>
      <c r="O635" s="298" t="str">
        <f>+'11+'!Q390</f>
        <v>0700000000</v>
      </c>
      <c r="P635" s="298">
        <f>+'11+'!R390</f>
        <v>0</v>
      </c>
      <c r="Q635" s="432"/>
      <c r="R635" s="432"/>
      <c r="S635" s="335"/>
      <c r="T635" s="336"/>
      <c r="U635" s="337">
        <f>+'11+'!W390</f>
        <v>3701.2</v>
      </c>
      <c r="V635" s="337">
        <f>+'11+'!X390</f>
        <v>2161.79</v>
      </c>
      <c r="W635" s="283">
        <f t="shared" si="12"/>
        <v>58.407813682049067</v>
      </c>
    </row>
    <row r="636" spans="1:23" ht="12.75" customHeight="1" x14ac:dyDescent="0.2">
      <c r="A636" s="317"/>
      <c r="B636" s="431" t="str">
        <f>+'11+'!B391:M391</f>
        <v>подпрограмма "Развитие дошкольного образования"</v>
      </c>
      <c r="C636" s="431"/>
      <c r="D636" s="431"/>
      <c r="E636" s="431"/>
      <c r="F636" s="431"/>
      <c r="G636" s="431"/>
      <c r="H636" s="431"/>
      <c r="I636" s="431"/>
      <c r="J636" s="431"/>
      <c r="K636" s="431"/>
      <c r="L636" s="431"/>
      <c r="M636" s="298">
        <f>+'11+'!O391</f>
        <v>10</v>
      </c>
      <c r="N636" s="298">
        <f>+'11+'!P391</f>
        <v>4</v>
      </c>
      <c r="O636" s="298" t="str">
        <f>+'11+'!Q391</f>
        <v>0710000000</v>
      </c>
      <c r="P636" s="298">
        <f>+'11+'!R391</f>
        <v>0</v>
      </c>
      <c r="Q636" s="432"/>
      <c r="R636" s="432"/>
      <c r="S636" s="335"/>
      <c r="T636" s="336"/>
      <c r="U636" s="337">
        <f>+'11+'!W391</f>
        <v>3701.2</v>
      </c>
      <c r="V636" s="337">
        <f>+'11+'!X391</f>
        <v>2161.79</v>
      </c>
      <c r="W636" s="283">
        <f t="shared" si="12"/>
        <v>58.407813682049067</v>
      </c>
    </row>
    <row r="637" spans="1:23" ht="12.75" customHeight="1" x14ac:dyDescent="0.2">
      <c r="A637" s="317"/>
      <c r="B637" s="431" t="str">
        <f>+'11+'!B392:M392</f>
        <v>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v>
      </c>
      <c r="C637" s="431"/>
      <c r="D637" s="431"/>
      <c r="E637" s="431"/>
      <c r="F637" s="431"/>
      <c r="G637" s="431"/>
      <c r="H637" s="431"/>
      <c r="I637" s="431"/>
      <c r="J637" s="431"/>
      <c r="K637" s="431"/>
      <c r="L637" s="431"/>
      <c r="M637" s="298">
        <f>+'11+'!O392</f>
        <v>10</v>
      </c>
      <c r="N637" s="298">
        <f>+'11+'!P392</f>
        <v>4</v>
      </c>
      <c r="O637" s="298" t="str">
        <f>+'11+'!Q392</f>
        <v>0710376090</v>
      </c>
      <c r="P637" s="298">
        <f>+'11+'!R392</f>
        <v>0</v>
      </c>
      <c r="Q637" s="432"/>
      <c r="R637" s="432"/>
      <c r="S637" s="335"/>
      <c r="T637" s="336"/>
      <c r="U637" s="337">
        <f>+'11+'!W392</f>
        <v>3701.2</v>
      </c>
      <c r="V637" s="337">
        <f>+'11+'!X392</f>
        <v>2161.79</v>
      </c>
      <c r="W637" s="283">
        <f t="shared" si="12"/>
        <v>58.407813682049067</v>
      </c>
    </row>
    <row r="638" spans="1:23" ht="12.75" customHeight="1" x14ac:dyDescent="0.2">
      <c r="A638" s="317"/>
      <c r="B638" s="431" t="str">
        <f>+'11+'!B393:M393</f>
        <v>Социальное обеспечение и иные выплаты населению</v>
      </c>
      <c r="C638" s="431"/>
      <c r="D638" s="431"/>
      <c r="E638" s="431"/>
      <c r="F638" s="431"/>
      <c r="G638" s="431"/>
      <c r="H638" s="431"/>
      <c r="I638" s="431"/>
      <c r="J638" s="431"/>
      <c r="K638" s="431"/>
      <c r="L638" s="431"/>
      <c r="M638" s="298">
        <f>+'11+'!O393</f>
        <v>10</v>
      </c>
      <c r="N638" s="298">
        <f>+'11+'!P393</f>
        <v>4</v>
      </c>
      <c r="O638" s="298" t="str">
        <f>+'11+'!Q393</f>
        <v>0710376090</v>
      </c>
      <c r="P638" s="298" t="str">
        <f>+'11+'!R393</f>
        <v>300</v>
      </c>
      <c r="Q638" s="432"/>
      <c r="R638" s="432"/>
      <c r="S638" s="335"/>
      <c r="T638" s="336"/>
      <c r="U638" s="337">
        <f>+'11+'!W393</f>
        <v>3701.2</v>
      </c>
      <c r="V638" s="337">
        <f>+'11+'!X393</f>
        <v>2161.79</v>
      </c>
      <c r="W638" s="283">
        <f t="shared" si="12"/>
        <v>58.407813682049067</v>
      </c>
    </row>
    <row r="639" spans="1:23" ht="12.75" customHeight="1" x14ac:dyDescent="0.2">
      <c r="A639" s="317"/>
      <c r="B639" s="431" t="str">
        <f>+'11+'!B394:M394</f>
        <v>Публичные нормативные социальные выплаты гражданам</v>
      </c>
      <c r="C639" s="431"/>
      <c r="D639" s="431"/>
      <c r="E639" s="431"/>
      <c r="F639" s="431"/>
      <c r="G639" s="431"/>
      <c r="H639" s="431"/>
      <c r="I639" s="431"/>
      <c r="J639" s="431"/>
      <c r="K639" s="431"/>
      <c r="L639" s="431"/>
      <c r="M639" s="298">
        <f>+'11+'!O394</f>
        <v>10</v>
      </c>
      <c r="N639" s="298">
        <f>+'11+'!P394</f>
        <v>4</v>
      </c>
      <c r="O639" s="298" t="str">
        <f>+'11+'!Q394</f>
        <v>0710376090</v>
      </c>
      <c r="P639" s="298" t="str">
        <f>+'11+'!R394</f>
        <v>310</v>
      </c>
      <c r="Q639" s="298"/>
      <c r="R639" s="298"/>
      <c r="S639" s="335"/>
      <c r="T639" s="336"/>
      <c r="U639" s="337">
        <f>+'11+'!W394</f>
        <v>3701.2</v>
      </c>
      <c r="V639" s="337">
        <f>+'11+'!X394</f>
        <v>2161.79</v>
      </c>
      <c r="W639" s="283">
        <f t="shared" si="12"/>
        <v>58.407813682049067</v>
      </c>
    </row>
    <row r="640" spans="1:23" ht="12.75" customHeight="1" x14ac:dyDescent="0.2">
      <c r="A640" s="317"/>
      <c r="B640" s="431" t="str">
        <f>+'11+'!B395:M395</f>
        <v>Пособия, компенсации, меры социальной поддержки по публичным нормативным обязательствам</v>
      </c>
      <c r="C640" s="431"/>
      <c r="D640" s="431"/>
      <c r="E640" s="431"/>
      <c r="F640" s="431"/>
      <c r="G640" s="431"/>
      <c r="H640" s="431"/>
      <c r="I640" s="431"/>
      <c r="J640" s="431"/>
      <c r="K640" s="431"/>
      <c r="L640" s="431"/>
      <c r="M640" s="298">
        <f>+'11+'!O395</f>
        <v>10</v>
      </c>
      <c r="N640" s="298">
        <f>+'11+'!P395</f>
        <v>4</v>
      </c>
      <c r="O640" s="298" t="str">
        <f>+'11+'!Q395</f>
        <v>0710376090</v>
      </c>
      <c r="P640" s="298" t="str">
        <f>+'11+'!R395</f>
        <v>313</v>
      </c>
      <c r="Q640" s="298"/>
      <c r="R640" s="298"/>
      <c r="S640" s="335"/>
      <c r="T640" s="336"/>
      <c r="U640" s="337">
        <f>+'11+'!W395</f>
        <v>3701.2</v>
      </c>
      <c r="V640" s="337">
        <f>+'11+'!X395</f>
        <v>2161.79</v>
      </c>
      <c r="W640" s="283">
        <f t="shared" si="12"/>
        <v>58.407813682049067</v>
      </c>
    </row>
    <row r="641" spans="1:23" ht="21.75" customHeight="1" x14ac:dyDescent="0.2">
      <c r="A641" s="317"/>
      <c r="B641" s="431" t="str">
        <f>+'11+'!B211:M211</f>
        <v>Другие вопросы в области социальной политики</v>
      </c>
      <c r="C641" s="431"/>
      <c r="D641" s="431"/>
      <c r="E641" s="431"/>
      <c r="F641" s="431"/>
      <c r="G641" s="431"/>
      <c r="H641" s="431"/>
      <c r="I641" s="431"/>
      <c r="J641" s="431"/>
      <c r="K641" s="431"/>
      <c r="L641" s="431"/>
      <c r="M641" s="298">
        <f>+'11+'!O211</f>
        <v>10</v>
      </c>
      <c r="N641" s="298">
        <f>+'11+'!P211</f>
        <v>6</v>
      </c>
      <c r="O641" s="298">
        <f>+'11+'!Q211</f>
        <v>0</v>
      </c>
      <c r="P641" s="298">
        <f>+'11+'!R211</f>
        <v>0</v>
      </c>
      <c r="Q641" s="432"/>
      <c r="R641" s="432"/>
      <c r="S641" s="335"/>
      <c r="T641" s="336"/>
      <c r="U641" s="337">
        <f>+'11+'!W211</f>
        <v>4609.8</v>
      </c>
      <c r="V641" s="337">
        <f>+'11+'!X211</f>
        <v>3799.5041699999997</v>
      </c>
      <c r="W641" s="283">
        <f t="shared" si="12"/>
        <v>82.422321358844201</v>
      </c>
    </row>
    <row r="642" spans="1:23" ht="12.75" customHeight="1" x14ac:dyDescent="0.2">
      <c r="A642" s="317"/>
      <c r="B642" s="431" t="str">
        <f>+'11+'!B212:M212</f>
        <v>Муниципальная программа "Социальная поддержка граждан в Овюрском кожууне"</v>
      </c>
      <c r="C642" s="431"/>
      <c r="D642" s="431"/>
      <c r="E642" s="431"/>
      <c r="F642" s="431"/>
      <c r="G642" s="431"/>
      <c r="H642" s="431"/>
      <c r="I642" s="431"/>
      <c r="J642" s="431"/>
      <c r="K642" s="431"/>
      <c r="L642" s="431"/>
      <c r="M642" s="298">
        <f>+'11+'!O212</f>
        <v>10</v>
      </c>
      <c r="N642" s="298">
        <f>+'11+'!P212</f>
        <v>6</v>
      </c>
      <c r="O642" s="298" t="str">
        <f>+'11+'!Q212</f>
        <v>0100000000</v>
      </c>
      <c r="P642" s="298">
        <f>+'11+'!R212</f>
        <v>0</v>
      </c>
      <c r="Q642" s="432"/>
      <c r="R642" s="432"/>
      <c r="S642" s="335"/>
      <c r="T642" s="336"/>
      <c r="U642" s="337">
        <f>+'11+'!W212</f>
        <v>4147.8</v>
      </c>
      <c r="V642" s="337">
        <f>+'11+'!X212</f>
        <v>3493.8140399999997</v>
      </c>
      <c r="W642" s="283">
        <f t="shared" si="12"/>
        <v>84.232943729205829</v>
      </c>
    </row>
    <row r="643" spans="1:23" ht="21.75" customHeight="1" x14ac:dyDescent="0.2">
      <c r="A643" s="317"/>
      <c r="B643" s="431" t="str">
        <f>+'11+'!B213:M213</f>
        <v>Подпрограмма "Обеспечение реализации муниципальной программы и прочие мероприятия"</v>
      </c>
      <c r="C643" s="431"/>
      <c r="D643" s="431"/>
      <c r="E643" s="431"/>
      <c r="F643" s="431"/>
      <c r="G643" s="431"/>
      <c r="H643" s="431"/>
      <c r="I643" s="431"/>
      <c r="J643" s="431"/>
      <c r="K643" s="431"/>
      <c r="L643" s="431"/>
      <c r="M643" s="298">
        <f>+'11+'!O213</f>
        <v>10</v>
      </c>
      <c r="N643" s="298">
        <f>+'11+'!P213</f>
        <v>6</v>
      </c>
      <c r="O643" s="298" t="str">
        <f>+'11+'!Q213</f>
        <v>0140000000</v>
      </c>
      <c r="P643" s="298">
        <f>+'11+'!R213</f>
        <v>0</v>
      </c>
      <c r="Q643" s="432"/>
      <c r="R643" s="432"/>
      <c r="S643" s="335"/>
      <c r="T643" s="336"/>
      <c r="U643" s="337">
        <f>+'11+'!W213</f>
        <v>4147.8</v>
      </c>
      <c r="V643" s="337">
        <f>+'11+'!X213</f>
        <v>3493.8140399999997</v>
      </c>
      <c r="W643" s="283">
        <f t="shared" si="12"/>
        <v>84.232943729205829</v>
      </c>
    </row>
    <row r="644" spans="1:23" ht="12.75" customHeight="1" x14ac:dyDescent="0.2">
      <c r="A644" s="317"/>
      <c r="B644" s="431" t="str">
        <f>+'11+'!B214:M214</f>
        <v>Обеспечение деятельности органов местного самоуправления</v>
      </c>
      <c r="C644" s="431"/>
      <c r="D644" s="431"/>
      <c r="E644" s="431"/>
      <c r="F644" s="431"/>
      <c r="G644" s="431"/>
      <c r="H644" s="431"/>
      <c r="I644" s="431"/>
      <c r="J644" s="431"/>
      <c r="K644" s="431"/>
      <c r="L644" s="431"/>
      <c r="M644" s="298">
        <f>+'11+'!O214</f>
        <v>10</v>
      </c>
      <c r="N644" s="298">
        <f>+'11+'!P214</f>
        <v>6</v>
      </c>
      <c r="O644" s="298" t="str">
        <f>+'11+'!Q214</f>
        <v>0140100019</v>
      </c>
      <c r="P644" s="298">
        <f>+'11+'!R214</f>
        <v>0</v>
      </c>
      <c r="Q644" s="432"/>
      <c r="R644" s="432"/>
      <c r="S644" s="335"/>
      <c r="T644" s="336"/>
      <c r="U644" s="337">
        <f>+'11+'!W214</f>
        <v>4147.8</v>
      </c>
      <c r="V644" s="337">
        <f>+'11+'!X214</f>
        <v>3493.8140399999997</v>
      </c>
      <c r="W644" s="283">
        <f t="shared" si="12"/>
        <v>84.232943729205829</v>
      </c>
    </row>
    <row r="645" spans="1:23" ht="53.25" customHeight="1" x14ac:dyDescent="0.2">
      <c r="A645" s="317"/>
      <c r="B645" s="431" t="str">
        <f>+'11+'!B215:M215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645" s="431"/>
      <c r="D645" s="431"/>
      <c r="E645" s="431"/>
      <c r="F645" s="431"/>
      <c r="G645" s="431"/>
      <c r="H645" s="431"/>
      <c r="I645" s="431"/>
      <c r="J645" s="431"/>
      <c r="K645" s="431"/>
      <c r="L645" s="431"/>
      <c r="M645" s="298">
        <f>+'11+'!O215</f>
        <v>10</v>
      </c>
      <c r="N645" s="298">
        <f>+'11+'!P215</f>
        <v>6</v>
      </c>
      <c r="O645" s="298" t="str">
        <f>+'11+'!Q215</f>
        <v>0140100019</v>
      </c>
      <c r="P645" s="298" t="str">
        <f>+'11+'!R215</f>
        <v>100</v>
      </c>
      <c r="Q645" s="432"/>
      <c r="R645" s="432"/>
      <c r="S645" s="335"/>
      <c r="T645" s="336"/>
      <c r="U645" s="337">
        <f>+'11+'!W215</f>
        <v>3891.8</v>
      </c>
      <c r="V645" s="337">
        <f>+'11+'!X215</f>
        <v>3330.627</v>
      </c>
      <c r="W645" s="283">
        <f t="shared" si="12"/>
        <v>85.580631070455823</v>
      </c>
    </row>
    <row r="646" spans="1:23" ht="12.75" customHeight="1" x14ac:dyDescent="0.2">
      <c r="A646" s="317"/>
      <c r="B646" s="431" t="str">
        <f>+'11+'!B216:M216</f>
        <v>Расходы на выплаты персоналу государственных (муниципальных) органов</v>
      </c>
      <c r="C646" s="431"/>
      <c r="D646" s="431"/>
      <c r="E646" s="431"/>
      <c r="F646" s="431"/>
      <c r="G646" s="431"/>
      <c r="H646" s="431"/>
      <c r="I646" s="431"/>
      <c r="J646" s="431"/>
      <c r="K646" s="431"/>
      <c r="L646" s="431"/>
      <c r="M646" s="298">
        <f>+'11+'!O216</f>
        <v>10</v>
      </c>
      <c r="N646" s="298">
        <f>+'11+'!P216</f>
        <v>6</v>
      </c>
      <c r="O646" s="298" t="str">
        <f>+'11+'!Q216</f>
        <v>0140100019</v>
      </c>
      <c r="P646" s="298" t="str">
        <f>+'11+'!R216</f>
        <v>120</v>
      </c>
      <c r="Q646" s="432"/>
      <c r="R646" s="432"/>
      <c r="S646" s="335"/>
      <c r="T646" s="336"/>
      <c r="U646" s="337">
        <f>+'11+'!W216</f>
        <v>3891.8</v>
      </c>
      <c r="V646" s="337">
        <f>+'11+'!X216</f>
        <v>3330.627</v>
      </c>
      <c r="W646" s="283">
        <f t="shared" si="12"/>
        <v>85.580631070455823</v>
      </c>
    </row>
    <row r="647" spans="1:23" ht="12.75" customHeight="1" x14ac:dyDescent="0.2">
      <c r="A647" s="317"/>
      <c r="B647" s="431" t="str">
        <f>+'11+'!B217:M217</f>
        <v>Фонд оплаты труда государственных (муниципальных) органов</v>
      </c>
      <c r="C647" s="431"/>
      <c r="D647" s="431"/>
      <c r="E647" s="431"/>
      <c r="F647" s="431"/>
      <c r="G647" s="431"/>
      <c r="H647" s="431"/>
      <c r="I647" s="431"/>
      <c r="J647" s="431"/>
      <c r="K647" s="431"/>
      <c r="L647" s="431"/>
      <c r="M647" s="298">
        <f>+'11+'!O217</f>
        <v>10</v>
      </c>
      <c r="N647" s="298">
        <f>+'11+'!P217</f>
        <v>6</v>
      </c>
      <c r="O647" s="298" t="str">
        <f>+'11+'!Q217</f>
        <v>0140100019</v>
      </c>
      <c r="P647" s="298" t="str">
        <f>+'11+'!R217</f>
        <v>121</v>
      </c>
      <c r="Q647" s="432"/>
      <c r="R647" s="432"/>
      <c r="S647" s="335"/>
      <c r="T647" s="336"/>
      <c r="U647" s="337">
        <f>+'11+'!W217</f>
        <v>2989.0940000000001</v>
      </c>
      <c r="V647" s="337">
        <f>+'11+'!X217</f>
        <v>2564.40742</v>
      </c>
      <c r="W647" s="283">
        <f t="shared" si="12"/>
        <v>85.792130324439441</v>
      </c>
    </row>
    <row r="648" spans="1:23" ht="21.75" customHeight="1" x14ac:dyDescent="0.2">
      <c r="A648" s="317"/>
      <c r="B648" s="431" t="str">
        <f>+'11+'!B218:M218</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648" s="431"/>
      <c r="D648" s="431"/>
      <c r="E648" s="431"/>
      <c r="F648" s="431"/>
      <c r="G648" s="431"/>
      <c r="H648" s="431"/>
      <c r="I648" s="431"/>
      <c r="J648" s="431"/>
      <c r="K648" s="431"/>
      <c r="L648" s="431"/>
      <c r="M648" s="298">
        <f>+'11+'!O218</f>
        <v>10</v>
      </c>
      <c r="N648" s="298">
        <f>+'11+'!P218</f>
        <v>6</v>
      </c>
      <c r="O648" s="298" t="str">
        <f>+'11+'!Q218</f>
        <v>0140100019</v>
      </c>
      <c r="P648" s="298" t="str">
        <f>+'11+'!R218</f>
        <v>129</v>
      </c>
      <c r="Q648" s="432"/>
      <c r="R648" s="432"/>
      <c r="S648" s="335"/>
      <c r="T648" s="336"/>
      <c r="U648" s="337">
        <f>+'11+'!W218</f>
        <v>902.70600000000002</v>
      </c>
      <c r="V648" s="337">
        <f>+'11+'!X218</f>
        <v>766.21957999999995</v>
      </c>
      <c r="W648" s="283">
        <f t="shared" si="12"/>
        <v>84.88030211386652</v>
      </c>
    </row>
    <row r="649" spans="1:23" ht="12.75" customHeight="1" x14ac:dyDescent="0.25">
      <c r="A649" s="317"/>
      <c r="B649" s="431" t="str">
        <f>+'11+'!B219:M219</f>
        <v>Закупка товаров, работ и услуг для обеспечения государственных (муниципальных) нужд</v>
      </c>
      <c r="C649" s="431"/>
      <c r="D649" s="431"/>
      <c r="E649" s="431"/>
      <c r="F649" s="431"/>
      <c r="G649" s="431"/>
      <c r="H649" s="431"/>
      <c r="I649" s="431"/>
      <c r="J649" s="431"/>
      <c r="K649" s="431"/>
      <c r="L649" s="431"/>
      <c r="M649" s="298">
        <f>+'11+'!O219</f>
        <v>10</v>
      </c>
      <c r="N649" s="298">
        <f>+'11+'!P219</f>
        <v>6</v>
      </c>
      <c r="O649" s="298" t="str">
        <f>+'11+'!Q219</f>
        <v>0140100019</v>
      </c>
      <c r="P649" s="298" t="str">
        <f>+'11+'!R219</f>
        <v>200</v>
      </c>
      <c r="Q649" s="433"/>
      <c r="R649" s="433"/>
      <c r="S649" s="343"/>
      <c r="T649" s="344"/>
      <c r="U649" s="337">
        <f>+'11+'!W219</f>
        <v>226</v>
      </c>
      <c r="V649" s="337">
        <f>+'11+'!X219</f>
        <v>158.18704</v>
      </c>
      <c r="W649" s="283">
        <f t="shared" si="12"/>
        <v>69.994265486725666</v>
      </c>
    </row>
    <row r="650" spans="1:23" ht="21.75" customHeight="1" x14ac:dyDescent="0.2">
      <c r="A650" s="317"/>
      <c r="B650" s="431" t="str">
        <f>+'11+'!B220:M220</f>
        <v>Иные закупки товаров, работ и услуг для обеспечения государственных (муниципальных) нужд</v>
      </c>
      <c r="C650" s="431"/>
      <c r="D650" s="431"/>
      <c r="E650" s="431"/>
      <c r="F650" s="431"/>
      <c r="G650" s="431"/>
      <c r="H650" s="431"/>
      <c r="I650" s="431"/>
      <c r="J650" s="431"/>
      <c r="K650" s="431"/>
      <c r="L650" s="431"/>
      <c r="M650" s="298">
        <f>+'11+'!O220</f>
        <v>10</v>
      </c>
      <c r="N650" s="298">
        <f>+'11+'!P220</f>
        <v>6</v>
      </c>
      <c r="O650" s="298" t="str">
        <f>+'11+'!Q220</f>
        <v>0140100019</v>
      </c>
      <c r="P650" s="298" t="str">
        <f>+'11+'!R220</f>
        <v>240</v>
      </c>
      <c r="Q650" s="432"/>
      <c r="R650" s="432"/>
      <c r="S650" s="335"/>
      <c r="T650" s="336"/>
      <c r="U650" s="337">
        <f>+'11+'!W220</f>
        <v>226</v>
      </c>
      <c r="V650" s="337">
        <f>+'11+'!X220</f>
        <v>158.18704</v>
      </c>
      <c r="W650" s="283">
        <f t="shared" si="12"/>
        <v>69.994265486725666</v>
      </c>
    </row>
    <row r="651" spans="1:23" ht="21.75" customHeight="1" x14ac:dyDescent="0.2">
      <c r="A651" s="317"/>
      <c r="B651" s="431" t="str">
        <f>+'11+'!B221:M221</f>
        <v>Закупка товаров, работ, услуг в сфере информационно-коммуникационных технологий</v>
      </c>
      <c r="C651" s="431"/>
      <c r="D651" s="431"/>
      <c r="E651" s="431"/>
      <c r="F651" s="431"/>
      <c r="G651" s="431"/>
      <c r="H651" s="431"/>
      <c r="I651" s="431"/>
      <c r="J651" s="431"/>
      <c r="K651" s="431"/>
      <c r="L651" s="431"/>
      <c r="M651" s="298">
        <f>+'11+'!O221</f>
        <v>10</v>
      </c>
      <c r="N651" s="298">
        <f>+'11+'!P221</f>
        <v>6</v>
      </c>
      <c r="O651" s="298" t="str">
        <f>+'11+'!Q221</f>
        <v>0140100019</v>
      </c>
      <c r="P651" s="298" t="str">
        <f>+'11+'!R221</f>
        <v>242</v>
      </c>
      <c r="Q651" s="432"/>
      <c r="R651" s="432"/>
      <c r="S651" s="335"/>
      <c r="T651" s="336"/>
      <c r="U651" s="337">
        <f>+'11+'!W221</f>
        <v>158</v>
      </c>
      <c r="V651" s="337">
        <f>+'11+'!X221</f>
        <v>105.18704</v>
      </c>
      <c r="W651" s="283">
        <f t="shared" si="12"/>
        <v>66.574075949367085</v>
      </c>
    </row>
    <row r="652" spans="1:23" ht="21.75" customHeight="1" x14ac:dyDescent="0.2">
      <c r="A652" s="317"/>
      <c r="B652" s="431" t="str">
        <f>+'11+'!B222:M222</f>
        <v>Прочая закупка товаров, работ и услуг</v>
      </c>
      <c r="C652" s="431"/>
      <c r="D652" s="431"/>
      <c r="E652" s="431"/>
      <c r="F652" s="431"/>
      <c r="G652" s="431"/>
      <c r="H652" s="431"/>
      <c r="I652" s="431"/>
      <c r="J652" s="431"/>
      <c r="K652" s="431"/>
      <c r="L652" s="431"/>
      <c r="M652" s="298">
        <f>+'11+'!O222</f>
        <v>10</v>
      </c>
      <c r="N652" s="298">
        <f>+'11+'!P222</f>
        <v>6</v>
      </c>
      <c r="O652" s="298" t="str">
        <f>+'11+'!Q222</f>
        <v>0140100019</v>
      </c>
      <c r="P652" s="298" t="str">
        <f>+'11+'!R222</f>
        <v>244</v>
      </c>
      <c r="Q652" s="432"/>
      <c r="R652" s="432"/>
      <c r="S652" s="335"/>
      <c r="T652" s="336"/>
      <c r="U652" s="337">
        <f>+'11+'!W222</f>
        <v>68</v>
      </c>
      <c r="V652" s="337">
        <f>+'11+'!X222</f>
        <v>53</v>
      </c>
      <c r="W652" s="283">
        <f t="shared" si="12"/>
        <v>77.941176470588232</v>
      </c>
    </row>
    <row r="653" spans="1:23" ht="53.25" customHeight="1" x14ac:dyDescent="0.2">
      <c r="A653" s="317"/>
      <c r="B653" s="431" t="str">
        <f>+'11+'!B223:M223</f>
        <v>Иные бюджетные ассигнования</v>
      </c>
      <c r="C653" s="431"/>
      <c r="D653" s="431"/>
      <c r="E653" s="431"/>
      <c r="F653" s="431"/>
      <c r="G653" s="431"/>
      <c r="H653" s="431"/>
      <c r="I653" s="431"/>
      <c r="J653" s="431"/>
      <c r="K653" s="431"/>
      <c r="L653" s="431"/>
      <c r="M653" s="298">
        <f>+'11+'!O223</f>
        <v>10</v>
      </c>
      <c r="N653" s="298">
        <f>+'11+'!P223</f>
        <v>6</v>
      </c>
      <c r="O653" s="298" t="str">
        <f>+'11+'!Q223</f>
        <v>0140100019</v>
      </c>
      <c r="P653" s="298" t="str">
        <f>+'11+'!R223</f>
        <v>800</v>
      </c>
      <c r="Q653" s="432"/>
      <c r="R653" s="432"/>
      <c r="S653" s="335"/>
      <c r="T653" s="336"/>
      <c r="U653" s="337">
        <f>+'11+'!W223</f>
        <v>30</v>
      </c>
      <c r="V653" s="337">
        <f>+'11+'!X223</f>
        <v>5</v>
      </c>
      <c r="W653" s="283">
        <f t="shared" si="12"/>
        <v>16.666666666666664</v>
      </c>
    </row>
    <row r="654" spans="1:23" ht="21.75" customHeight="1" x14ac:dyDescent="0.2">
      <c r="A654" s="317"/>
      <c r="B654" s="431" t="str">
        <f>+'11+'!B224:M224</f>
        <v>Уплата налогов, сборов и иных платежей</v>
      </c>
      <c r="C654" s="431"/>
      <c r="D654" s="431"/>
      <c r="E654" s="431"/>
      <c r="F654" s="431"/>
      <c r="G654" s="431"/>
      <c r="H654" s="431"/>
      <c r="I654" s="431"/>
      <c r="J654" s="431"/>
      <c r="K654" s="431"/>
      <c r="L654" s="431"/>
      <c r="M654" s="298">
        <f>+'11+'!O224</f>
        <v>10</v>
      </c>
      <c r="N654" s="298">
        <f>+'11+'!P224</f>
        <v>6</v>
      </c>
      <c r="O654" s="298" t="str">
        <f>+'11+'!Q224</f>
        <v>0140100019</v>
      </c>
      <c r="P654" s="298" t="str">
        <f>+'11+'!R224</f>
        <v>850</v>
      </c>
      <c r="Q654" s="432"/>
      <c r="R654" s="432"/>
      <c r="S654" s="335"/>
      <c r="T654" s="336"/>
      <c r="U654" s="337">
        <f>+'11+'!W224</f>
        <v>30</v>
      </c>
      <c r="V654" s="337">
        <f>+'11+'!X224</f>
        <v>5</v>
      </c>
      <c r="W654" s="283">
        <f t="shared" si="12"/>
        <v>16.666666666666664</v>
      </c>
    </row>
    <row r="655" spans="1:23" ht="21.75" customHeight="1" x14ac:dyDescent="0.2">
      <c r="A655" s="317"/>
      <c r="B655" s="431" t="str">
        <f>+'11+'!B225:M225</f>
        <v>Уплата налога на имущество организаций и земельного налога</v>
      </c>
      <c r="C655" s="431"/>
      <c r="D655" s="431"/>
      <c r="E655" s="431"/>
      <c r="F655" s="431"/>
      <c r="G655" s="431"/>
      <c r="H655" s="431"/>
      <c r="I655" s="431"/>
      <c r="J655" s="431"/>
      <c r="K655" s="431"/>
      <c r="L655" s="431"/>
      <c r="M655" s="298">
        <f>+'11+'!O225</f>
        <v>10</v>
      </c>
      <c r="N655" s="298">
        <f>+'11+'!P225</f>
        <v>6</v>
      </c>
      <c r="O655" s="298" t="str">
        <f>+'11+'!Q225</f>
        <v>0140100019</v>
      </c>
      <c r="P655" s="298" t="str">
        <f>+'11+'!R225</f>
        <v>851</v>
      </c>
      <c r="Q655" s="432"/>
      <c r="R655" s="432"/>
      <c r="S655" s="335"/>
      <c r="T655" s="336"/>
      <c r="U655" s="337">
        <f>+'11+'!W225</f>
        <v>25</v>
      </c>
      <c r="V655" s="337">
        <f>+'11+'!X225</f>
        <v>5</v>
      </c>
      <c r="W655" s="283">
        <f t="shared" si="12"/>
        <v>20</v>
      </c>
    </row>
    <row r="656" spans="1:23" ht="32.25" customHeight="1" x14ac:dyDescent="0.2">
      <c r="A656" s="317"/>
      <c r="B656" s="431" t="str">
        <f>+'11+'!B226:M226</f>
        <v>Уплата прочих налогов, сборов</v>
      </c>
      <c r="C656" s="431"/>
      <c r="D656" s="431"/>
      <c r="E656" s="431"/>
      <c r="F656" s="431"/>
      <c r="G656" s="431"/>
      <c r="H656" s="431"/>
      <c r="I656" s="431"/>
      <c r="J656" s="431"/>
      <c r="K656" s="431"/>
      <c r="L656" s="431"/>
      <c r="M656" s="298">
        <f>+'11+'!O226</f>
        <v>10</v>
      </c>
      <c r="N656" s="298">
        <f>+'11+'!P226</f>
        <v>6</v>
      </c>
      <c r="O656" s="298" t="str">
        <f>+'11+'!Q226</f>
        <v>0140100019</v>
      </c>
      <c r="P656" s="298" t="str">
        <f>+'11+'!R226</f>
        <v>852</v>
      </c>
      <c r="Q656" s="432"/>
      <c r="R656" s="432"/>
      <c r="S656" s="335"/>
      <c r="T656" s="336"/>
      <c r="U656" s="337">
        <f>+'11+'!W226</f>
        <v>5</v>
      </c>
      <c r="V656" s="337">
        <f>+'11+'!X226</f>
        <v>0</v>
      </c>
      <c r="W656" s="283">
        <f t="shared" si="12"/>
        <v>0</v>
      </c>
    </row>
    <row r="657" spans="1:23" ht="21.75" customHeight="1" x14ac:dyDescent="0.2">
      <c r="A657" s="317"/>
      <c r="B657" s="431" t="str">
        <f>+'11+'!B227:M227</f>
        <v>Муниципальная программа "Социальная поддержка граждан в Овюрском кожууне"</v>
      </c>
      <c r="C657" s="431"/>
      <c r="D657" s="431"/>
      <c r="E657" s="431"/>
      <c r="F657" s="431"/>
      <c r="G657" s="431"/>
      <c r="H657" s="431"/>
      <c r="I657" s="431"/>
      <c r="J657" s="431"/>
      <c r="K657" s="431"/>
      <c r="L657" s="431"/>
      <c r="M657" s="298">
        <f>+'11+'!O227</f>
        <v>10</v>
      </c>
      <c r="N657" s="298">
        <f>+'11+'!P227</f>
        <v>6</v>
      </c>
      <c r="O657" s="298" t="str">
        <f>+'11+'!Q227</f>
        <v>0100000000</v>
      </c>
      <c r="P657" s="298">
        <f>+'11+'!R227</f>
        <v>0</v>
      </c>
      <c r="Q657" s="432"/>
      <c r="R657" s="432"/>
      <c r="S657" s="335"/>
      <c r="T657" s="336"/>
      <c r="U657" s="337">
        <f>+'11+'!W227</f>
        <v>462</v>
      </c>
      <c r="V657" s="337">
        <f>+'11+'!X227</f>
        <v>305.69013000000001</v>
      </c>
      <c r="W657" s="283">
        <f t="shared" si="12"/>
        <v>66.166694805194808</v>
      </c>
    </row>
    <row r="658" spans="1:23" ht="21.75" customHeight="1" x14ac:dyDescent="0.2">
      <c r="A658" s="317"/>
      <c r="B658" s="431" t="str">
        <f>+'11+'!B228:M228</f>
        <v>Подпрограмма "Обеспечение реализации муниципальной программы и прочие мероприятия"</v>
      </c>
      <c r="C658" s="431"/>
      <c r="D658" s="431"/>
      <c r="E658" s="431"/>
      <c r="F658" s="431"/>
      <c r="G658" s="431"/>
      <c r="H658" s="431"/>
      <c r="I658" s="431"/>
      <c r="J658" s="431"/>
      <c r="K658" s="431"/>
      <c r="L658" s="431"/>
      <c r="M658" s="298">
        <f>+'11+'!O228</f>
        <v>10</v>
      </c>
      <c r="N658" s="298">
        <f>+'11+'!P228</f>
        <v>6</v>
      </c>
      <c r="O658" s="298" t="str">
        <f>+'11+'!Q228</f>
        <v>0140000000</v>
      </c>
      <c r="P658" s="298">
        <f>+'11+'!R228</f>
        <v>0</v>
      </c>
      <c r="Q658" s="432"/>
      <c r="R658" s="432"/>
      <c r="S658" s="335"/>
      <c r="T658" s="336"/>
      <c r="U658" s="337">
        <f>+'11+'!W228</f>
        <v>462</v>
      </c>
      <c r="V658" s="337">
        <f>+'11+'!X228</f>
        <v>305.69013000000001</v>
      </c>
      <c r="W658" s="283">
        <f t="shared" si="12"/>
        <v>66.166694805194808</v>
      </c>
    </row>
    <row r="659" spans="1:23" ht="21.75" customHeight="1" x14ac:dyDescent="0.2">
      <c r="A659" s="317"/>
      <c r="B659" s="431" t="str">
        <f>+'11+'!B229:M229</f>
        <v>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v>
      </c>
      <c r="C659" s="431"/>
      <c r="D659" s="431"/>
      <c r="E659" s="431"/>
      <c r="F659" s="431"/>
      <c r="G659" s="431"/>
      <c r="H659" s="431"/>
      <c r="I659" s="431"/>
      <c r="J659" s="431"/>
      <c r="K659" s="431"/>
      <c r="L659" s="431"/>
      <c r="M659" s="298">
        <f>+'11+'!O229</f>
        <v>10</v>
      </c>
      <c r="N659" s="298">
        <f>+'11+'!P229</f>
        <v>6</v>
      </c>
      <c r="O659" s="298" t="str">
        <f>+'11+'!Q229</f>
        <v>0140276040</v>
      </c>
      <c r="P659" s="298">
        <f>+'11+'!R229</f>
        <v>0</v>
      </c>
      <c r="Q659" s="432"/>
      <c r="R659" s="432"/>
      <c r="S659" s="335"/>
      <c r="T659" s="336"/>
      <c r="U659" s="337">
        <f>+'11+'!W229</f>
        <v>462</v>
      </c>
      <c r="V659" s="337">
        <f>+'11+'!X229</f>
        <v>305.69013000000001</v>
      </c>
      <c r="W659" s="283">
        <f t="shared" si="12"/>
        <v>66.166694805194808</v>
      </c>
    </row>
    <row r="660" spans="1:23" ht="12.75" customHeight="1" x14ac:dyDescent="0.2">
      <c r="A660" s="317"/>
      <c r="B660" s="431" t="str">
        <f>+'11+'!B230:M230</f>
        <v>Закупка товаров, работ и услуг для обеспечения государственных (муниципальных) нужд</v>
      </c>
      <c r="C660" s="431"/>
      <c r="D660" s="431"/>
      <c r="E660" s="431"/>
      <c r="F660" s="431"/>
      <c r="G660" s="431"/>
      <c r="H660" s="431"/>
      <c r="I660" s="431"/>
      <c r="J660" s="431"/>
      <c r="K660" s="431"/>
      <c r="L660" s="431"/>
      <c r="M660" s="298">
        <f>+'11+'!O230</f>
        <v>10</v>
      </c>
      <c r="N660" s="298">
        <f>+'11+'!P230</f>
        <v>6</v>
      </c>
      <c r="O660" s="298" t="str">
        <f>+'11+'!Q230</f>
        <v>0140276040</v>
      </c>
      <c r="P660" s="298" t="str">
        <f>+'11+'!R230</f>
        <v>200</v>
      </c>
      <c r="Q660" s="432"/>
      <c r="R660" s="432"/>
      <c r="S660" s="335"/>
      <c r="T660" s="336"/>
      <c r="U660" s="337">
        <f>+'11+'!W230</f>
        <v>462</v>
      </c>
      <c r="V660" s="337">
        <f>+'11+'!X230</f>
        <v>305.69013000000001</v>
      </c>
      <c r="W660" s="283">
        <f t="shared" si="12"/>
        <v>66.166694805194808</v>
      </c>
    </row>
    <row r="661" spans="1:23" ht="12.75" customHeight="1" x14ac:dyDescent="0.2">
      <c r="A661" s="317"/>
      <c r="B661" s="431" t="str">
        <f>+'11+'!B231:M231</f>
        <v>Иные закупки товаров, работ и услуг для обеспечения государственных (муниципальных) нужд</v>
      </c>
      <c r="C661" s="431"/>
      <c r="D661" s="431"/>
      <c r="E661" s="431"/>
      <c r="F661" s="431"/>
      <c r="G661" s="431"/>
      <c r="H661" s="431"/>
      <c r="I661" s="431"/>
      <c r="J661" s="431"/>
      <c r="K661" s="431"/>
      <c r="L661" s="431"/>
      <c r="M661" s="298">
        <f>+'11+'!O231</f>
        <v>10</v>
      </c>
      <c r="N661" s="298">
        <f>+'11+'!P231</f>
        <v>6</v>
      </c>
      <c r="O661" s="298" t="str">
        <f>+'11+'!Q231</f>
        <v>0140276040</v>
      </c>
      <c r="P661" s="298" t="str">
        <f>+'11+'!R231</f>
        <v>240</v>
      </c>
      <c r="Q661" s="432"/>
      <c r="R661" s="432"/>
      <c r="S661" s="335"/>
      <c r="T661" s="336"/>
      <c r="U661" s="337">
        <f>+'11+'!W231</f>
        <v>462</v>
      </c>
      <c r="V661" s="337">
        <f>+'11+'!X231</f>
        <v>305.69013000000001</v>
      </c>
      <c r="W661" s="283">
        <f t="shared" si="12"/>
        <v>66.166694805194808</v>
      </c>
    </row>
    <row r="662" spans="1:23" ht="12.75" customHeight="1" x14ac:dyDescent="0.2">
      <c r="A662" s="317"/>
      <c r="B662" s="431" t="str">
        <f>+'11+'!B232:M232</f>
        <v>Закупка товаров, работ, услуг в сфере информационно-коммуникационных технологий</v>
      </c>
      <c r="C662" s="431"/>
      <c r="D662" s="431"/>
      <c r="E662" s="431"/>
      <c r="F662" s="431"/>
      <c r="G662" s="431"/>
      <c r="H662" s="431"/>
      <c r="I662" s="431"/>
      <c r="J662" s="431"/>
      <c r="K662" s="431"/>
      <c r="L662" s="431"/>
      <c r="M662" s="298">
        <f>+'11+'!O232</f>
        <v>10</v>
      </c>
      <c r="N662" s="298">
        <f>+'11+'!P232</f>
        <v>6</v>
      </c>
      <c r="O662" s="298" t="str">
        <f>+'11+'!Q232</f>
        <v>0140276040</v>
      </c>
      <c r="P662" s="298" t="str">
        <f>+'11+'!R232</f>
        <v>242</v>
      </c>
      <c r="Q662" s="432"/>
      <c r="R662" s="432"/>
      <c r="S662" s="335"/>
      <c r="T662" s="336"/>
      <c r="U662" s="337">
        <f>+'11+'!W232</f>
        <v>29.41</v>
      </c>
      <c r="V662" s="337">
        <f>+'11+'!X232</f>
        <v>0</v>
      </c>
      <c r="W662" s="283">
        <f t="shared" si="12"/>
        <v>0</v>
      </c>
    </row>
    <row r="663" spans="1:23" ht="21.75" customHeight="1" x14ac:dyDescent="0.2">
      <c r="A663" s="317"/>
      <c r="B663" s="431" t="str">
        <f>+'11+'!B233:M233</f>
        <v>Прочая закупка товаров, работ и услуг</v>
      </c>
      <c r="C663" s="431"/>
      <c r="D663" s="431"/>
      <c r="E663" s="431"/>
      <c r="F663" s="431"/>
      <c r="G663" s="431"/>
      <c r="H663" s="431"/>
      <c r="I663" s="431"/>
      <c r="J663" s="431"/>
      <c r="K663" s="431"/>
      <c r="L663" s="431"/>
      <c r="M663" s="298">
        <f>+'11+'!O233</f>
        <v>10</v>
      </c>
      <c r="N663" s="298">
        <f>+'11+'!P233</f>
        <v>6</v>
      </c>
      <c r="O663" s="298" t="str">
        <f>+'11+'!Q233</f>
        <v>0140276040</v>
      </c>
      <c r="P663" s="298" t="str">
        <f>+'11+'!R233</f>
        <v>244</v>
      </c>
      <c r="Q663" s="432"/>
      <c r="R663" s="432"/>
      <c r="S663" s="335"/>
      <c r="T663" s="336"/>
      <c r="U663" s="337">
        <f>+'11+'!W233</f>
        <v>432.59</v>
      </c>
      <c r="V663" s="337">
        <f>+'11+'!X233</f>
        <v>305.69013000000001</v>
      </c>
      <c r="W663" s="283">
        <f t="shared" si="12"/>
        <v>70.665093968885088</v>
      </c>
    </row>
    <row r="664" spans="1:23" ht="12.75" customHeight="1" x14ac:dyDescent="0.2">
      <c r="A664" s="317"/>
      <c r="B664" s="431" t="str">
        <f>+'11+'!B748:M748</f>
        <v>ФИЗИЧЕСКАЯ КУЛЬТУРА И СПОРТ</v>
      </c>
      <c r="C664" s="431"/>
      <c r="D664" s="431"/>
      <c r="E664" s="431"/>
      <c r="F664" s="431"/>
      <c r="G664" s="431"/>
      <c r="H664" s="431"/>
      <c r="I664" s="431"/>
      <c r="J664" s="431"/>
      <c r="K664" s="431"/>
      <c r="L664" s="431"/>
      <c r="M664" s="298">
        <f>+'11+'!O748</f>
        <v>11</v>
      </c>
      <c r="N664" s="298">
        <f>+'11+'!P748</f>
        <v>0</v>
      </c>
      <c r="O664" s="298">
        <f>+'11+'!Q748</f>
        <v>0</v>
      </c>
      <c r="P664" s="298">
        <f>+'11+'!R748</f>
        <v>0</v>
      </c>
      <c r="Q664" s="432"/>
      <c r="R664" s="432"/>
      <c r="S664" s="335"/>
      <c r="T664" s="336"/>
      <c r="U664" s="337">
        <f>+'11+'!W748</f>
        <v>1145.0640000000001</v>
      </c>
      <c r="V664" s="337">
        <f>+'11+'!X748</f>
        <v>725.91931999999997</v>
      </c>
      <c r="W664" s="283">
        <f t="shared" si="12"/>
        <v>63.395523743651005</v>
      </c>
    </row>
    <row r="665" spans="1:23" ht="21.75" customHeight="1" x14ac:dyDescent="0.2">
      <c r="A665" s="317"/>
      <c r="B665" s="431" t="str">
        <f>+'11+'!B749:M749</f>
        <v>Другие вопросы в области физической культуры и спорта</v>
      </c>
      <c r="C665" s="431"/>
      <c r="D665" s="431"/>
      <c r="E665" s="431"/>
      <c r="F665" s="431"/>
      <c r="G665" s="431"/>
      <c r="H665" s="431"/>
      <c r="I665" s="431"/>
      <c r="J665" s="431"/>
      <c r="K665" s="431"/>
      <c r="L665" s="431"/>
      <c r="M665" s="298">
        <f>+'11+'!O749</f>
        <v>11</v>
      </c>
      <c r="N665" s="298">
        <f>+'11+'!P749</f>
        <v>5</v>
      </c>
      <c r="O665" s="298">
        <f>+'11+'!Q749</f>
        <v>0</v>
      </c>
      <c r="P665" s="298">
        <f>+'11+'!R749</f>
        <v>0</v>
      </c>
      <c r="Q665" s="432"/>
      <c r="R665" s="432"/>
      <c r="S665" s="335"/>
      <c r="T665" s="336"/>
      <c r="U665" s="337">
        <f>+'11+'!W749</f>
        <v>1145.0640000000001</v>
      </c>
      <c r="V665" s="337">
        <f>+'11+'!X749</f>
        <v>725.91931999999997</v>
      </c>
      <c r="W665" s="283">
        <f t="shared" si="12"/>
        <v>63.395523743651005</v>
      </c>
    </row>
    <row r="666" spans="1:23" ht="21.75" customHeight="1" x14ac:dyDescent="0.2">
      <c r="A666" s="317"/>
      <c r="B666" s="431" t="str">
        <f>+'11+'!B750:M750</f>
        <v>Муниципальная программа "Совершенствование молодежной политики  и развитие физической культуры и спорта Овюрского кожууна на 2016-2018 годы"</v>
      </c>
      <c r="C666" s="431"/>
      <c r="D666" s="431"/>
      <c r="E666" s="431"/>
      <c r="F666" s="431"/>
      <c r="G666" s="431"/>
      <c r="H666" s="431"/>
      <c r="I666" s="431"/>
      <c r="J666" s="431"/>
      <c r="K666" s="431"/>
      <c r="L666" s="431"/>
      <c r="M666" s="298">
        <f>+'11+'!O750</f>
        <v>11</v>
      </c>
      <c r="N666" s="298">
        <f>+'11+'!P750</f>
        <v>5</v>
      </c>
      <c r="O666" s="298" t="str">
        <f>+'11+'!Q750</f>
        <v>0500000000</v>
      </c>
      <c r="P666" s="298">
        <f>+'11+'!R750</f>
        <v>0</v>
      </c>
      <c r="Q666" s="432"/>
      <c r="R666" s="432"/>
      <c r="S666" s="335"/>
      <c r="T666" s="336"/>
      <c r="U666" s="337">
        <f>+'11+'!W750</f>
        <v>73</v>
      </c>
      <c r="V666" s="337">
        <f>+'11+'!X750</f>
        <v>0</v>
      </c>
      <c r="W666" s="283">
        <f t="shared" si="12"/>
        <v>0</v>
      </c>
    </row>
    <row r="667" spans="1:23" ht="32.25" customHeight="1" x14ac:dyDescent="0.2">
      <c r="A667" s="317"/>
      <c r="B667" s="431" t="str">
        <f>+'11+'!B751:M751</f>
        <v>Подпрограмма "Молодежная политика Овюрского кожууна"</v>
      </c>
      <c r="C667" s="431"/>
      <c r="D667" s="431"/>
      <c r="E667" s="431"/>
      <c r="F667" s="431"/>
      <c r="G667" s="431"/>
      <c r="H667" s="431"/>
      <c r="I667" s="431"/>
      <c r="J667" s="431"/>
      <c r="K667" s="431"/>
      <c r="L667" s="431"/>
      <c r="M667" s="298">
        <f>+'11+'!O751</f>
        <v>11</v>
      </c>
      <c r="N667" s="298">
        <f>+'11+'!P751</f>
        <v>5</v>
      </c>
      <c r="O667" s="298" t="str">
        <f>+'11+'!Q751</f>
        <v>0510000000</v>
      </c>
      <c r="P667" s="298">
        <f>+'11+'!R751</f>
        <v>0</v>
      </c>
      <c r="Q667" s="432"/>
      <c r="R667" s="432"/>
      <c r="S667" s="335"/>
      <c r="T667" s="336"/>
      <c r="U667" s="337">
        <f>+'11+'!W751</f>
        <v>73</v>
      </c>
      <c r="V667" s="337">
        <f>+'11+'!X751</f>
        <v>0</v>
      </c>
      <c r="W667" s="283">
        <f t="shared" si="12"/>
        <v>0</v>
      </c>
    </row>
    <row r="668" spans="1:23" ht="21.75" customHeight="1" x14ac:dyDescent="0.2">
      <c r="A668" s="317"/>
      <c r="B668" s="431" t="str">
        <f>+'11+'!B752:M752</f>
        <v>Мероприятия в области поддержки молодых талантов</v>
      </c>
      <c r="C668" s="431"/>
      <c r="D668" s="431"/>
      <c r="E668" s="431"/>
      <c r="F668" s="431"/>
      <c r="G668" s="431"/>
      <c r="H668" s="431"/>
      <c r="I668" s="431"/>
      <c r="J668" s="431"/>
      <c r="K668" s="431"/>
      <c r="L668" s="431"/>
      <c r="M668" s="298">
        <f>+'11+'!O752</f>
        <v>11</v>
      </c>
      <c r="N668" s="298">
        <f>+'11+'!P752</f>
        <v>5</v>
      </c>
      <c r="O668" s="298" t="str">
        <f>+'11+'!Q752</f>
        <v>0510107020</v>
      </c>
      <c r="P668" s="298">
        <f>+'11+'!R752</f>
        <v>0</v>
      </c>
      <c r="Q668" s="432"/>
      <c r="R668" s="432"/>
      <c r="S668" s="335"/>
      <c r="T668" s="336"/>
      <c r="U668" s="337">
        <f>+'11+'!W752</f>
        <v>73</v>
      </c>
      <c r="V668" s="337">
        <f>+'11+'!X752</f>
        <v>0</v>
      </c>
      <c r="W668" s="283">
        <f t="shared" si="12"/>
        <v>0</v>
      </c>
    </row>
    <row r="669" spans="1:23" ht="21.75" customHeight="1" x14ac:dyDescent="0.2">
      <c r="A669" s="317"/>
      <c r="B669" s="431" t="str">
        <f>+'11+'!B753:M753</f>
        <v>Закупка товаров, работ и услуг для обеспечения государственных (муниципальных) нужд</v>
      </c>
      <c r="C669" s="431"/>
      <c r="D669" s="431"/>
      <c r="E669" s="431"/>
      <c r="F669" s="431"/>
      <c r="G669" s="431"/>
      <c r="H669" s="431"/>
      <c r="I669" s="431"/>
      <c r="J669" s="431"/>
      <c r="K669" s="431"/>
      <c r="L669" s="431"/>
      <c r="M669" s="298">
        <f>+'11+'!O753</f>
        <v>11</v>
      </c>
      <c r="N669" s="298">
        <f>+'11+'!P753</f>
        <v>5</v>
      </c>
      <c r="O669" s="298" t="str">
        <f>+'11+'!Q753</f>
        <v>0510107020</v>
      </c>
      <c r="P669" s="298" t="str">
        <f>+'11+'!R753</f>
        <v>200</v>
      </c>
      <c r="Q669" s="432"/>
      <c r="R669" s="432"/>
      <c r="S669" s="335"/>
      <c r="T669" s="336"/>
      <c r="U669" s="337">
        <f>+'11+'!W753</f>
        <v>73</v>
      </c>
      <c r="V669" s="337">
        <f>+'11+'!X753</f>
        <v>0</v>
      </c>
      <c r="W669" s="283">
        <f t="shared" si="12"/>
        <v>0</v>
      </c>
    </row>
    <row r="670" spans="1:23" ht="21.75" customHeight="1" x14ac:dyDescent="0.2">
      <c r="A670" s="317"/>
      <c r="B670" s="431" t="str">
        <f>+'11+'!B754:M754</f>
        <v>Иные закупки товаров, работ и услуг для обеспечения государственных (муниципальных) нужд</v>
      </c>
      <c r="C670" s="431"/>
      <c r="D670" s="431"/>
      <c r="E670" s="431"/>
      <c r="F670" s="431"/>
      <c r="G670" s="431"/>
      <c r="H670" s="431"/>
      <c r="I670" s="431"/>
      <c r="J670" s="431"/>
      <c r="K670" s="431"/>
      <c r="L670" s="431"/>
      <c r="M670" s="298">
        <f>+'11+'!O754</f>
        <v>11</v>
      </c>
      <c r="N670" s="298">
        <f>+'11+'!P754</f>
        <v>5</v>
      </c>
      <c r="O670" s="298" t="str">
        <f>+'11+'!Q754</f>
        <v>0510107020</v>
      </c>
      <c r="P670" s="298" t="str">
        <f>+'11+'!R754</f>
        <v>240</v>
      </c>
      <c r="Q670" s="432"/>
      <c r="R670" s="432"/>
      <c r="S670" s="335"/>
      <c r="T670" s="336"/>
      <c r="U670" s="337">
        <f>+'11+'!W754</f>
        <v>73</v>
      </c>
      <c r="V670" s="337">
        <f>+'11+'!X754</f>
        <v>0</v>
      </c>
      <c r="W670" s="283">
        <f t="shared" si="12"/>
        <v>0</v>
      </c>
    </row>
    <row r="671" spans="1:23" ht="12.75" customHeight="1" x14ac:dyDescent="0.2">
      <c r="A671" s="317"/>
      <c r="B671" s="431" t="str">
        <f>+'11+'!B755:M755</f>
        <v>Прочая закупка товаров, работ и услуг</v>
      </c>
      <c r="C671" s="431"/>
      <c r="D671" s="431"/>
      <c r="E671" s="431"/>
      <c r="F671" s="431"/>
      <c r="G671" s="431"/>
      <c r="H671" s="431"/>
      <c r="I671" s="431"/>
      <c r="J671" s="431"/>
      <c r="K671" s="431"/>
      <c r="L671" s="431"/>
      <c r="M671" s="298">
        <f>+'11+'!O755</f>
        <v>11</v>
      </c>
      <c r="N671" s="298">
        <f>+'11+'!P755</f>
        <v>5</v>
      </c>
      <c r="O671" s="298" t="str">
        <f>+'11+'!Q755</f>
        <v>0510107020</v>
      </c>
      <c r="P671" s="298" t="str">
        <f>+'11+'!R755</f>
        <v>244</v>
      </c>
      <c r="Q671" s="432"/>
      <c r="R671" s="432"/>
      <c r="S671" s="335"/>
      <c r="T671" s="336"/>
      <c r="U671" s="337">
        <f>+'11+'!W755</f>
        <v>73</v>
      </c>
      <c r="V671" s="337">
        <f>+'11+'!X755</f>
        <v>0</v>
      </c>
      <c r="W671" s="283">
        <f t="shared" si="12"/>
        <v>0</v>
      </c>
    </row>
    <row r="672" spans="1:23" ht="12.75" customHeight="1" x14ac:dyDescent="0.2">
      <c r="A672" s="317"/>
      <c r="B672" s="431" t="str">
        <f>+'11+'!B756:M756</f>
        <v>Муниципальная программа "Совершенствование молодежной политики  и развитие физической культуры и спорта Овюрского кожууна на 2016-2018 годы"</v>
      </c>
      <c r="C672" s="431"/>
      <c r="D672" s="431"/>
      <c r="E672" s="431"/>
      <c r="F672" s="431"/>
      <c r="G672" s="431"/>
      <c r="H672" s="431"/>
      <c r="I672" s="431"/>
      <c r="J672" s="431"/>
      <c r="K672" s="431"/>
      <c r="L672" s="431"/>
      <c r="M672" s="298">
        <f>+'11+'!O756</f>
        <v>11</v>
      </c>
      <c r="N672" s="298">
        <f>+'11+'!P756</f>
        <v>5</v>
      </c>
      <c r="O672" s="298" t="str">
        <f>+'11+'!Q756</f>
        <v>0500000000</v>
      </c>
      <c r="P672" s="298">
        <f>+'11+'!R756</f>
        <v>0</v>
      </c>
      <c r="Q672" s="432"/>
      <c r="R672" s="432"/>
      <c r="S672" s="335"/>
      <c r="T672" s="336"/>
      <c r="U672" s="337">
        <f>+'11+'!W756</f>
        <v>1072.0640000000001</v>
      </c>
      <c r="V672" s="337">
        <f>+'11+'!X756</f>
        <v>725.91931999999997</v>
      </c>
      <c r="W672" s="283">
        <f t="shared" si="12"/>
        <v>67.712311951525265</v>
      </c>
    </row>
    <row r="673" spans="1:23" ht="20.25" customHeight="1" x14ac:dyDescent="0.2">
      <c r="A673" s="317"/>
      <c r="B673" s="431" t="str">
        <f>+'11+'!B757:M757</f>
        <v>подпрограмма "Развитие физической культуры и спорта"</v>
      </c>
      <c r="C673" s="431"/>
      <c r="D673" s="431"/>
      <c r="E673" s="431"/>
      <c r="F673" s="431"/>
      <c r="G673" s="431"/>
      <c r="H673" s="431"/>
      <c r="I673" s="431"/>
      <c r="J673" s="431"/>
      <c r="K673" s="431"/>
      <c r="L673" s="431"/>
      <c r="M673" s="298">
        <f>+'11+'!O757</f>
        <v>11</v>
      </c>
      <c r="N673" s="298">
        <f>+'11+'!P757</f>
        <v>5</v>
      </c>
      <c r="O673" s="298" t="str">
        <f>+'11+'!Q757</f>
        <v>0520000000</v>
      </c>
      <c r="P673" s="298">
        <f>+'11+'!R757</f>
        <v>0</v>
      </c>
      <c r="Q673" s="432"/>
      <c r="R673" s="432"/>
      <c r="S673" s="335"/>
      <c r="T673" s="336"/>
      <c r="U673" s="337">
        <f>+'11+'!W757</f>
        <v>1072.0640000000001</v>
      </c>
      <c r="V673" s="337">
        <f>+'11+'!X757</f>
        <v>725.91931999999997</v>
      </c>
      <c r="W673" s="283">
        <f t="shared" si="12"/>
        <v>67.712311951525265</v>
      </c>
    </row>
    <row r="674" spans="1:23" ht="32.25" customHeight="1" x14ac:dyDescent="0.2">
      <c r="A674" s="317"/>
      <c r="B674" s="431" t="str">
        <f>+'11+'!B758:M758</f>
        <v>Мероприятия в области поддержки молодых талантов</v>
      </c>
      <c r="C674" s="431"/>
      <c r="D674" s="431"/>
      <c r="E674" s="431"/>
      <c r="F674" s="431"/>
      <c r="G674" s="431"/>
      <c r="H674" s="431"/>
      <c r="I674" s="431"/>
      <c r="J674" s="431"/>
      <c r="K674" s="431"/>
      <c r="L674" s="431"/>
      <c r="M674" s="298">
        <f>+'11+'!O758</f>
        <v>11</v>
      </c>
      <c r="N674" s="298">
        <f>+'11+'!P758</f>
        <v>5</v>
      </c>
      <c r="O674" s="298" t="str">
        <f>+'11+'!Q758</f>
        <v>0520107250</v>
      </c>
      <c r="P674" s="298">
        <f>+'11+'!R758</f>
        <v>0</v>
      </c>
      <c r="Q674" s="432"/>
      <c r="R674" s="432"/>
      <c r="S674" s="335"/>
      <c r="T674" s="336"/>
      <c r="U674" s="337">
        <f>+'11+'!W758</f>
        <v>1072.0640000000001</v>
      </c>
      <c r="V674" s="337">
        <f>+'11+'!X758</f>
        <v>725.91931999999997</v>
      </c>
      <c r="W674" s="283">
        <f t="shared" si="12"/>
        <v>67.712311951525265</v>
      </c>
    </row>
    <row r="675" spans="1:23" ht="12.75" customHeight="1" x14ac:dyDescent="0.2">
      <c r="A675" s="317"/>
      <c r="B675" s="431" t="str">
        <f>+'11+'!B759:M759</f>
        <v>Закупка товаров, работ и услуг для обеспечения государственных (муниципальных) нужд</v>
      </c>
      <c r="C675" s="431"/>
      <c r="D675" s="431"/>
      <c r="E675" s="431"/>
      <c r="F675" s="431"/>
      <c r="G675" s="431"/>
      <c r="H675" s="431"/>
      <c r="I675" s="431"/>
      <c r="J675" s="431"/>
      <c r="K675" s="431"/>
      <c r="L675" s="431"/>
      <c r="M675" s="298">
        <f>+'11+'!O759</f>
        <v>11</v>
      </c>
      <c r="N675" s="298">
        <f>+'11+'!P759</f>
        <v>5</v>
      </c>
      <c r="O675" s="298" t="str">
        <f>+'11+'!Q759</f>
        <v>0520107250</v>
      </c>
      <c r="P675" s="298" t="str">
        <f>+'11+'!R759</f>
        <v>200</v>
      </c>
      <c r="Q675" s="432"/>
      <c r="R675" s="432"/>
      <c r="S675" s="335"/>
      <c r="T675" s="336"/>
      <c r="U675" s="337">
        <f>+'11+'!W759</f>
        <v>1072.0640000000001</v>
      </c>
      <c r="V675" s="337">
        <f>+'11+'!X759</f>
        <v>725.91931999999997</v>
      </c>
      <c r="W675" s="283">
        <f t="shared" si="12"/>
        <v>67.712311951525265</v>
      </c>
    </row>
    <row r="676" spans="1:23" ht="12.75" customHeight="1" x14ac:dyDescent="0.2">
      <c r="A676" s="317"/>
      <c r="B676" s="431" t="str">
        <f>+'11+'!B760:M760</f>
        <v>Иные закупки товаров, работ и услуг для обеспечения государственных (муниципальных) нужд</v>
      </c>
      <c r="C676" s="431"/>
      <c r="D676" s="431"/>
      <c r="E676" s="431"/>
      <c r="F676" s="431"/>
      <c r="G676" s="431"/>
      <c r="H676" s="431"/>
      <c r="I676" s="431"/>
      <c r="J676" s="431"/>
      <c r="K676" s="431"/>
      <c r="L676" s="431"/>
      <c r="M676" s="298">
        <f>+'11+'!O760</f>
        <v>11</v>
      </c>
      <c r="N676" s="298">
        <f>+'11+'!P760</f>
        <v>5</v>
      </c>
      <c r="O676" s="298" t="str">
        <f>+'11+'!Q760</f>
        <v>0520107250</v>
      </c>
      <c r="P676" s="298" t="str">
        <f>+'11+'!R760</f>
        <v>240</v>
      </c>
      <c r="Q676" s="432"/>
      <c r="R676" s="432"/>
      <c r="S676" s="335"/>
      <c r="T676" s="336"/>
      <c r="U676" s="337">
        <f>+'11+'!W760</f>
        <v>1072.0640000000001</v>
      </c>
      <c r="V676" s="337">
        <f>+'11+'!X760</f>
        <v>725.91931999999997</v>
      </c>
      <c r="W676" s="283">
        <f t="shared" si="12"/>
        <v>67.712311951525265</v>
      </c>
    </row>
    <row r="677" spans="1:23" ht="21.75" customHeight="1" x14ac:dyDescent="0.2">
      <c r="A677" s="317"/>
      <c r="B677" s="431" t="str">
        <f>+'11+'!B761:M761</f>
        <v>Прочая закупка товаров, работ и услуг</v>
      </c>
      <c r="C677" s="431"/>
      <c r="D677" s="431"/>
      <c r="E677" s="431"/>
      <c r="F677" s="431"/>
      <c r="G677" s="431"/>
      <c r="H677" s="431"/>
      <c r="I677" s="431"/>
      <c r="J677" s="431"/>
      <c r="K677" s="431"/>
      <c r="L677" s="431"/>
      <c r="M677" s="298">
        <f>+'11+'!O761</f>
        <v>11</v>
      </c>
      <c r="N677" s="298">
        <f>+'11+'!P761</f>
        <v>5</v>
      </c>
      <c r="O677" s="298" t="str">
        <f>+'11+'!Q761</f>
        <v>0520107250</v>
      </c>
      <c r="P677" s="298" t="str">
        <f>+'11+'!R761</f>
        <v>244</v>
      </c>
      <c r="Q677" s="432"/>
      <c r="R677" s="432"/>
      <c r="S677" s="335"/>
      <c r="T677" s="336"/>
      <c r="U677" s="337">
        <f>+'11+'!W761</f>
        <v>1072.0640000000001</v>
      </c>
      <c r="V677" s="337">
        <f>+'11+'!X761</f>
        <v>725.91931999999997</v>
      </c>
      <c r="W677" s="283">
        <f t="shared" si="12"/>
        <v>67.712311951525265</v>
      </c>
    </row>
    <row r="678" spans="1:23" ht="21.75" customHeight="1" x14ac:dyDescent="0.2">
      <c r="A678" s="317"/>
      <c r="B678" s="431" t="str">
        <f>+'11+'!B762:M762</f>
        <v>СРЕДСТВА МАССОВОЙ ИНФОРМАЦИИ</v>
      </c>
      <c r="C678" s="431"/>
      <c r="D678" s="431"/>
      <c r="E678" s="431"/>
      <c r="F678" s="431"/>
      <c r="G678" s="431"/>
      <c r="H678" s="431"/>
      <c r="I678" s="431"/>
      <c r="J678" s="431"/>
      <c r="K678" s="431"/>
      <c r="L678" s="431"/>
      <c r="M678" s="298">
        <f>+'11+'!O762</f>
        <v>12</v>
      </c>
      <c r="N678" s="298">
        <f>+'11+'!P762</f>
        <v>0</v>
      </c>
      <c r="O678" s="298">
        <f>+'11+'!Q762</f>
        <v>0</v>
      </c>
      <c r="P678" s="298">
        <f>+'11+'!R762</f>
        <v>0</v>
      </c>
      <c r="Q678" s="432"/>
      <c r="R678" s="432"/>
      <c r="S678" s="335"/>
      <c r="T678" s="336"/>
      <c r="U678" s="337">
        <f>+'11+'!W762</f>
        <v>140</v>
      </c>
      <c r="V678" s="337">
        <f>+'11+'!X762</f>
        <v>127.026</v>
      </c>
      <c r="W678" s="283">
        <f t="shared" si="12"/>
        <v>90.732857142857142</v>
      </c>
    </row>
    <row r="679" spans="1:23" ht="12.75" customHeight="1" x14ac:dyDescent="0.2">
      <c r="A679" s="317"/>
      <c r="B679" s="431" t="str">
        <f>+'11+'!B763:M763</f>
        <v>Периодическая печать и издательства</v>
      </c>
      <c r="C679" s="431"/>
      <c r="D679" s="431"/>
      <c r="E679" s="431"/>
      <c r="F679" s="431"/>
      <c r="G679" s="431"/>
      <c r="H679" s="431"/>
      <c r="I679" s="431"/>
      <c r="J679" s="431"/>
      <c r="K679" s="431"/>
      <c r="L679" s="431"/>
      <c r="M679" s="298">
        <f>+'11+'!O763</f>
        <v>12</v>
      </c>
      <c r="N679" s="298">
        <f>+'11+'!P763</f>
        <v>2</v>
      </c>
      <c r="O679" s="298">
        <f>+'11+'!Q763</f>
        <v>0</v>
      </c>
      <c r="P679" s="298">
        <f>+'11+'!R763</f>
        <v>0</v>
      </c>
      <c r="Q679" s="432"/>
      <c r="R679" s="432"/>
      <c r="S679" s="335"/>
      <c r="T679" s="336"/>
      <c r="U679" s="337">
        <f>+'11+'!W763</f>
        <v>140</v>
      </c>
      <c r="V679" s="337">
        <f>+'11+'!X763</f>
        <v>127.026</v>
      </c>
      <c r="W679" s="283">
        <f t="shared" si="12"/>
        <v>90.732857142857142</v>
      </c>
    </row>
    <row r="680" spans="1:23" ht="32.25" customHeight="1" x14ac:dyDescent="0.2">
      <c r="A680" s="317"/>
      <c r="B680" s="431" t="str">
        <f>+'11+'!B764:M764</f>
        <v>Функционирование Главы муниципального райлна, высшего должностного лица муниципального образования, его заместителей, местных администраций</v>
      </c>
      <c r="C680" s="431"/>
      <c r="D680" s="431"/>
      <c r="E680" s="431"/>
      <c r="F680" s="431"/>
      <c r="G680" s="431"/>
      <c r="H680" s="431"/>
      <c r="I680" s="431"/>
      <c r="J680" s="431"/>
      <c r="K680" s="431"/>
      <c r="L680" s="431"/>
      <c r="M680" s="298">
        <f>+'11+'!O764</f>
        <v>12</v>
      </c>
      <c r="N680" s="298">
        <f>+'11+'!P764</f>
        <v>2</v>
      </c>
      <c r="O680" s="298" t="str">
        <f>+'11+'!Q764</f>
        <v>7800000000</v>
      </c>
      <c r="P680" s="298">
        <f>+'11+'!R764</f>
        <v>0</v>
      </c>
      <c r="Q680" s="432"/>
      <c r="R680" s="432"/>
      <c r="S680" s="335"/>
      <c r="T680" s="336"/>
      <c r="U680" s="337">
        <f>+'11+'!W764</f>
        <v>140</v>
      </c>
      <c r="V680" s="337">
        <f>+'11+'!X764</f>
        <v>127.026</v>
      </c>
      <c r="W680" s="283">
        <f t="shared" si="12"/>
        <v>90.732857142857142</v>
      </c>
    </row>
    <row r="681" spans="1:23" ht="12.75" customHeight="1" x14ac:dyDescent="0.2">
      <c r="A681" s="317"/>
      <c r="B681" s="431" t="str">
        <f>+'11+'!B765:M765</f>
        <v>Обеспечение деятельности (оказание услуг)  учреждений средств массовой информации</v>
      </c>
      <c r="C681" s="431"/>
      <c r="D681" s="431"/>
      <c r="E681" s="431"/>
      <c r="F681" s="431"/>
      <c r="G681" s="431"/>
      <c r="H681" s="431"/>
      <c r="I681" s="431"/>
      <c r="J681" s="431"/>
      <c r="K681" s="431"/>
      <c r="L681" s="431"/>
      <c r="M681" s="298">
        <f>+'11+'!O765</f>
        <v>12</v>
      </c>
      <c r="N681" s="298">
        <f>+'11+'!P765</f>
        <v>2</v>
      </c>
      <c r="O681" s="298" t="str">
        <f>+'11+'!Q765</f>
        <v>7800040060</v>
      </c>
      <c r="P681" s="298">
        <f>+'11+'!R765</f>
        <v>0</v>
      </c>
      <c r="Q681" s="432"/>
      <c r="R681" s="432"/>
      <c r="S681" s="335"/>
      <c r="T681" s="336"/>
      <c r="U681" s="337">
        <f>+'11+'!W765</f>
        <v>140</v>
      </c>
      <c r="V681" s="337">
        <f>+'11+'!X765</f>
        <v>127.026</v>
      </c>
      <c r="W681" s="283">
        <f t="shared" si="12"/>
        <v>90.732857142857142</v>
      </c>
    </row>
    <row r="682" spans="1:23" ht="12.75" customHeight="1" x14ac:dyDescent="0.2">
      <c r="A682" s="317"/>
      <c r="B682" s="431" t="str">
        <f>+'11+'!B766:M766</f>
        <v>Закупка товаров, работ и услуг для обеспечения государственных (муниципальных) нужд</v>
      </c>
      <c r="C682" s="431"/>
      <c r="D682" s="431"/>
      <c r="E682" s="431"/>
      <c r="F682" s="431"/>
      <c r="G682" s="431"/>
      <c r="H682" s="431"/>
      <c r="I682" s="431"/>
      <c r="J682" s="431"/>
      <c r="K682" s="431"/>
      <c r="L682" s="431"/>
      <c r="M682" s="298">
        <f>+'11+'!O766</f>
        <v>12</v>
      </c>
      <c r="N682" s="298">
        <f>+'11+'!P766</f>
        <v>2</v>
      </c>
      <c r="O682" s="298" t="str">
        <f>+'11+'!Q766</f>
        <v>7800040060</v>
      </c>
      <c r="P682" s="298" t="str">
        <f>+'11+'!R766</f>
        <v>200</v>
      </c>
      <c r="Q682" s="432"/>
      <c r="R682" s="432"/>
      <c r="S682" s="335"/>
      <c r="T682" s="336"/>
      <c r="U682" s="337">
        <f>+'11+'!W766</f>
        <v>140</v>
      </c>
      <c r="V682" s="337">
        <f>+'11+'!X766</f>
        <v>127.026</v>
      </c>
      <c r="W682" s="283">
        <f t="shared" si="12"/>
        <v>90.732857142857142</v>
      </c>
    </row>
    <row r="683" spans="1:23" ht="21.75" customHeight="1" x14ac:dyDescent="0.2">
      <c r="A683" s="317"/>
      <c r="B683" s="431" t="str">
        <f>+'11+'!B767:M767</f>
        <v>Иные закупки товаров, работ и услуг для обеспечения государственных (муниципальных) нужд</v>
      </c>
      <c r="C683" s="431"/>
      <c r="D683" s="431"/>
      <c r="E683" s="431"/>
      <c r="F683" s="431"/>
      <c r="G683" s="431"/>
      <c r="H683" s="431"/>
      <c r="I683" s="431"/>
      <c r="J683" s="431"/>
      <c r="K683" s="431"/>
      <c r="L683" s="431"/>
      <c r="M683" s="298">
        <f>+'11+'!O767</f>
        <v>12</v>
      </c>
      <c r="N683" s="298">
        <f>+'11+'!P767</f>
        <v>2</v>
      </c>
      <c r="O683" s="298" t="str">
        <f>+'11+'!Q767</f>
        <v>7800040060</v>
      </c>
      <c r="P683" s="298" t="str">
        <f>+'11+'!R767</f>
        <v>240</v>
      </c>
      <c r="Q683" s="432"/>
      <c r="R683" s="432"/>
      <c r="S683" s="335"/>
      <c r="T683" s="336"/>
      <c r="U683" s="337">
        <f>+'11+'!W767</f>
        <v>140</v>
      </c>
      <c r="V683" s="337">
        <f>+'11+'!X767</f>
        <v>127.026</v>
      </c>
      <c r="W683" s="283">
        <f t="shared" si="12"/>
        <v>90.732857142857142</v>
      </c>
    </row>
    <row r="684" spans="1:23" ht="21.75" customHeight="1" x14ac:dyDescent="0.25">
      <c r="A684" s="317"/>
      <c r="B684" s="431" t="str">
        <f>+'11+'!B768:M768</f>
        <v>Прочая закупка товаров, работ и услуг</v>
      </c>
      <c r="C684" s="431"/>
      <c r="D684" s="431"/>
      <c r="E684" s="431"/>
      <c r="F684" s="431"/>
      <c r="G684" s="431"/>
      <c r="H684" s="431"/>
      <c r="I684" s="431"/>
      <c r="J684" s="431"/>
      <c r="K684" s="431"/>
      <c r="L684" s="431"/>
      <c r="M684" s="298">
        <f>+'11+'!O768</f>
        <v>12</v>
      </c>
      <c r="N684" s="298">
        <f>+'11+'!P768</f>
        <v>2</v>
      </c>
      <c r="O684" s="298" t="str">
        <f>+'11+'!Q768</f>
        <v>7800040060</v>
      </c>
      <c r="P684" s="298" t="str">
        <f>+'11+'!R768</f>
        <v>244</v>
      </c>
      <c r="Q684" s="433"/>
      <c r="R684" s="433"/>
      <c r="S684" s="343"/>
      <c r="T684" s="344"/>
      <c r="U684" s="337">
        <f>+'11+'!W768</f>
        <v>140</v>
      </c>
      <c r="V684" s="337">
        <f>+'11+'!X768</f>
        <v>127.026</v>
      </c>
      <c r="W684" s="283">
        <f t="shared" si="12"/>
        <v>90.732857142857142</v>
      </c>
    </row>
    <row r="685" spans="1:23" ht="12.75" customHeight="1" x14ac:dyDescent="0.2">
      <c r="A685" s="317"/>
      <c r="B685" s="431" t="str">
        <f>+'11+'!B820:M820</f>
        <v>МЕЖБЮДЖЕТНЫЕ ТРАНСФЕРТЫ ОБЩЕГО ХАРАКТЕРА БЮДЖЕТАМ БЮДЖЕТНОЙ СИСТЕМЫ РОССИЙСКОЙ ФЕДЕРАЦИИ</v>
      </c>
      <c r="C685" s="431"/>
      <c r="D685" s="431"/>
      <c r="E685" s="431"/>
      <c r="F685" s="431"/>
      <c r="G685" s="431"/>
      <c r="H685" s="431"/>
      <c r="I685" s="431"/>
      <c r="J685" s="431"/>
      <c r="K685" s="431"/>
      <c r="L685" s="431"/>
      <c r="M685" s="298">
        <f>+'11+'!O820</f>
        <v>14</v>
      </c>
      <c r="N685" s="298">
        <f>+'11+'!P820</f>
        <v>0</v>
      </c>
      <c r="O685" s="298">
        <f>+'11+'!Q820</f>
        <v>0</v>
      </c>
      <c r="P685" s="298">
        <f>+'11+'!R820</f>
        <v>0</v>
      </c>
      <c r="Q685" s="432"/>
      <c r="R685" s="432"/>
      <c r="S685" s="335"/>
      <c r="T685" s="336"/>
      <c r="U685" s="337">
        <f>+'11+'!W820</f>
        <v>22410.557000000001</v>
      </c>
      <c r="V685" s="337">
        <f>+'11+'!X820</f>
        <v>18078.652309999998</v>
      </c>
      <c r="W685" s="283">
        <f t="shared" ref="W685:W712" si="13">V685/U685*100</f>
        <v>80.670249784510034</v>
      </c>
    </row>
    <row r="686" spans="1:23" ht="12.75" customHeight="1" x14ac:dyDescent="0.2">
      <c r="A686" s="317"/>
      <c r="B686" s="431" t="str">
        <f>+'11+'!B821:M821</f>
        <v>Дотации на выравнивание бюджетной обеспеченности субъектов Российской Федерации и муниципальных образований</v>
      </c>
      <c r="C686" s="431"/>
      <c r="D686" s="431"/>
      <c r="E686" s="431"/>
      <c r="F686" s="431"/>
      <c r="G686" s="431"/>
      <c r="H686" s="431"/>
      <c r="I686" s="431"/>
      <c r="J686" s="431"/>
      <c r="K686" s="431"/>
      <c r="L686" s="431"/>
      <c r="M686" s="298">
        <f>+'11+'!O821</f>
        <v>14</v>
      </c>
      <c r="N686" s="298">
        <f>+'11+'!P821</f>
        <v>1</v>
      </c>
      <c r="O686" s="298">
        <f>+'11+'!Q821</f>
        <v>0</v>
      </c>
      <c r="P686" s="298">
        <f>+'11+'!R821</f>
        <v>0</v>
      </c>
      <c r="Q686" s="432"/>
      <c r="R686" s="432"/>
      <c r="S686" s="335"/>
      <c r="T686" s="336"/>
      <c r="U686" s="337">
        <f>+'11+'!W821</f>
        <v>18842</v>
      </c>
      <c r="V686" s="337">
        <f>+'11+'!X821</f>
        <v>14921.44181</v>
      </c>
      <c r="W686" s="283">
        <f t="shared" si="13"/>
        <v>79.192452022078342</v>
      </c>
    </row>
    <row r="687" spans="1:23" ht="12.75" customHeight="1" x14ac:dyDescent="0.2">
      <c r="A687" s="317"/>
      <c r="B687" s="431" t="str">
        <f>+'11+'!B822:M822</f>
        <v>Непрограммные расходы по предоставлению межбюджетных трансфертов и резервные фонды</v>
      </c>
      <c r="C687" s="431"/>
      <c r="D687" s="431"/>
      <c r="E687" s="431"/>
      <c r="F687" s="431"/>
      <c r="G687" s="431"/>
      <c r="H687" s="431"/>
      <c r="I687" s="431"/>
      <c r="J687" s="431"/>
      <c r="K687" s="431"/>
      <c r="L687" s="431"/>
      <c r="M687" s="298">
        <f>+'11+'!O822</f>
        <v>14</v>
      </c>
      <c r="N687" s="298">
        <f>+'11+'!P822</f>
        <v>1</v>
      </c>
      <c r="O687" s="298" t="str">
        <f>+'11+'!Q822</f>
        <v>9700000000</v>
      </c>
      <c r="P687" s="298">
        <f>+'11+'!R822</f>
        <v>0</v>
      </c>
      <c r="Q687" s="432"/>
      <c r="R687" s="432"/>
      <c r="S687" s="335"/>
      <c r="T687" s="336"/>
      <c r="U687" s="337">
        <f>+'11+'!W822</f>
        <v>18842</v>
      </c>
      <c r="V687" s="337">
        <f>+'11+'!X822</f>
        <v>14921.44181</v>
      </c>
      <c r="W687" s="283">
        <f t="shared" si="13"/>
        <v>79.192452022078342</v>
      </c>
    </row>
    <row r="688" spans="1:23" ht="32.25" customHeight="1" x14ac:dyDescent="0.2">
      <c r="A688" s="317"/>
      <c r="B688" s="431" t="str">
        <f>+'11+'!B823:M823</f>
        <v>Дотации на выравнивание бюджетной обеспеченности</v>
      </c>
      <c r="C688" s="431"/>
      <c r="D688" s="431"/>
      <c r="E688" s="431"/>
      <c r="F688" s="431"/>
      <c r="G688" s="431"/>
      <c r="H688" s="431"/>
      <c r="I688" s="431"/>
      <c r="J688" s="431"/>
      <c r="K688" s="431"/>
      <c r="L688" s="431"/>
      <c r="M688" s="298">
        <f>+'11+'!O823</f>
        <v>14</v>
      </c>
      <c r="N688" s="298">
        <f>+'11+'!P823</f>
        <v>1</v>
      </c>
      <c r="O688" s="298" t="str">
        <f>+'11+'!Q823</f>
        <v>9700020010</v>
      </c>
      <c r="P688" s="298">
        <f>+'11+'!R823</f>
        <v>0</v>
      </c>
      <c r="Q688" s="432"/>
      <c r="R688" s="432"/>
      <c r="S688" s="335"/>
      <c r="T688" s="336"/>
      <c r="U688" s="337">
        <f>+'11+'!W823</f>
        <v>18842</v>
      </c>
      <c r="V688" s="337">
        <f>+'11+'!X823</f>
        <v>14921.44181</v>
      </c>
      <c r="W688" s="283">
        <f t="shared" si="13"/>
        <v>79.192452022078342</v>
      </c>
    </row>
    <row r="689" spans="1:23" ht="21.75" customHeight="1" x14ac:dyDescent="0.2">
      <c r="A689" s="317"/>
      <c r="B689" s="431" t="str">
        <f>+'11+'!B824:M824</f>
        <v>Межбюджетные трансферты</v>
      </c>
      <c r="C689" s="431"/>
      <c r="D689" s="431"/>
      <c r="E689" s="431"/>
      <c r="F689" s="431"/>
      <c r="G689" s="431"/>
      <c r="H689" s="431"/>
      <c r="I689" s="431"/>
      <c r="J689" s="431"/>
      <c r="K689" s="431"/>
      <c r="L689" s="431"/>
      <c r="M689" s="298">
        <f>+'11+'!O824</f>
        <v>14</v>
      </c>
      <c r="N689" s="298">
        <f>+'11+'!P824</f>
        <v>1</v>
      </c>
      <c r="O689" s="298" t="str">
        <f>+'11+'!Q824</f>
        <v>9700020010</v>
      </c>
      <c r="P689" s="298" t="str">
        <f>+'11+'!R824</f>
        <v>500</v>
      </c>
      <c r="Q689" s="432"/>
      <c r="R689" s="432"/>
      <c r="S689" s="335"/>
      <c r="T689" s="336"/>
      <c r="U689" s="337">
        <f>+'11+'!W824</f>
        <v>18842</v>
      </c>
      <c r="V689" s="337">
        <f>+'11+'!X824</f>
        <v>14921.44181</v>
      </c>
      <c r="W689" s="283">
        <f t="shared" si="13"/>
        <v>79.192452022078342</v>
      </c>
    </row>
    <row r="690" spans="1:23" ht="21.75" customHeight="1" x14ac:dyDescent="0.2">
      <c r="A690" s="317"/>
      <c r="B690" s="431" t="str">
        <f>+'11+'!B825:M825</f>
        <v>Дотации</v>
      </c>
      <c r="C690" s="431"/>
      <c r="D690" s="431"/>
      <c r="E690" s="431"/>
      <c r="F690" s="431"/>
      <c r="G690" s="431"/>
      <c r="H690" s="431"/>
      <c r="I690" s="431"/>
      <c r="J690" s="431"/>
      <c r="K690" s="431"/>
      <c r="L690" s="431"/>
      <c r="M690" s="298">
        <f>+'11+'!O825</f>
        <v>14</v>
      </c>
      <c r="N690" s="298">
        <f>+'11+'!P825</f>
        <v>1</v>
      </c>
      <c r="O690" s="298" t="str">
        <f>+'11+'!Q825</f>
        <v>9700020010</v>
      </c>
      <c r="P690" s="298" t="str">
        <f>+'11+'!R825</f>
        <v>510</v>
      </c>
      <c r="Q690" s="432"/>
      <c r="R690" s="432"/>
      <c r="S690" s="335"/>
      <c r="T690" s="336"/>
      <c r="U690" s="337">
        <f>+'11+'!W825</f>
        <v>18842</v>
      </c>
      <c r="V690" s="337">
        <f>+'11+'!X825</f>
        <v>14921.44181</v>
      </c>
      <c r="W690" s="283">
        <f t="shared" si="13"/>
        <v>79.192452022078342</v>
      </c>
    </row>
    <row r="691" spans="1:23" ht="21.75" customHeight="1" x14ac:dyDescent="0.2">
      <c r="A691" s="317"/>
      <c r="B691" s="431" t="str">
        <f>+'11+'!B826:M826</f>
        <v>Дотации на выравнивание бюджетной обеспеченности</v>
      </c>
      <c r="C691" s="431"/>
      <c r="D691" s="431"/>
      <c r="E691" s="431"/>
      <c r="F691" s="431"/>
      <c r="G691" s="431"/>
      <c r="H691" s="431"/>
      <c r="I691" s="431"/>
      <c r="J691" s="431"/>
      <c r="K691" s="431"/>
      <c r="L691" s="431"/>
      <c r="M691" s="298">
        <f>+'11+'!O826</f>
        <v>14</v>
      </c>
      <c r="N691" s="298">
        <f>+'11+'!P826</f>
        <v>1</v>
      </c>
      <c r="O691" s="298" t="str">
        <f>+'11+'!Q826</f>
        <v>9700020010</v>
      </c>
      <c r="P691" s="298" t="str">
        <f>+'11+'!R826</f>
        <v>511</v>
      </c>
      <c r="Q691" s="432"/>
      <c r="R691" s="432"/>
      <c r="S691" s="335"/>
      <c r="T691" s="336"/>
      <c r="U691" s="337">
        <f>+'11+'!W826</f>
        <v>18842</v>
      </c>
      <c r="V691" s="337">
        <f>+'11+'!X826</f>
        <v>14921.44181</v>
      </c>
      <c r="W691" s="283">
        <f t="shared" si="13"/>
        <v>79.192452022078342</v>
      </c>
    </row>
    <row r="692" spans="1:23" ht="12.75" customHeight="1" x14ac:dyDescent="0.2">
      <c r="A692" s="317"/>
      <c r="B692" s="431" t="str">
        <f>+'11+'!B831:M831</f>
        <v>Иные дотации</v>
      </c>
      <c r="C692" s="431"/>
      <c r="D692" s="431"/>
      <c r="E692" s="431"/>
      <c r="F692" s="431"/>
      <c r="G692" s="431"/>
      <c r="H692" s="431"/>
      <c r="I692" s="431"/>
      <c r="J692" s="431"/>
      <c r="K692" s="431"/>
      <c r="L692" s="431"/>
      <c r="M692" s="298">
        <f>+'11+'!O831</f>
        <v>14</v>
      </c>
      <c r="N692" s="298">
        <f>+'11+'!P831</f>
        <v>2</v>
      </c>
      <c r="O692" s="298">
        <f>+'11+'!Q831</f>
        <v>0</v>
      </c>
      <c r="P692" s="298">
        <f>+'11+'!R831</f>
        <v>0</v>
      </c>
      <c r="Q692" s="432"/>
      <c r="R692" s="432"/>
      <c r="S692" s="335"/>
      <c r="T692" s="336"/>
      <c r="U692" s="337">
        <f>+'11+'!W831</f>
        <v>520.70399999999995</v>
      </c>
      <c r="V692" s="337">
        <f>+'11+'!X831</f>
        <v>402.23700000000002</v>
      </c>
      <c r="W692" s="283">
        <f t="shared" si="13"/>
        <v>77.248686393805315</v>
      </c>
    </row>
    <row r="693" spans="1:23" ht="12.75" customHeight="1" x14ac:dyDescent="0.2">
      <c r="A693" s="317"/>
      <c r="B693" s="431" t="str">
        <f>+'11+'!B832:M832</f>
        <v>Непрограммные расходы по предоставлению межбюджетных трансфертов и резервные фонды</v>
      </c>
      <c r="C693" s="431"/>
      <c r="D693" s="431"/>
      <c r="E693" s="431"/>
      <c r="F693" s="431"/>
      <c r="G693" s="431"/>
      <c r="H693" s="431"/>
      <c r="I693" s="431"/>
      <c r="J693" s="431"/>
      <c r="K693" s="431"/>
      <c r="L693" s="431"/>
      <c r="M693" s="298">
        <f>+'11+'!O832</f>
        <v>14</v>
      </c>
      <c r="N693" s="298">
        <f>+'11+'!P832</f>
        <v>2</v>
      </c>
      <c r="O693" s="298" t="str">
        <f>+'11+'!Q832</f>
        <v>9700000000</v>
      </c>
      <c r="P693" s="298">
        <f>+'11+'!R832</f>
        <v>0</v>
      </c>
      <c r="Q693" s="432"/>
      <c r="R693" s="432"/>
      <c r="S693" s="335"/>
      <c r="T693" s="336"/>
      <c r="U693" s="337">
        <f>+'11+'!W832</f>
        <v>520.70399999999995</v>
      </c>
      <c r="V693" s="337">
        <f>+'11+'!X832</f>
        <v>402.23700000000002</v>
      </c>
      <c r="W693" s="283">
        <f t="shared" si="13"/>
        <v>77.248686393805315</v>
      </c>
    </row>
    <row r="694" spans="1:23" ht="12.75" customHeight="1" x14ac:dyDescent="0.2">
      <c r="A694" s="317"/>
      <c r="B694" s="431" t="str">
        <f>+'11+'!B833:M833</f>
        <v>Дотации на поддержку мер по обеспечению сбалансированности бюджетов</v>
      </c>
      <c r="C694" s="431"/>
      <c r="D694" s="431"/>
      <c r="E694" s="431"/>
      <c r="F694" s="431"/>
      <c r="G694" s="431"/>
      <c r="H694" s="431"/>
      <c r="I694" s="431"/>
      <c r="J694" s="431"/>
      <c r="K694" s="431"/>
      <c r="L694" s="431"/>
      <c r="M694" s="298">
        <f>+'11+'!O833</f>
        <v>14</v>
      </c>
      <c r="N694" s="298">
        <f>+'11+'!P833</f>
        <v>2</v>
      </c>
      <c r="O694" s="298" t="str">
        <f>+'11+'!Q833</f>
        <v>9700020020</v>
      </c>
      <c r="P694" s="298">
        <f>+'11+'!R833</f>
        <v>0</v>
      </c>
      <c r="Q694" s="432"/>
      <c r="R694" s="432"/>
      <c r="S694" s="335"/>
      <c r="T694" s="336"/>
      <c r="U694" s="337">
        <f>+'11+'!W833</f>
        <v>520.70399999999995</v>
      </c>
      <c r="V694" s="337">
        <f>+'11+'!X833</f>
        <v>402.23700000000002</v>
      </c>
      <c r="W694" s="283">
        <f t="shared" si="13"/>
        <v>77.248686393805315</v>
      </c>
    </row>
    <row r="695" spans="1:23" ht="12.75" customHeight="1" x14ac:dyDescent="0.2">
      <c r="A695" s="317"/>
      <c r="B695" s="431" t="str">
        <f>+'11+'!B834:M834</f>
        <v>Межбюджетные трансферты</v>
      </c>
      <c r="C695" s="431"/>
      <c r="D695" s="431"/>
      <c r="E695" s="431"/>
      <c r="F695" s="431"/>
      <c r="G695" s="431"/>
      <c r="H695" s="431"/>
      <c r="I695" s="431"/>
      <c r="J695" s="431"/>
      <c r="K695" s="431"/>
      <c r="L695" s="431"/>
      <c r="M695" s="298">
        <f>+'11+'!O834</f>
        <v>14</v>
      </c>
      <c r="N695" s="298">
        <f>+'11+'!P834</f>
        <v>2</v>
      </c>
      <c r="O695" s="298" t="str">
        <f>+'11+'!Q834</f>
        <v>9700020020</v>
      </c>
      <c r="P695" s="298" t="str">
        <f>+'11+'!R834</f>
        <v>500</v>
      </c>
      <c r="Q695" s="432"/>
      <c r="R695" s="432"/>
      <c r="S695" s="335"/>
      <c r="T695" s="336"/>
      <c r="U695" s="337">
        <f>+'11+'!W834</f>
        <v>520.70399999999995</v>
      </c>
      <c r="V695" s="337">
        <f>+'11+'!X834</f>
        <v>402.23700000000002</v>
      </c>
      <c r="W695" s="283">
        <f t="shared" si="13"/>
        <v>77.248686393805315</v>
      </c>
    </row>
    <row r="696" spans="1:23" ht="21.75" customHeight="1" x14ac:dyDescent="0.2">
      <c r="A696" s="317"/>
      <c r="B696" s="431" t="str">
        <f>+'11+'!B835:M835</f>
        <v>Дотации</v>
      </c>
      <c r="C696" s="431"/>
      <c r="D696" s="431"/>
      <c r="E696" s="431"/>
      <c r="F696" s="431"/>
      <c r="G696" s="431"/>
      <c r="H696" s="431"/>
      <c r="I696" s="431"/>
      <c r="J696" s="431"/>
      <c r="K696" s="431"/>
      <c r="L696" s="431"/>
      <c r="M696" s="298">
        <f>+'11+'!O835</f>
        <v>14</v>
      </c>
      <c r="N696" s="298">
        <f>+'11+'!P835</f>
        <v>2</v>
      </c>
      <c r="O696" s="298" t="str">
        <f>+'11+'!Q835</f>
        <v>9700020020</v>
      </c>
      <c r="P696" s="298" t="str">
        <f>+'11+'!R835</f>
        <v>510</v>
      </c>
      <c r="Q696" s="432"/>
      <c r="R696" s="432"/>
      <c r="S696" s="335"/>
      <c r="T696" s="336"/>
      <c r="U696" s="337">
        <f>+'11+'!W835</f>
        <v>520.70399999999995</v>
      </c>
      <c r="V696" s="337">
        <f>+'11+'!X835</f>
        <v>402.23700000000002</v>
      </c>
      <c r="W696" s="283">
        <f t="shared" si="13"/>
        <v>77.248686393805315</v>
      </c>
    </row>
    <row r="697" spans="1:23" ht="12.75" customHeight="1" x14ac:dyDescent="0.2">
      <c r="A697" s="317"/>
      <c r="B697" s="431" t="str">
        <f>+'11+'!B836:M836</f>
        <v>Иные дотации</v>
      </c>
      <c r="C697" s="431"/>
      <c r="D697" s="431"/>
      <c r="E697" s="431"/>
      <c r="F697" s="431"/>
      <c r="G697" s="431"/>
      <c r="H697" s="431"/>
      <c r="I697" s="431"/>
      <c r="J697" s="431"/>
      <c r="K697" s="431"/>
      <c r="L697" s="431"/>
      <c r="M697" s="298">
        <f>+'11+'!O836</f>
        <v>14</v>
      </c>
      <c r="N697" s="298">
        <f>+'11+'!P836</f>
        <v>2</v>
      </c>
      <c r="O697" s="298" t="str">
        <f>+'11+'!Q836</f>
        <v>9700020020</v>
      </c>
      <c r="P697" s="298" t="str">
        <f>+'11+'!R836</f>
        <v>512</v>
      </c>
      <c r="Q697" s="432"/>
      <c r="R697" s="432"/>
      <c r="S697" s="335"/>
      <c r="T697" s="336"/>
      <c r="U697" s="337">
        <f>+'11+'!W836</f>
        <v>520.70399999999995</v>
      </c>
      <c r="V697" s="337">
        <f>+'11+'!X836</f>
        <v>402.23700000000002</v>
      </c>
      <c r="W697" s="283">
        <f t="shared" si="13"/>
        <v>77.248686393805315</v>
      </c>
    </row>
    <row r="698" spans="1:23" ht="12.75" customHeight="1" x14ac:dyDescent="0.2">
      <c r="A698" s="317"/>
      <c r="B698" s="431" t="str">
        <f>+'11+'!B837:M837</f>
        <v>Прочие межбюджетные трансферты общего характера</v>
      </c>
      <c r="C698" s="431"/>
      <c r="D698" s="431"/>
      <c r="E698" s="431"/>
      <c r="F698" s="431"/>
      <c r="G698" s="431"/>
      <c r="H698" s="431"/>
      <c r="I698" s="431"/>
      <c r="J698" s="431"/>
      <c r="K698" s="431"/>
      <c r="L698" s="431"/>
      <c r="M698" s="298">
        <f>+'11+'!O837</f>
        <v>14</v>
      </c>
      <c r="N698" s="298">
        <f>+'11+'!P837</f>
        <v>3</v>
      </c>
      <c r="O698" s="298">
        <f>+'11+'!Q837</f>
        <v>0</v>
      </c>
      <c r="P698" s="298">
        <f>+'11+'!R837</f>
        <v>0</v>
      </c>
      <c r="Q698" s="432"/>
      <c r="R698" s="432"/>
      <c r="S698" s="335"/>
      <c r="T698" s="336"/>
      <c r="U698" s="337">
        <f>+'11+'!W837</f>
        <v>3047.8530000000001</v>
      </c>
      <c r="V698" s="337">
        <f>+'11+'!X837</f>
        <v>2754.9735000000001</v>
      </c>
      <c r="W698" s="283">
        <f t="shared" si="13"/>
        <v>90.390629075614868</v>
      </c>
    </row>
    <row r="699" spans="1:23" ht="12.75" customHeight="1" x14ac:dyDescent="0.2">
      <c r="A699" s="317"/>
      <c r="B699" s="431" t="str">
        <f>+'11+'!B842:M842</f>
        <v>Непрограммные расходы на реализацию переданных полномочий Российской Федерации и субъекта Российской Федерации</v>
      </c>
      <c r="C699" s="431"/>
      <c r="D699" s="431"/>
      <c r="E699" s="431"/>
      <c r="F699" s="431"/>
      <c r="G699" s="431"/>
      <c r="H699" s="431"/>
      <c r="I699" s="431"/>
      <c r="J699" s="431"/>
      <c r="K699" s="431"/>
      <c r="L699" s="431"/>
      <c r="M699" s="298">
        <f>+'11+'!O842</f>
        <v>14</v>
      </c>
      <c r="N699" s="298">
        <f>+'11+'!P842</f>
        <v>3</v>
      </c>
      <c r="O699" s="298" t="str">
        <f>+'11+'!Q842</f>
        <v>9900000000</v>
      </c>
      <c r="P699" s="298">
        <f>+'11+'!R842</f>
        <v>0</v>
      </c>
      <c r="Q699" s="435"/>
      <c r="R699" s="435"/>
      <c r="S699" s="332"/>
      <c r="T699" s="333"/>
      <c r="U699" s="337">
        <f>+'11+'!W842</f>
        <v>534.47500000000002</v>
      </c>
      <c r="V699" s="337">
        <f>+'11+'!X842</f>
        <v>534.47500000000002</v>
      </c>
      <c r="W699" s="283">
        <f t="shared" si="13"/>
        <v>100</v>
      </c>
    </row>
    <row r="700" spans="1:23" ht="12.75" customHeight="1" x14ac:dyDescent="0.25">
      <c r="A700" s="317"/>
      <c r="B700" s="431" t="str">
        <f>+'11+'!B843:M843</f>
        <v>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v>
      </c>
      <c r="C700" s="431"/>
      <c r="D700" s="431"/>
      <c r="E700" s="431"/>
      <c r="F700" s="431"/>
      <c r="G700" s="431"/>
      <c r="H700" s="431"/>
      <c r="I700" s="431"/>
      <c r="J700" s="431"/>
      <c r="K700" s="431"/>
      <c r="L700" s="431"/>
      <c r="M700" s="298">
        <f>+'11+'!O843</f>
        <v>14</v>
      </c>
      <c r="N700" s="298">
        <f>+'11+'!P843</f>
        <v>3</v>
      </c>
      <c r="O700" s="298" t="str">
        <f>+'11+'!Q843</f>
        <v>9900055490</v>
      </c>
      <c r="P700" s="298">
        <f>+'11+'!R843</f>
        <v>0</v>
      </c>
      <c r="Q700" s="433"/>
      <c r="R700" s="433"/>
      <c r="S700" s="343"/>
      <c r="T700" s="344"/>
      <c r="U700" s="337">
        <f>+'11+'!W843</f>
        <v>534.47500000000002</v>
      </c>
      <c r="V700" s="337">
        <f>+'11+'!X843</f>
        <v>534.47500000000002</v>
      </c>
      <c r="W700" s="283">
        <f t="shared" si="13"/>
        <v>100</v>
      </c>
    </row>
    <row r="701" spans="1:23" ht="12.75" customHeight="1" x14ac:dyDescent="0.2">
      <c r="A701" s="317"/>
      <c r="B701" s="431" t="str">
        <f>+'11+'!B844:M844</f>
        <v>Межбюджетные трансферты</v>
      </c>
      <c r="C701" s="431"/>
      <c r="D701" s="431"/>
      <c r="E701" s="431"/>
      <c r="F701" s="431"/>
      <c r="G701" s="431"/>
      <c r="H701" s="431"/>
      <c r="I701" s="431"/>
      <c r="J701" s="431"/>
      <c r="K701" s="431"/>
      <c r="L701" s="431"/>
      <c r="M701" s="298">
        <f>+'11+'!O844</f>
        <v>14</v>
      </c>
      <c r="N701" s="298">
        <f>+'11+'!P844</f>
        <v>3</v>
      </c>
      <c r="O701" s="298" t="str">
        <f>+'11+'!Q844</f>
        <v>9900055490</v>
      </c>
      <c r="P701" s="298" t="str">
        <f>+'11+'!R844</f>
        <v>500</v>
      </c>
      <c r="Q701" s="432"/>
      <c r="R701" s="432"/>
      <c r="S701" s="335"/>
      <c r="T701" s="336"/>
      <c r="U701" s="337">
        <f>+'11+'!W844</f>
        <v>534.47500000000002</v>
      </c>
      <c r="V701" s="337">
        <f>+'11+'!X844</f>
        <v>534.47500000000002</v>
      </c>
      <c r="W701" s="283">
        <f t="shared" si="13"/>
        <v>100</v>
      </c>
    </row>
    <row r="702" spans="1:23" ht="20.25" customHeight="1" x14ac:dyDescent="0.2">
      <c r="A702" s="317"/>
      <c r="B702" s="431" t="str">
        <f>+'11+'!B845:M845</f>
        <v>Иные межбюджетные трансферты</v>
      </c>
      <c r="C702" s="431"/>
      <c r="D702" s="431"/>
      <c r="E702" s="431"/>
      <c r="F702" s="431"/>
      <c r="G702" s="431"/>
      <c r="H702" s="431"/>
      <c r="I702" s="431"/>
      <c r="J702" s="431"/>
      <c r="K702" s="431"/>
      <c r="L702" s="431"/>
      <c r="M702" s="298">
        <f>+'11+'!O845</f>
        <v>14</v>
      </c>
      <c r="N702" s="298">
        <f>+'11+'!P845</f>
        <v>3</v>
      </c>
      <c r="O702" s="298" t="str">
        <f>+'11+'!Q845</f>
        <v>9900055490</v>
      </c>
      <c r="P702" s="298" t="str">
        <f>+'11+'!R845</f>
        <v>540</v>
      </c>
      <c r="Q702" s="432"/>
      <c r="R702" s="432"/>
      <c r="S702" s="335"/>
      <c r="T702" s="336"/>
      <c r="U702" s="337">
        <f>+'11+'!W845</f>
        <v>534.47500000000002</v>
      </c>
      <c r="V702" s="337">
        <f>+'11+'!X845</f>
        <v>534.47500000000002</v>
      </c>
      <c r="W702" s="283">
        <f t="shared" si="13"/>
        <v>100</v>
      </c>
    </row>
    <row r="703" spans="1:23" ht="32.25" customHeight="1" x14ac:dyDescent="0.2">
      <c r="A703" s="317"/>
      <c r="B703" s="431" t="str">
        <f>+'11+'!B846:M846</f>
        <v>Непрограммные расходы на реализацию переданных полномочий Российской Федерации и субъекта Российской Федерации</v>
      </c>
      <c r="C703" s="431"/>
      <c r="D703" s="431"/>
      <c r="E703" s="431"/>
      <c r="F703" s="431"/>
      <c r="G703" s="431"/>
      <c r="H703" s="431"/>
      <c r="I703" s="431"/>
      <c r="J703" s="431"/>
      <c r="K703" s="431"/>
      <c r="L703" s="431"/>
      <c r="M703" s="298">
        <f>+'11+'!O846</f>
        <v>14</v>
      </c>
      <c r="N703" s="298">
        <f>+'11+'!P846</f>
        <v>3</v>
      </c>
      <c r="O703" s="298" t="str">
        <f>+'11+'!Q846</f>
        <v>9900000000</v>
      </c>
      <c r="P703" s="298">
        <f>+'11+'!R846</f>
        <v>0</v>
      </c>
      <c r="Q703" s="432"/>
      <c r="R703" s="432"/>
      <c r="S703" s="335"/>
      <c r="T703" s="336"/>
      <c r="U703" s="337">
        <f>+'11+'!W846</f>
        <v>1263.3779999999999</v>
      </c>
      <c r="V703" s="337">
        <f>+'11+'!X846</f>
        <v>1263.3779999999999</v>
      </c>
      <c r="W703" s="283">
        <f t="shared" si="13"/>
        <v>100</v>
      </c>
    </row>
    <row r="704" spans="1:23" ht="12.75" customHeight="1" x14ac:dyDescent="0.2">
      <c r="A704" s="317"/>
      <c r="B704" s="431" t="str">
        <f>+'11+'!B847:M847</f>
        <v>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v>
      </c>
      <c r="C704" s="431"/>
      <c r="D704" s="431"/>
      <c r="E704" s="431"/>
      <c r="F704" s="431"/>
      <c r="G704" s="431"/>
      <c r="H704" s="431"/>
      <c r="I704" s="431"/>
      <c r="J704" s="431"/>
      <c r="K704" s="431"/>
      <c r="L704" s="431"/>
      <c r="M704" s="298">
        <f>+'11+'!O847</f>
        <v>14</v>
      </c>
      <c r="N704" s="298">
        <f>+'11+'!P847</f>
        <v>3</v>
      </c>
      <c r="O704" s="298" t="str">
        <f>+'11+'!Q847</f>
        <v>9900070020</v>
      </c>
      <c r="P704" s="298">
        <f>+'11+'!R847</f>
        <v>0</v>
      </c>
      <c r="Q704" s="432"/>
      <c r="R704" s="432"/>
      <c r="S704" s="335"/>
      <c r="T704" s="336"/>
      <c r="U704" s="337">
        <f>+'11+'!W847</f>
        <v>725.90499999999997</v>
      </c>
      <c r="V704" s="337">
        <f>+'11+'!X847</f>
        <v>725.90499999999997</v>
      </c>
      <c r="W704" s="283">
        <f t="shared" si="13"/>
        <v>100</v>
      </c>
    </row>
    <row r="705" spans="1:23" ht="12.75" customHeight="1" x14ac:dyDescent="0.2">
      <c r="A705" s="317"/>
      <c r="B705" s="431" t="str">
        <f>+'11+'!B848:M848</f>
        <v>Межбюджетные трансферты</v>
      </c>
      <c r="C705" s="431"/>
      <c r="D705" s="431"/>
      <c r="E705" s="431"/>
      <c r="F705" s="431"/>
      <c r="G705" s="431"/>
      <c r="H705" s="431"/>
      <c r="I705" s="431"/>
      <c r="J705" s="431"/>
      <c r="K705" s="431"/>
      <c r="L705" s="431"/>
      <c r="M705" s="298">
        <f>+'11+'!O848</f>
        <v>14</v>
      </c>
      <c r="N705" s="298">
        <f>+'11+'!P848</f>
        <v>3</v>
      </c>
      <c r="O705" s="298" t="str">
        <f>+'11+'!Q848</f>
        <v>9900070020</v>
      </c>
      <c r="P705" s="298" t="str">
        <f>+'11+'!R848</f>
        <v>500</v>
      </c>
      <c r="Q705" s="432"/>
      <c r="R705" s="432"/>
      <c r="S705" s="335"/>
      <c r="T705" s="336"/>
      <c r="U705" s="337">
        <f>+'11+'!W848</f>
        <v>725.90499999999997</v>
      </c>
      <c r="V705" s="337">
        <f>+'11+'!X848</f>
        <v>725.90499999999997</v>
      </c>
      <c r="W705" s="283">
        <f t="shared" si="13"/>
        <v>100</v>
      </c>
    </row>
    <row r="706" spans="1:23" ht="12.75" customHeight="1" x14ac:dyDescent="0.2">
      <c r="A706" s="317"/>
      <c r="B706" s="431" t="str">
        <f>+'11+'!B849:M849</f>
        <v>Иные межбюджетные трансферты</v>
      </c>
      <c r="C706" s="431"/>
      <c r="D706" s="431"/>
      <c r="E706" s="431"/>
      <c r="F706" s="431"/>
      <c r="G706" s="431"/>
      <c r="H706" s="431"/>
      <c r="I706" s="431"/>
      <c r="J706" s="431"/>
      <c r="K706" s="431"/>
      <c r="L706" s="431"/>
      <c r="M706" s="298">
        <f>+'11+'!O849</f>
        <v>14</v>
      </c>
      <c r="N706" s="298">
        <f>+'11+'!P849</f>
        <v>3</v>
      </c>
      <c r="O706" s="298" t="str">
        <f>+'11+'!Q849</f>
        <v>9900070020</v>
      </c>
      <c r="P706" s="298" t="str">
        <f>+'11+'!R849</f>
        <v>540</v>
      </c>
      <c r="Q706" s="432"/>
      <c r="R706" s="432"/>
      <c r="S706" s="335"/>
      <c r="T706" s="336"/>
      <c r="U706" s="337">
        <f>+'11+'!W849</f>
        <v>725.90499999999997</v>
      </c>
      <c r="V706" s="337">
        <f>+'11+'!X849</f>
        <v>433.39033999999998</v>
      </c>
      <c r="W706" s="283">
        <f t="shared" si="13"/>
        <v>59.703451553577949</v>
      </c>
    </row>
    <row r="707" spans="1:23" ht="32.25" customHeight="1" x14ac:dyDescent="0.2">
      <c r="A707" s="317"/>
      <c r="B707" s="431" t="str">
        <f>+'11+'!B850:M850</f>
        <v>Субсидии на закупку и доставку угля бюджетным учреждениям, расположенным в труднодоступных местностях с ограниченными сроками завоза грузов</v>
      </c>
      <c r="C707" s="431"/>
      <c r="D707" s="431"/>
      <c r="E707" s="431"/>
      <c r="F707" s="431"/>
      <c r="G707" s="431"/>
      <c r="H707" s="431"/>
      <c r="I707" s="431"/>
      <c r="J707" s="431"/>
      <c r="K707" s="431"/>
      <c r="L707" s="431"/>
      <c r="M707" s="298">
        <f>+'11+'!O850</f>
        <v>14</v>
      </c>
      <c r="N707" s="298">
        <f>+'11+'!P850</f>
        <v>3</v>
      </c>
      <c r="O707" s="298" t="str">
        <f>+'11+'!Q850</f>
        <v>990007002Г</v>
      </c>
      <c r="P707" s="298">
        <f>+'11+'!R850</f>
        <v>0</v>
      </c>
      <c r="Q707" s="432"/>
      <c r="R707" s="432"/>
      <c r="S707" s="335"/>
      <c r="T707" s="336"/>
      <c r="U707" s="337">
        <f>+'11+'!W850</f>
        <v>1250</v>
      </c>
      <c r="V707" s="337">
        <f>+'11+'!X850</f>
        <v>1250</v>
      </c>
      <c r="W707" s="283">
        <f t="shared" si="13"/>
        <v>100</v>
      </c>
    </row>
    <row r="708" spans="1:23" ht="63.75" customHeight="1" x14ac:dyDescent="0.2">
      <c r="A708" s="317"/>
      <c r="B708" s="431" t="str">
        <f>+'11+'!B851:M851</f>
        <v>Межбюджетные трансферты</v>
      </c>
      <c r="C708" s="431"/>
      <c r="D708" s="431"/>
      <c r="E708" s="431"/>
      <c r="F708" s="431"/>
      <c r="G708" s="431"/>
      <c r="H708" s="431"/>
      <c r="I708" s="431"/>
      <c r="J708" s="431"/>
      <c r="K708" s="431"/>
      <c r="L708" s="431"/>
      <c r="M708" s="298">
        <f>+'11+'!O851</f>
        <v>14</v>
      </c>
      <c r="N708" s="298">
        <f>+'11+'!P851</f>
        <v>3</v>
      </c>
      <c r="O708" s="298" t="str">
        <f>+'11+'!Q851</f>
        <v>990007002Г</v>
      </c>
      <c r="P708" s="298" t="str">
        <f>+'11+'!R851</f>
        <v>500</v>
      </c>
      <c r="Q708" s="432"/>
      <c r="R708" s="432"/>
      <c r="S708" s="335"/>
      <c r="T708" s="336"/>
      <c r="U708" s="337">
        <f>+'11+'!W851</f>
        <v>1250</v>
      </c>
      <c r="V708" s="337">
        <f>+'11+'!X851</f>
        <v>1250</v>
      </c>
      <c r="W708" s="283">
        <f t="shared" si="13"/>
        <v>100</v>
      </c>
    </row>
    <row r="709" spans="1:23" ht="12.75" customHeight="1" x14ac:dyDescent="0.2">
      <c r="A709" s="317"/>
      <c r="B709" s="431" t="str">
        <f>+'11+'!B852:M852</f>
        <v>Иные межбюджетные трансферты</v>
      </c>
      <c r="C709" s="431"/>
      <c r="D709" s="431"/>
      <c r="E709" s="431"/>
      <c r="F709" s="431"/>
      <c r="G709" s="431"/>
      <c r="H709" s="431"/>
      <c r="I709" s="431"/>
      <c r="J709" s="431"/>
      <c r="K709" s="431"/>
      <c r="L709" s="431"/>
      <c r="M709" s="298">
        <f>+'11+'!O852</f>
        <v>14</v>
      </c>
      <c r="N709" s="298">
        <f>+'11+'!P852</f>
        <v>3</v>
      </c>
      <c r="O709" s="298" t="str">
        <f>+'11+'!Q852</f>
        <v>990007002Г</v>
      </c>
      <c r="P709" s="298" t="str">
        <f>+'11+'!R852</f>
        <v>540</v>
      </c>
      <c r="Q709" s="432"/>
      <c r="R709" s="432"/>
      <c r="S709" s="335"/>
      <c r="T709" s="336"/>
      <c r="U709" s="337">
        <f>+'11+'!W852</f>
        <v>1250</v>
      </c>
      <c r="V709" s="337">
        <f>+'11+'!X852</f>
        <v>1250</v>
      </c>
      <c r="W709" s="283">
        <f t="shared" si="13"/>
        <v>100</v>
      </c>
    </row>
    <row r="710" spans="1:23" ht="12.75" customHeight="1" x14ac:dyDescent="0.2">
      <c r="A710" s="317"/>
      <c r="B710" s="431" t="str">
        <f>+'11+'!B853:M853</f>
        <v>Субсидии на закупку и доставку угля бюджетным учреждениям, расположенным в труднодоступных местностях с ограниченными сроками завоза грузов</v>
      </c>
      <c r="C710" s="431"/>
      <c r="D710" s="431"/>
      <c r="E710" s="431"/>
      <c r="F710" s="431"/>
      <c r="G710" s="431"/>
      <c r="H710" s="431"/>
      <c r="I710" s="431"/>
      <c r="J710" s="431"/>
      <c r="K710" s="431"/>
      <c r="L710" s="431"/>
      <c r="M710" s="298">
        <f>+'11+'!O853</f>
        <v>14</v>
      </c>
      <c r="N710" s="298">
        <f>+'11+'!P853</f>
        <v>3</v>
      </c>
      <c r="O710" s="298" t="str">
        <f>+'11+'!Q853</f>
        <v>9900070060</v>
      </c>
      <c r="P710" s="298">
        <f>+'11+'!R853</f>
        <v>0</v>
      </c>
      <c r="Q710" s="432"/>
      <c r="R710" s="432"/>
      <c r="S710" s="335"/>
      <c r="T710" s="336"/>
      <c r="U710" s="337">
        <f>+'11+'!W853</f>
        <v>537.47299999999996</v>
      </c>
      <c r="V710" s="337">
        <f>+'11+'!X853</f>
        <v>537.10816</v>
      </c>
      <c r="W710" s="283">
        <f t="shared" si="13"/>
        <v>99.932119380880536</v>
      </c>
    </row>
    <row r="711" spans="1:23" ht="32.25" customHeight="1" x14ac:dyDescent="0.2">
      <c r="A711" s="317"/>
      <c r="B711" s="431" t="str">
        <f>+'11+'!B854:M854</f>
        <v>Межбюджетные трансферты</v>
      </c>
      <c r="C711" s="431"/>
      <c r="D711" s="431"/>
      <c r="E711" s="431"/>
      <c r="F711" s="431"/>
      <c r="G711" s="431"/>
      <c r="H711" s="431"/>
      <c r="I711" s="431"/>
      <c r="J711" s="431"/>
      <c r="K711" s="431"/>
      <c r="L711" s="431"/>
      <c r="M711" s="298">
        <f>+'11+'!O854</f>
        <v>14</v>
      </c>
      <c r="N711" s="298">
        <f>+'11+'!P854</f>
        <v>3</v>
      </c>
      <c r="O711" s="298" t="str">
        <f>+'11+'!Q854</f>
        <v>9900070060</v>
      </c>
      <c r="P711" s="298" t="str">
        <f>+'11+'!R854</f>
        <v>500</v>
      </c>
      <c r="Q711" s="432"/>
      <c r="R711" s="432"/>
      <c r="S711" s="335"/>
      <c r="T711" s="336"/>
      <c r="U711" s="337">
        <f>+'11+'!W854</f>
        <v>537.47299999999996</v>
      </c>
      <c r="V711" s="337">
        <f>+'11+'!X854</f>
        <v>537.10816</v>
      </c>
      <c r="W711" s="283">
        <f t="shared" si="13"/>
        <v>99.932119380880536</v>
      </c>
    </row>
    <row r="712" spans="1:23" ht="12.75" customHeight="1" x14ac:dyDescent="0.2">
      <c r="A712" s="317"/>
      <c r="B712" s="431" t="str">
        <f>+'11+'!B855:M855</f>
        <v>Иные межбюджетные трансферты</v>
      </c>
      <c r="C712" s="431"/>
      <c r="D712" s="431"/>
      <c r="E712" s="431"/>
      <c r="F712" s="431"/>
      <c r="G712" s="431"/>
      <c r="H712" s="431"/>
      <c r="I712" s="431"/>
      <c r="J712" s="431"/>
      <c r="K712" s="431"/>
      <c r="L712" s="431"/>
      <c r="M712" s="298">
        <f>+'11+'!O855</f>
        <v>14</v>
      </c>
      <c r="N712" s="298">
        <f>+'11+'!P855</f>
        <v>3</v>
      </c>
      <c r="O712" s="298" t="str">
        <f>+'11+'!Q855</f>
        <v>9900070060</v>
      </c>
      <c r="P712" s="298" t="str">
        <f>+'11+'!R855</f>
        <v>540</v>
      </c>
      <c r="Q712" s="432"/>
      <c r="R712" s="432"/>
      <c r="S712" s="335"/>
      <c r="T712" s="336"/>
      <c r="U712" s="337">
        <f>+'11+'!W855</f>
        <v>537.47299999999996</v>
      </c>
      <c r="V712" s="337">
        <f>+'11+'!X855</f>
        <v>537.10816</v>
      </c>
      <c r="W712" s="283">
        <f t="shared" si="13"/>
        <v>99.932119380880536</v>
      </c>
    </row>
    <row r="713" spans="1:23" ht="12.75" customHeight="1" x14ac:dyDescent="0.2">
      <c r="A713" s="62"/>
      <c r="B713" s="456"/>
      <c r="C713" s="456"/>
      <c r="D713" s="456"/>
      <c r="E713" s="456"/>
      <c r="F713" s="456"/>
      <c r="G713" s="456"/>
      <c r="H713" s="456"/>
      <c r="I713" s="456"/>
      <c r="J713" s="456"/>
      <c r="K713" s="456"/>
      <c r="L713" s="457"/>
      <c r="M713" s="320"/>
      <c r="N713" s="320"/>
      <c r="O713" s="320"/>
      <c r="P713" s="320"/>
      <c r="Q713" s="447"/>
      <c r="R713" s="448"/>
      <c r="S713" s="321"/>
      <c r="T713" s="322"/>
      <c r="U713" s="323"/>
    </row>
    <row r="714" spans="1:23" ht="12.75" customHeight="1" x14ac:dyDescent="0.2">
      <c r="A714" s="62"/>
      <c r="B714" s="436"/>
      <c r="C714" s="436"/>
      <c r="D714" s="436"/>
      <c r="E714" s="436"/>
      <c r="F714" s="436"/>
      <c r="G714" s="436"/>
      <c r="H714" s="436"/>
      <c r="I714" s="436"/>
      <c r="J714" s="436"/>
      <c r="K714" s="436"/>
      <c r="L714" s="437"/>
      <c r="M714" s="299"/>
      <c r="N714" s="299"/>
      <c r="O714" s="299"/>
      <c r="P714" s="299"/>
      <c r="Q714" s="432"/>
      <c r="R714" s="438"/>
      <c r="S714" s="65"/>
      <c r="T714" s="180"/>
      <c r="U714" s="263"/>
    </row>
    <row r="715" spans="1:23" ht="12.75" customHeight="1" x14ac:dyDescent="0.2">
      <c r="A715" s="62"/>
      <c r="B715" s="436"/>
      <c r="C715" s="436"/>
      <c r="D715" s="436"/>
      <c r="E715" s="436"/>
      <c r="F715" s="436"/>
      <c r="G715" s="436"/>
      <c r="H715" s="436"/>
      <c r="I715" s="436"/>
      <c r="J715" s="436"/>
      <c r="K715" s="436"/>
      <c r="L715" s="437"/>
      <c r="M715" s="299"/>
      <c r="N715" s="299"/>
      <c r="O715" s="299"/>
      <c r="P715" s="299"/>
      <c r="Q715" s="432"/>
      <c r="R715" s="438"/>
      <c r="S715" s="65"/>
      <c r="T715" s="180"/>
      <c r="U715" s="263"/>
    </row>
    <row r="716" spans="1:23" ht="12.75" customHeight="1" x14ac:dyDescent="0.2">
      <c r="A716" s="62"/>
      <c r="B716" s="453"/>
      <c r="C716" s="453"/>
      <c r="D716" s="453"/>
      <c r="E716" s="453"/>
      <c r="F716" s="453"/>
      <c r="G716" s="453"/>
      <c r="H716" s="453"/>
      <c r="I716" s="453"/>
      <c r="J716" s="453"/>
      <c r="K716" s="453"/>
      <c r="L716" s="454"/>
      <c r="M716" s="299"/>
      <c r="N716" s="299"/>
      <c r="O716" s="299"/>
      <c r="P716" s="299"/>
      <c r="Q716" s="435"/>
      <c r="R716" s="455"/>
      <c r="S716" s="251"/>
      <c r="T716" s="252"/>
      <c r="U716" s="261"/>
    </row>
    <row r="717" spans="1:23" ht="12.75" customHeight="1" x14ac:dyDescent="0.25">
      <c r="A717" s="62"/>
      <c r="B717" s="442"/>
      <c r="C717" s="442"/>
      <c r="D717" s="442"/>
      <c r="E717" s="442"/>
      <c r="F717" s="442"/>
      <c r="G717" s="442"/>
      <c r="H717" s="442"/>
      <c r="I717" s="442"/>
      <c r="J717" s="442"/>
      <c r="K717" s="442"/>
      <c r="L717" s="443"/>
      <c r="M717" s="299"/>
      <c r="N717" s="299"/>
      <c r="O717" s="299"/>
      <c r="P717" s="299"/>
      <c r="Q717" s="433"/>
      <c r="R717" s="444"/>
      <c r="S717" s="253"/>
      <c r="T717" s="254"/>
      <c r="U717" s="262"/>
    </row>
    <row r="718" spans="1:23" ht="12.75" customHeight="1" x14ac:dyDescent="0.2">
      <c r="A718" s="62"/>
      <c r="B718" s="436"/>
      <c r="C718" s="436"/>
      <c r="D718" s="436"/>
      <c r="E718" s="436"/>
      <c r="F718" s="436"/>
      <c r="G718" s="436"/>
      <c r="H718" s="436"/>
      <c r="I718" s="436"/>
      <c r="J718" s="436"/>
      <c r="K718" s="436"/>
      <c r="L718" s="437"/>
      <c r="M718" s="299"/>
      <c r="N718" s="299"/>
      <c r="O718" s="299"/>
      <c r="P718" s="299"/>
      <c r="Q718" s="432"/>
      <c r="R718" s="438"/>
      <c r="S718" s="65"/>
      <c r="T718" s="180"/>
      <c r="U718" s="263"/>
    </row>
    <row r="719" spans="1:23" ht="12.75" customHeight="1" x14ac:dyDescent="0.2">
      <c r="A719" s="62"/>
      <c r="B719" s="436"/>
      <c r="C719" s="436"/>
      <c r="D719" s="436"/>
      <c r="E719" s="436"/>
      <c r="F719" s="436"/>
      <c r="G719" s="436"/>
      <c r="H719" s="436"/>
      <c r="I719" s="436"/>
      <c r="J719" s="436"/>
      <c r="K719" s="436"/>
      <c r="L719" s="437"/>
      <c r="M719" s="299"/>
      <c r="N719" s="299"/>
      <c r="O719" s="299"/>
      <c r="P719" s="299"/>
      <c r="Q719" s="432"/>
      <c r="R719" s="438"/>
      <c r="S719" s="65"/>
      <c r="T719" s="180"/>
      <c r="U719" s="263"/>
    </row>
    <row r="720" spans="1:23" ht="12.75" customHeight="1" x14ac:dyDescent="0.2">
      <c r="A720" s="62"/>
      <c r="B720" s="436"/>
      <c r="C720" s="436"/>
      <c r="D720" s="436"/>
      <c r="E720" s="436"/>
      <c r="F720" s="436"/>
      <c r="G720" s="436"/>
      <c r="H720" s="436"/>
      <c r="I720" s="436"/>
      <c r="J720" s="436"/>
      <c r="K720" s="436"/>
      <c r="L720" s="437"/>
      <c r="M720" s="299"/>
      <c r="N720" s="299"/>
      <c r="O720" s="299"/>
      <c r="P720" s="299"/>
      <c r="Q720" s="432"/>
      <c r="R720" s="438"/>
      <c r="S720" s="65"/>
      <c r="T720" s="180"/>
      <c r="U720" s="263"/>
    </row>
    <row r="721" spans="1:21" ht="12.75" customHeight="1" x14ac:dyDescent="0.2">
      <c r="A721" s="62"/>
      <c r="B721" s="436"/>
      <c r="C721" s="436"/>
      <c r="D721" s="436"/>
      <c r="E721" s="436"/>
      <c r="F721" s="436"/>
      <c r="G721" s="436"/>
      <c r="H721" s="436"/>
      <c r="I721" s="436"/>
      <c r="J721" s="436"/>
      <c r="K721" s="436"/>
      <c r="L721" s="437"/>
      <c r="M721" s="299"/>
      <c r="N721" s="299"/>
      <c r="O721" s="299"/>
      <c r="P721" s="299"/>
      <c r="Q721" s="432"/>
      <c r="R721" s="438"/>
      <c r="S721" s="65"/>
      <c r="T721" s="180"/>
      <c r="U721" s="263"/>
    </row>
    <row r="722" spans="1:21" ht="13.5" customHeight="1" x14ac:dyDescent="0.2">
      <c r="A722" s="62"/>
      <c r="B722" s="436"/>
      <c r="C722" s="436"/>
      <c r="D722" s="436"/>
      <c r="E722" s="436"/>
      <c r="F722" s="436"/>
      <c r="G722" s="436"/>
      <c r="H722" s="436"/>
      <c r="I722" s="436"/>
      <c r="J722" s="436"/>
      <c r="K722" s="436"/>
      <c r="L722" s="437"/>
      <c r="M722" s="299"/>
      <c r="N722" s="299"/>
      <c r="O722" s="299"/>
      <c r="P722" s="299"/>
      <c r="Q722" s="432"/>
      <c r="R722" s="438"/>
      <c r="S722" s="65"/>
      <c r="T722" s="180"/>
      <c r="U722" s="263"/>
    </row>
    <row r="723" spans="1:21" ht="12.75" customHeight="1" x14ac:dyDescent="0.2">
      <c r="A723" s="62"/>
      <c r="B723" s="436"/>
      <c r="C723" s="436"/>
      <c r="D723" s="436"/>
      <c r="E723" s="436"/>
      <c r="F723" s="436"/>
      <c r="G723" s="436"/>
      <c r="H723" s="436"/>
      <c r="I723" s="436"/>
      <c r="J723" s="436"/>
      <c r="K723" s="436"/>
      <c r="L723" s="437"/>
      <c r="M723" s="299"/>
      <c r="N723" s="299"/>
      <c r="O723" s="299"/>
      <c r="P723" s="299"/>
      <c r="Q723" s="432"/>
      <c r="R723" s="438"/>
      <c r="S723" s="65"/>
      <c r="T723" s="180"/>
      <c r="U723" s="263"/>
    </row>
    <row r="724" spans="1:21" ht="12.75" customHeight="1" x14ac:dyDescent="0.2">
      <c r="A724" s="62"/>
      <c r="B724" s="436"/>
      <c r="C724" s="436"/>
      <c r="D724" s="436"/>
      <c r="E724" s="436"/>
      <c r="F724" s="436"/>
      <c r="G724" s="436"/>
      <c r="H724" s="436"/>
      <c r="I724" s="436"/>
      <c r="J724" s="436"/>
      <c r="K724" s="436"/>
      <c r="L724" s="437"/>
      <c r="M724" s="299"/>
      <c r="N724" s="299"/>
      <c r="O724" s="299"/>
      <c r="P724" s="299"/>
      <c r="Q724" s="432"/>
      <c r="R724" s="438"/>
      <c r="S724" s="65"/>
      <c r="T724" s="180"/>
      <c r="U724" s="263"/>
    </row>
    <row r="725" spans="1:21" ht="12.75" customHeight="1" x14ac:dyDescent="0.2">
      <c r="A725" s="62"/>
      <c r="B725" s="436"/>
      <c r="C725" s="436"/>
      <c r="D725" s="436"/>
      <c r="E725" s="436"/>
      <c r="F725" s="436"/>
      <c r="G725" s="436"/>
      <c r="H725" s="436"/>
      <c r="I725" s="436"/>
      <c r="J725" s="436"/>
      <c r="K725" s="436"/>
      <c r="L725" s="437"/>
      <c r="M725" s="299"/>
      <c r="N725" s="299"/>
      <c r="O725" s="299"/>
      <c r="P725" s="299"/>
      <c r="Q725" s="432"/>
      <c r="R725" s="438"/>
      <c r="S725" s="65"/>
      <c r="T725" s="180"/>
      <c r="U725" s="263"/>
    </row>
    <row r="726" spans="1:21" ht="12.75" customHeight="1" x14ac:dyDescent="0.2">
      <c r="A726" s="62"/>
      <c r="B726" s="436"/>
      <c r="C726" s="436"/>
      <c r="D726" s="436"/>
      <c r="E726" s="436"/>
      <c r="F726" s="436"/>
      <c r="G726" s="436"/>
      <c r="H726" s="436"/>
      <c r="I726" s="436"/>
      <c r="J726" s="436"/>
      <c r="K726" s="436"/>
      <c r="L726" s="437"/>
      <c r="M726" s="299"/>
      <c r="N726" s="299"/>
      <c r="O726" s="299"/>
      <c r="P726" s="299"/>
      <c r="Q726" s="432"/>
      <c r="R726" s="438"/>
      <c r="S726" s="65"/>
      <c r="T726" s="180"/>
      <c r="U726" s="263"/>
    </row>
    <row r="727" spans="1:21" ht="12.75" customHeight="1" x14ac:dyDescent="0.25">
      <c r="A727" s="62"/>
      <c r="B727" s="442"/>
      <c r="C727" s="442"/>
      <c r="D727" s="442"/>
      <c r="E727" s="442"/>
      <c r="F727" s="442"/>
      <c r="G727" s="442"/>
      <c r="H727" s="442"/>
      <c r="I727" s="442"/>
      <c r="J727" s="442"/>
      <c r="K727" s="442"/>
      <c r="L727" s="443"/>
      <c r="M727" s="299"/>
      <c r="N727" s="299"/>
      <c r="O727" s="299"/>
      <c r="P727" s="299"/>
      <c r="Q727" s="433"/>
      <c r="R727" s="444"/>
      <c r="S727" s="253"/>
      <c r="T727" s="254"/>
      <c r="U727" s="262"/>
    </row>
    <row r="728" spans="1:21" ht="13.5" customHeight="1" x14ac:dyDescent="0.2">
      <c r="A728" s="62"/>
      <c r="B728" s="436"/>
      <c r="C728" s="436"/>
      <c r="D728" s="436"/>
      <c r="E728" s="436"/>
      <c r="F728" s="436"/>
      <c r="G728" s="436"/>
      <c r="H728" s="436"/>
      <c r="I728" s="436"/>
      <c r="J728" s="436"/>
      <c r="K728" s="436"/>
      <c r="L728" s="437"/>
      <c r="M728" s="299"/>
      <c r="N728" s="299"/>
      <c r="O728" s="299"/>
      <c r="P728" s="299"/>
      <c r="Q728" s="432"/>
      <c r="R728" s="438"/>
      <c r="S728" s="65"/>
      <c r="T728" s="180"/>
      <c r="U728" s="263"/>
    </row>
    <row r="729" spans="1:21" ht="12.75" customHeight="1" x14ac:dyDescent="0.2">
      <c r="A729" s="62"/>
      <c r="B729" s="436"/>
      <c r="C729" s="436"/>
      <c r="D729" s="436"/>
      <c r="E729" s="436"/>
      <c r="F729" s="436"/>
      <c r="G729" s="436"/>
      <c r="H729" s="436"/>
      <c r="I729" s="436"/>
      <c r="J729" s="436"/>
      <c r="K729" s="436"/>
      <c r="L729" s="437"/>
      <c r="M729" s="299"/>
      <c r="N729" s="299"/>
      <c r="O729" s="299"/>
      <c r="P729" s="299"/>
      <c r="Q729" s="432"/>
      <c r="R729" s="438"/>
      <c r="S729" s="65"/>
      <c r="T729" s="180"/>
      <c r="U729" s="263"/>
    </row>
    <row r="730" spans="1:21" ht="12.75" customHeight="1" x14ac:dyDescent="0.2">
      <c r="A730" s="62"/>
      <c r="B730" s="436"/>
      <c r="C730" s="436"/>
      <c r="D730" s="436"/>
      <c r="E730" s="436"/>
      <c r="F730" s="436"/>
      <c r="G730" s="436"/>
      <c r="H730" s="436"/>
      <c r="I730" s="436"/>
      <c r="J730" s="436"/>
      <c r="K730" s="436"/>
      <c r="L730" s="437"/>
      <c r="M730" s="299"/>
      <c r="N730" s="299"/>
      <c r="O730" s="299"/>
      <c r="P730" s="299"/>
      <c r="Q730" s="432"/>
      <c r="R730" s="438"/>
      <c r="S730" s="65"/>
      <c r="T730" s="180"/>
      <c r="U730" s="263"/>
    </row>
    <row r="731" spans="1:21" ht="12.75" customHeight="1" x14ac:dyDescent="0.2">
      <c r="A731" s="62"/>
      <c r="B731" s="436"/>
      <c r="C731" s="436"/>
      <c r="D731" s="436"/>
      <c r="E731" s="436"/>
      <c r="F731" s="436"/>
      <c r="G731" s="436"/>
      <c r="H731" s="436"/>
      <c r="I731" s="436"/>
      <c r="J731" s="436"/>
      <c r="K731" s="436"/>
      <c r="L731" s="437"/>
      <c r="M731" s="299"/>
      <c r="N731" s="299"/>
      <c r="O731" s="299"/>
      <c r="P731" s="299"/>
      <c r="Q731" s="432"/>
      <c r="R731" s="438"/>
      <c r="S731" s="65"/>
      <c r="T731" s="180"/>
      <c r="U731" s="263"/>
    </row>
    <row r="732" spans="1:21" ht="12.75" customHeight="1" x14ac:dyDescent="0.2">
      <c r="A732" s="62"/>
      <c r="B732" s="436"/>
      <c r="C732" s="436"/>
      <c r="D732" s="436"/>
      <c r="E732" s="436"/>
      <c r="F732" s="436"/>
      <c r="G732" s="436"/>
      <c r="H732" s="436"/>
      <c r="I732" s="436"/>
      <c r="J732" s="436"/>
      <c r="K732" s="436"/>
      <c r="L732" s="437"/>
      <c r="M732" s="299"/>
      <c r="N732" s="299"/>
      <c r="O732" s="299"/>
      <c r="P732" s="299"/>
      <c r="Q732" s="432"/>
      <c r="R732" s="438"/>
      <c r="S732" s="65"/>
      <c r="T732" s="180"/>
      <c r="U732" s="263"/>
    </row>
    <row r="733" spans="1:21" ht="12.75" customHeight="1" x14ac:dyDescent="0.25">
      <c r="A733" s="62"/>
      <c r="B733" s="442"/>
      <c r="C733" s="442"/>
      <c r="D733" s="442"/>
      <c r="E733" s="442"/>
      <c r="F733" s="442"/>
      <c r="G733" s="442"/>
      <c r="H733" s="442"/>
      <c r="I733" s="442"/>
      <c r="J733" s="442"/>
      <c r="K733" s="442"/>
      <c r="L733" s="443"/>
      <c r="M733" s="299"/>
      <c r="N733" s="299"/>
      <c r="O733" s="299"/>
      <c r="P733" s="299"/>
      <c r="Q733" s="433"/>
      <c r="R733" s="444"/>
      <c r="S733" s="253"/>
      <c r="T733" s="254"/>
      <c r="U733" s="262"/>
    </row>
    <row r="734" spans="1:21" ht="12.75" customHeight="1" x14ac:dyDescent="0.2">
      <c r="A734" s="62"/>
      <c r="B734" s="436"/>
      <c r="C734" s="436"/>
      <c r="D734" s="436"/>
      <c r="E734" s="436"/>
      <c r="F734" s="436"/>
      <c r="G734" s="436"/>
      <c r="H734" s="436"/>
      <c r="I734" s="436"/>
      <c r="J734" s="436"/>
      <c r="K734" s="436"/>
      <c r="L734" s="437"/>
      <c r="M734" s="257"/>
      <c r="N734" s="257"/>
      <c r="O734" s="63"/>
      <c r="P734" s="64"/>
      <c r="Q734" s="432"/>
      <c r="R734" s="438"/>
      <c r="S734" s="65"/>
      <c r="T734" s="180"/>
      <c r="U734" s="263"/>
    </row>
    <row r="735" spans="1:21" ht="12.75" customHeight="1" x14ac:dyDescent="0.2">
      <c r="A735" s="62"/>
      <c r="B735" s="436"/>
      <c r="C735" s="436"/>
      <c r="D735" s="436"/>
      <c r="E735" s="436"/>
      <c r="F735" s="436"/>
      <c r="G735" s="436"/>
      <c r="H735" s="436"/>
      <c r="I735" s="436"/>
      <c r="J735" s="436"/>
      <c r="K735" s="436"/>
      <c r="L735" s="437"/>
      <c r="M735" s="257"/>
      <c r="N735" s="257"/>
      <c r="O735" s="63"/>
      <c r="P735" s="64"/>
      <c r="Q735" s="432"/>
      <c r="R735" s="438"/>
      <c r="S735" s="65"/>
      <c r="T735" s="180"/>
      <c r="U735" s="263"/>
    </row>
    <row r="736" spans="1:21" ht="12.75" customHeight="1" x14ac:dyDescent="0.2">
      <c r="A736" s="62"/>
      <c r="B736" s="436"/>
      <c r="C736" s="436"/>
      <c r="D736" s="436"/>
      <c r="E736" s="436"/>
      <c r="F736" s="436"/>
      <c r="G736" s="436"/>
      <c r="H736" s="436"/>
      <c r="I736" s="436"/>
      <c r="J736" s="436"/>
      <c r="K736" s="436"/>
      <c r="L736" s="437"/>
      <c r="M736" s="257"/>
      <c r="N736" s="257"/>
      <c r="O736" s="63"/>
      <c r="P736" s="64"/>
      <c r="Q736" s="432"/>
      <c r="R736" s="438"/>
      <c r="S736" s="65"/>
      <c r="T736" s="180"/>
      <c r="U736" s="263"/>
    </row>
    <row r="737" spans="1:21" ht="12.75" customHeight="1" x14ac:dyDescent="0.2">
      <c r="A737" s="62"/>
      <c r="B737" s="436"/>
      <c r="C737" s="436"/>
      <c r="D737" s="436"/>
      <c r="E737" s="436"/>
      <c r="F737" s="436"/>
      <c r="G737" s="436"/>
      <c r="H737" s="436"/>
      <c r="I737" s="436"/>
      <c r="J737" s="436"/>
      <c r="K737" s="436"/>
      <c r="L737" s="437"/>
      <c r="M737" s="257"/>
      <c r="N737" s="257"/>
      <c r="O737" s="63"/>
      <c r="P737" s="64"/>
      <c r="Q737" s="432"/>
      <c r="R737" s="438"/>
      <c r="S737" s="65"/>
      <c r="T737" s="180"/>
      <c r="U737" s="263"/>
    </row>
    <row r="738" spans="1:21" ht="12.75" customHeight="1" x14ac:dyDescent="0.2">
      <c r="A738" s="62"/>
      <c r="B738" s="436"/>
      <c r="C738" s="436"/>
      <c r="D738" s="436"/>
      <c r="E738" s="436"/>
      <c r="F738" s="436"/>
      <c r="G738" s="436"/>
      <c r="H738" s="436"/>
      <c r="I738" s="436"/>
      <c r="J738" s="436"/>
      <c r="K738" s="436"/>
      <c r="L738" s="437"/>
      <c r="M738" s="257"/>
      <c r="N738" s="257"/>
      <c r="O738" s="63"/>
      <c r="P738" s="64"/>
      <c r="Q738" s="432"/>
      <c r="R738" s="438"/>
      <c r="S738" s="65"/>
      <c r="T738" s="180"/>
      <c r="U738" s="263"/>
    </row>
    <row r="739" spans="1:21" ht="12.75" customHeight="1" x14ac:dyDescent="0.2">
      <c r="A739" s="62"/>
      <c r="B739" s="436"/>
      <c r="C739" s="436"/>
      <c r="D739" s="436"/>
      <c r="E739" s="436"/>
      <c r="F739" s="436"/>
      <c r="G739" s="436"/>
      <c r="H739" s="436"/>
      <c r="I739" s="436"/>
      <c r="J739" s="436"/>
      <c r="K739" s="436"/>
      <c r="L739" s="437"/>
      <c r="M739" s="257"/>
      <c r="N739" s="257"/>
      <c r="O739" s="63"/>
      <c r="P739" s="64"/>
      <c r="Q739" s="432"/>
      <c r="R739" s="438"/>
      <c r="S739" s="65"/>
      <c r="T739" s="180"/>
      <c r="U739" s="263"/>
    </row>
    <row r="740" spans="1:21" ht="12.75" customHeight="1" x14ac:dyDescent="0.2">
      <c r="A740" s="62"/>
      <c r="B740" s="436"/>
      <c r="C740" s="436"/>
      <c r="D740" s="436"/>
      <c r="E740" s="436"/>
      <c r="F740" s="436"/>
      <c r="G740" s="436"/>
      <c r="H740" s="436"/>
      <c r="I740" s="436"/>
      <c r="J740" s="436"/>
      <c r="K740" s="436"/>
      <c r="L740" s="437"/>
      <c r="M740" s="257"/>
      <c r="N740" s="257"/>
      <c r="O740" s="63"/>
      <c r="P740" s="64"/>
      <c r="Q740" s="432"/>
      <c r="R740" s="438"/>
      <c r="S740" s="65"/>
      <c r="T740" s="180"/>
      <c r="U740" s="263"/>
    </row>
    <row r="741" spans="1:21" ht="12.75" customHeight="1" x14ac:dyDescent="0.2">
      <c r="A741" s="62"/>
      <c r="B741" s="436"/>
      <c r="C741" s="436"/>
      <c r="D741" s="436"/>
      <c r="E741" s="436"/>
      <c r="F741" s="436"/>
      <c r="G741" s="436"/>
      <c r="H741" s="436"/>
      <c r="I741" s="436"/>
      <c r="J741" s="436"/>
      <c r="K741" s="436"/>
      <c r="L741" s="437"/>
      <c r="M741" s="257"/>
      <c r="N741" s="257"/>
      <c r="O741" s="63"/>
      <c r="P741" s="64"/>
      <c r="Q741" s="432"/>
      <c r="R741" s="438"/>
      <c r="S741" s="65"/>
      <c r="T741" s="180"/>
      <c r="U741" s="263"/>
    </row>
    <row r="742" spans="1:21" ht="12.75" customHeight="1" x14ac:dyDescent="0.2">
      <c r="A742" s="62"/>
      <c r="B742" s="436"/>
      <c r="C742" s="436"/>
      <c r="D742" s="436"/>
      <c r="E742" s="436"/>
      <c r="F742" s="436"/>
      <c r="G742" s="436"/>
      <c r="H742" s="436"/>
      <c r="I742" s="436"/>
      <c r="J742" s="436"/>
      <c r="K742" s="436"/>
      <c r="L742" s="437"/>
      <c r="M742" s="257"/>
      <c r="N742" s="257"/>
      <c r="O742" s="63"/>
      <c r="P742" s="64"/>
      <c r="Q742" s="432"/>
      <c r="R742" s="438"/>
      <c r="S742" s="65"/>
      <c r="T742" s="180"/>
      <c r="U742" s="263"/>
    </row>
    <row r="743" spans="1:21" ht="12.75" customHeight="1" x14ac:dyDescent="0.2">
      <c r="A743" s="62"/>
      <c r="B743" s="436"/>
      <c r="C743" s="436"/>
      <c r="D743" s="436"/>
      <c r="E743" s="436"/>
      <c r="F743" s="436"/>
      <c r="G743" s="436"/>
      <c r="H743" s="436"/>
      <c r="I743" s="436"/>
      <c r="J743" s="436"/>
      <c r="K743" s="436"/>
      <c r="L743" s="437"/>
      <c r="M743" s="257"/>
      <c r="N743" s="257"/>
      <c r="O743" s="63"/>
      <c r="P743" s="64"/>
      <c r="Q743" s="432"/>
      <c r="R743" s="438"/>
      <c r="S743" s="65"/>
      <c r="T743" s="180"/>
      <c r="U743" s="263"/>
    </row>
    <row r="744" spans="1:21" ht="12.75" customHeight="1" x14ac:dyDescent="0.2">
      <c r="A744" s="62"/>
      <c r="B744" s="436"/>
      <c r="C744" s="436"/>
      <c r="D744" s="436"/>
      <c r="E744" s="436"/>
      <c r="F744" s="436"/>
      <c r="G744" s="436"/>
      <c r="H744" s="436"/>
      <c r="I744" s="436"/>
      <c r="J744" s="436"/>
      <c r="K744" s="436"/>
      <c r="L744" s="437"/>
      <c r="M744" s="257"/>
      <c r="N744" s="257"/>
      <c r="O744" s="63"/>
      <c r="P744" s="64"/>
      <c r="Q744" s="432"/>
      <c r="R744" s="438"/>
      <c r="S744" s="65"/>
      <c r="T744" s="180"/>
      <c r="U744" s="263"/>
    </row>
    <row r="745" spans="1:21" ht="12.75" customHeight="1" x14ac:dyDescent="0.2">
      <c r="A745" s="62"/>
      <c r="B745" s="436"/>
      <c r="C745" s="436"/>
      <c r="D745" s="436"/>
      <c r="E745" s="436"/>
      <c r="F745" s="436"/>
      <c r="G745" s="436"/>
      <c r="H745" s="436"/>
      <c r="I745" s="436"/>
      <c r="J745" s="436"/>
      <c r="K745" s="436"/>
      <c r="L745" s="437"/>
      <c r="M745" s="257"/>
      <c r="N745" s="257"/>
      <c r="O745" s="63"/>
      <c r="P745" s="64"/>
      <c r="Q745" s="432"/>
      <c r="R745" s="438"/>
      <c r="S745" s="65"/>
      <c r="T745" s="180"/>
      <c r="U745" s="263"/>
    </row>
    <row r="746" spans="1:21" ht="13.5" customHeight="1" x14ac:dyDescent="0.2">
      <c r="A746" s="62"/>
      <c r="B746" s="436"/>
      <c r="C746" s="436"/>
      <c r="D746" s="436"/>
      <c r="E746" s="436"/>
      <c r="F746" s="436"/>
      <c r="G746" s="436"/>
      <c r="H746" s="436"/>
      <c r="I746" s="436"/>
      <c r="J746" s="436"/>
      <c r="K746" s="436"/>
      <c r="L746" s="437"/>
      <c r="M746" s="257"/>
      <c r="N746" s="257"/>
      <c r="O746" s="63"/>
      <c r="P746" s="64"/>
      <c r="Q746" s="432"/>
      <c r="R746" s="438"/>
      <c r="S746" s="65"/>
      <c r="T746" s="180"/>
      <c r="U746" s="263"/>
    </row>
    <row r="747" spans="1:21" ht="12.75" customHeight="1" x14ac:dyDescent="0.2">
      <c r="A747" s="62"/>
      <c r="B747" s="436"/>
      <c r="C747" s="436"/>
      <c r="D747" s="436"/>
      <c r="E747" s="436"/>
      <c r="F747" s="436"/>
      <c r="G747" s="436"/>
      <c r="H747" s="436"/>
      <c r="I747" s="436"/>
      <c r="J747" s="436"/>
      <c r="K747" s="436"/>
      <c r="L747" s="437"/>
      <c r="M747" s="257"/>
      <c r="N747" s="257"/>
      <c r="O747" s="63"/>
      <c r="P747" s="64"/>
      <c r="Q747" s="432"/>
      <c r="R747" s="438"/>
      <c r="S747" s="65"/>
      <c r="T747" s="180"/>
      <c r="U747" s="263"/>
    </row>
    <row r="748" spans="1:21" ht="12.75" customHeight="1" x14ac:dyDescent="0.2">
      <c r="A748" s="62"/>
      <c r="B748" s="436"/>
      <c r="C748" s="436"/>
      <c r="D748" s="436"/>
      <c r="E748" s="436"/>
      <c r="F748" s="436"/>
      <c r="G748" s="436"/>
      <c r="H748" s="436"/>
      <c r="I748" s="436"/>
      <c r="J748" s="436"/>
      <c r="K748" s="436"/>
      <c r="L748" s="437"/>
      <c r="M748" s="257"/>
      <c r="N748" s="257"/>
      <c r="O748" s="63"/>
      <c r="P748" s="64"/>
      <c r="Q748" s="432"/>
      <c r="R748" s="438"/>
      <c r="S748" s="65"/>
      <c r="T748" s="180"/>
      <c r="U748" s="263"/>
    </row>
    <row r="749" spans="1:21" ht="13.5" customHeight="1" x14ac:dyDescent="0.2">
      <c r="A749" s="62"/>
      <c r="B749" s="436"/>
      <c r="C749" s="436"/>
      <c r="D749" s="436"/>
      <c r="E749" s="436"/>
      <c r="F749" s="436"/>
      <c r="G749" s="436"/>
      <c r="H749" s="436"/>
      <c r="I749" s="436"/>
      <c r="J749" s="436"/>
      <c r="K749" s="436"/>
      <c r="L749" s="437"/>
      <c r="M749" s="257"/>
      <c r="N749" s="257"/>
      <c r="O749" s="63"/>
      <c r="P749" s="64"/>
      <c r="Q749" s="432"/>
      <c r="R749" s="438"/>
      <c r="S749" s="65"/>
      <c r="T749" s="180"/>
      <c r="U749" s="263"/>
    </row>
    <row r="750" spans="1:21" x14ac:dyDescent="0.2">
      <c r="A750" s="62"/>
      <c r="B750" s="436"/>
      <c r="C750" s="436"/>
      <c r="D750" s="436"/>
      <c r="E750" s="436"/>
      <c r="F750" s="436"/>
      <c r="G750" s="436"/>
      <c r="H750" s="436"/>
      <c r="I750" s="436"/>
      <c r="J750" s="436"/>
      <c r="K750" s="436"/>
      <c r="L750" s="437"/>
      <c r="M750" s="257"/>
      <c r="N750" s="257"/>
      <c r="O750" s="63"/>
      <c r="P750" s="64"/>
      <c r="Q750" s="432"/>
      <c r="R750" s="438"/>
      <c r="S750" s="65"/>
      <c r="T750" s="180"/>
      <c r="U750" s="263"/>
    </row>
    <row r="751" spans="1:21" ht="13.5" thickBot="1" x14ac:dyDescent="0.25">
      <c r="A751" s="62"/>
      <c r="B751" s="449"/>
      <c r="C751" s="449"/>
      <c r="D751" s="449"/>
      <c r="E751" s="449"/>
      <c r="F751" s="449"/>
      <c r="G751" s="449"/>
      <c r="H751" s="449"/>
      <c r="I751" s="449"/>
      <c r="J751" s="449"/>
      <c r="K751" s="449"/>
      <c r="L751" s="450"/>
      <c r="M751" s="259"/>
      <c r="N751" s="259"/>
      <c r="O751" s="199"/>
      <c r="P751" s="200"/>
      <c r="Q751" s="451"/>
      <c r="R751" s="452"/>
      <c r="S751" s="255"/>
      <c r="T751" s="256"/>
      <c r="U751" s="264"/>
    </row>
    <row r="752" spans="1:21" ht="13.5" thickBot="1" x14ac:dyDescent="0.25">
      <c r="A752" s="62" t="s">
        <v>627</v>
      </c>
      <c r="B752" s="215"/>
      <c r="C752" s="215"/>
      <c r="D752" s="215"/>
      <c r="E752" s="215"/>
      <c r="F752" s="215"/>
      <c r="G752" s="215"/>
      <c r="H752" s="215"/>
      <c r="I752" s="215"/>
      <c r="J752" s="215"/>
      <c r="K752" s="215"/>
      <c r="L752" s="219"/>
      <c r="M752" s="217"/>
      <c r="N752" s="218"/>
      <c r="O752" s="215"/>
      <c r="P752" s="216"/>
      <c r="Q752" s="216"/>
      <c r="R752" s="217"/>
      <c r="S752" s="217"/>
      <c r="T752" s="217"/>
      <c r="U752" s="265"/>
    </row>
    <row r="753" spans="1:21" x14ac:dyDescent="0.2">
      <c r="A753" s="96"/>
      <c r="B753" s="220"/>
      <c r="C753" s="198"/>
      <c r="D753" s="198"/>
      <c r="E753" s="198"/>
      <c r="F753" s="198"/>
      <c r="G753" s="198"/>
      <c r="H753" s="198"/>
      <c r="I753" s="198"/>
      <c r="J753" s="198"/>
      <c r="K753" s="198"/>
      <c r="L753" s="67"/>
      <c r="M753" s="67"/>
      <c r="N753" s="67"/>
      <c r="O753" s="67"/>
      <c r="P753" s="67"/>
      <c r="Q753" s="67"/>
      <c r="R753" s="67"/>
      <c r="S753" s="67"/>
      <c r="T753" s="67"/>
      <c r="U753" s="67"/>
    </row>
    <row r="754" spans="1:21" x14ac:dyDescent="0.2">
      <c r="A754" s="96"/>
      <c r="B754" s="221"/>
      <c r="C754" s="67"/>
      <c r="D754" s="67"/>
      <c r="E754" s="67"/>
      <c r="F754" s="67"/>
      <c r="G754" s="67"/>
      <c r="H754" s="67"/>
      <c r="I754" s="67"/>
      <c r="J754" s="67"/>
      <c r="K754" s="67"/>
      <c r="L754" s="67"/>
      <c r="M754" s="67"/>
      <c r="N754" s="67"/>
      <c r="O754" s="67"/>
      <c r="P754" s="67"/>
      <c r="Q754" s="67"/>
      <c r="R754" s="67"/>
      <c r="S754" s="67"/>
      <c r="T754" s="67"/>
      <c r="U754" s="67"/>
    </row>
    <row r="755" spans="1:21" x14ac:dyDescent="0.2">
      <c r="A755" s="67" t="s">
        <v>277</v>
      </c>
      <c r="B755" s="67"/>
      <c r="C755" s="67"/>
      <c r="D755" s="67"/>
      <c r="E755" s="67"/>
      <c r="F755" s="67"/>
      <c r="G755" s="67"/>
      <c r="H755" s="67"/>
      <c r="I755" s="67"/>
      <c r="J755" s="67"/>
      <c r="K755" s="67"/>
      <c r="L755" s="67"/>
      <c r="M755" s="67"/>
      <c r="N755" s="67"/>
      <c r="O755" s="67"/>
      <c r="P755" s="67"/>
      <c r="Q755" s="67"/>
      <c r="R755" s="67"/>
      <c r="S755" s="67"/>
      <c r="T755" s="67"/>
      <c r="U755" s="67"/>
    </row>
  </sheetData>
  <autoFilter ref="A18:IN712">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6" showButton="0"/>
  </autoFilter>
  <mergeCells count="1458">
    <mergeCell ref="B689:L689"/>
    <mergeCell ref="Q689:R689"/>
    <mergeCell ref="B690:L690"/>
    <mergeCell ref="B670:L670"/>
    <mergeCell ref="Q670:R670"/>
    <mergeCell ref="B661:L661"/>
    <mergeCell ref="Q661:R661"/>
    <mergeCell ref="B725:L725"/>
    <mergeCell ref="Q725:R725"/>
    <mergeCell ref="B722:L722"/>
    <mergeCell ref="Q722:R722"/>
    <mergeCell ref="Q731:R731"/>
    <mergeCell ref="B706:L706"/>
    <mergeCell ref="B692:L692"/>
    <mergeCell ref="B677:L677"/>
    <mergeCell ref="Q677:R677"/>
    <mergeCell ref="B683:L683"/>
    <mergeCell ref="Q683:R683"/>
    <mergeCell ref="Q682:R682"/>
    <mergeCell ref="Q691:R691"/>
    <mergeCell ref="B693:L693"/>
    <mergeCell ref="Q693:R693"/>
    <mergeCell ref="B694:L694"/>
    <mergeCell ref="Q688:R688"/>
    <mergeCell ref="B710:L710"/>
    <mergeCell ref="B728:L728"/>
    <mergeCell ref="Q728:R728"/>
    <mergeCell ref="B723:L723"/>
    <mergeCell ref="B719:L719"/>
    <mergeCell ref="Q719:R719"/>
    <mergeCell ref="B716:L716"/>
    <mergeCell ref="Q716:R716"/>
    <mergeCell ref="Q561:R561"/>
    <mergeCell ref="B555:L555"/>
    <mergeCell ref="Q555:R555"/>
    <mergeCell ref="B561:L561"/>
    <mergeCell ref="Q562:R562"/>
    <mergeCell ref="B659:L659"/>
    <mergeCell ref="Q659:R659"/>
    <mergeCell ref="B654:L654"/>
    <mergeCell ref="Q654:R654"/>
    <mergeCell ref="B665:L665"/>
    <mergeCell ref="Q665:R665"/>
    <mergeCell ref="B669:L669"/>
    <mergeCell ref="B655:L655"/>
    <mergeCell ref="Q655:R655"/>
    <mergeCell ref="B650:L650"/>
    <mergeCell ref="Q650:R650"/>
    <mergeCell ref="B667:L667"/>
    <mergeCell ref="Q667:R667"/>
    <mergeCell ref="B663:L663"/>
    <mergeCell ref="Q663:R663"/>
    <mergeCell ref="B658:L658"/>
    <mergeCell ref="Q658:R658"/>
    <mergeCell ref="B660:L660"/>
    <mergeCell ref="B652:L652"/>
    <mergeCell ref="Q652:R652"/>
    <mergeCell ref="Q668:R668"/>
    <mergeCell ref="B525:L525"/>
    <mergeCell ref="B523:L523"/>
    <mergeCell ref="Q523:R523"/>
    <mergeCell ref="B521:L521"/>
    <mergeCell ref="Q521:R521"/>
    <mergeCell ref="B560:L560"/>
    <mergeCell ref="Q560:R560"/>
    <mergeCell ref="B532:L532"/>
    <mergeCell ref="Q532:R532"/>
    <mergeCell ref="B531:L531"/>
    <mergeCell ref="Q531:R531"/>
    <mergeCell ref="B540:L540"/>
    <mergeCell ref="Q540:R540"/>
    <mergeCell ref="B543:L543"/>
    <mergeCell ref="Q543:R543"/>
    <mergeCell ref="Q541:R541"/>
    <mergeCell ref="B547:L547"/>
    <mergeCell ref="Q547:R547"/>
    <mergeCell ref="B553:L553"/>
    <mergeCell ref="Q553:R553"/>
    <mergeCell ref="B548:L548"/>
    <mergeCell ref="Q548:R548"/>
    <mergeCell ref="B554:L554"/>
    <mergeCell ref="Q554:R554"/>
    <mergeCell ref="B549:L549"/>
    <mergeCell ref="B537:L537"/>
    <mergeCell ref="Q537:R537"/>
    <mergeCell ref="B546:L546"/>
    <mergeCell ref="Q546:R546"/>
    <mergeCell ref="B558:L558"/>
    <mergeCell ref="Q558:R558"/>
    <mergeCell ref="B559:L559"/>
    <mergeCell ref="B493:L493"/>
    <mergeCell ref="Q493:R493"/>
    <mergeCell ref="Q484:R484"/>
    <mergeCell ref="B497:L497"/>
    <mergeCell ref="Q497:R497"/>
    <mergeCell ref="B498:L498"/>
    <mergeCell ref="Q498:R498"/>
    <mergeCell ref="Q507:R507"/>
    <mergeCell ref="B496:L496"/>
    <mergeCell ref="Q496:R496"/>
    <mergeCell ref="B491:L491"/>
    <mergeCell ref="Q491:R491"/>
    <mergeCell ref="B495:L495"/>
    <mergeCell ref="Q495:R495"/>
    <mergeCell ref="Q499:R499"/>
    <mergeCell ref="B505:L505"/>
    <mergeCell ref="Q505:R505"/>
    <mergeCell ref="Q489:R489"/>
    <mergeCell ref="B503:L503"/>
    <mergeCell ref="Q503:R503"/>
    <mergeCell ref="Q504:R504"/>
    <mergeCell ref="B507:L507"/>
    <mergeCell ref="B488:L488"/>
    <mergeCell ref="Q488:R488"/>
    <mergeCell ref="B490:L490"/>
    <mergeCell ref="Q490:R490"/>
    <mergeCell ref="B499:L499"/>
    <mergeCell ref="B506:L506"/>
    <mergeCell ref="Q506:R506"/>
    <mergeCell ref="B453:L453"/>
    <mergeCell ref="Q453:R453"/>
    <mergeCell ref="B461:L461"/>
    <mergeCell ref="Q461:R461"/>
    <mergeCell ref="B454:L454"/>
    <mergeCell ref="Q454:R454"/>
    <mergeCell ref="B467:L467"/>
    <mergeCell ref="Q467:R467"/>
    <mergeCell ref="B439:L439"/>
    <mergeCell ref="Q439:R439"/>
    <mergeCell ref="B444:L444"/>
    <mergeCell ref="Q444:R444"/>
    <mergeCell ref="B442:L442"/>
    <mergeCell ref="Q442:R442"/>
    <mergeCell ref="Q472:R472"/>
    <mergeCell ref="B474:L474"/>
    <mergeCell ref="Q458:R458"/>
    <mergeCell ref="B445:L445"/>
    <mergeCell ref="Q445:R445"/>
    <mergeCell ref="B463:L463"/>
    <mergeCell ref="Q463:R463"/>
    <mergeCell ref="B469:L469"/>
    <mergeCell ref="Q464:R464"/>
    <mergeCell ref="B470:L470"/>
    <mergeCell ref="Q470:R470"/>
    <mergeCell ref="B465:L465"/>
    <mergeCell ref="B460:L460"/>
    <mergeCell ref="Q460:R460"/>
    <mergeCell ref="B466:L466"/>
    <mergeCell ref="Q466:R466"/>
    <mergeCell ref="B462:L462"/>
    <mergeCell ref="Q462:R462"/>
    <mergeCell ref="B438:L438"/>
    <mergeCell ref="Q438:R438"/>
    <mergeCell ref="B443:L443"/>
    <mergeCell ref="Q443:R443"/>
    <mergeCell ref="B432:L432"/>
    <mergeCell ref="Q432:R432"/>
    <mergeCell ref="B424:L424"/>
    <mergeCell ref="Q424:R424"/>
    <mergeCell ref="B416:L416"/>
    <mergeCell ref="Q415:R415"/>
    <mergeCell ref="B422:L422"/>
    <mergeCell ref="Q422:R422"/>
    <mergeCell ref="B429:L429"/>
    <mergeCell ref="Q429:R429"/>
    <mergeCell ref="B433:L433"/>
    <mergeCell ref="Q433:R433"/>
    <mergeCell ref="B434:L434"/>
    <mergeCell ref="Q434:R434"/>
    <mergeCell ref="B428:L428"/>
    <mergeCell ref="Q428:R428"/>
    <mergeCell ref="B430:L430"/>
    <mergeCell ref="Q430:R430"/>
    <mergeCell ref="B437:L437"/>
    <mergeCell ref="Q437:R437"/>
    <mergeCell ref="B431:L431"/>
    <mergeCell ref="Q431:R431"/>
    <mergeCell ref="Q441:R441"/>
    <mergeCell ref="Q435:R435"/>
    <mergeCell ref="B440:L440"/>
    <mergeCell ref="Q440:R440"/>
    <mergeCell ref="B441:L441"/>
    <mergeCell ref="B436:L436"/>
    <mergeCell ref="B423:L423"/>
    <mergeCell ref="Q423:R423"/>
    <mergeCell ref="Q416:R416"/>
    <mergeCell ref="B420:L420"/>
    <mergeCell ref="Q420:R420"/>
    <mergeCell ref="Q339:R339"/>
    <mergeCell ref="B352:L352"/>
    <mergeCell ref="Q352:R352"/>
    <mergeCell ref="B344:L344"/>
    <mergeCell ref="Q344:R344"/>
    <mergeCell ref="B348:L348"/>
    <mergeCell ref="B365:L365"/>
    <mergeCell ref="Q365:R365"/>
    <mergeCell ref="B363:L363"/>
    <mergeCell ref="B343:L343"/>
    <mergeCell ref="Q343:R343"/>
    <mergeCell ref="B350:L350"/>
    <mergeCell ref="Q350:R350"/>
    <mergeCell ref="B400:L400"/>
    <mergeCell ref="Q400:R400"/>
    <mergeCell ref="B407:L407"/>
    <mergeCell ref="Q407:R407"/>
    <mergeCell ref="B394:L394"/>
    <mergeCell ref="Q394:R394"/>
    <mergeCell ref="Q399:R399"/>
    <mergeCell ref="B401:L401"/>
    <mergeCell ref="Q401:R401"/>
    <mergeCell ref="Q257:R257"/>
    <mergeCell ref="B231:L231"/>
    <mergeCell ref="B237:L237"/>
    <mergeCell ref="Q237:R237"/>
    <mergeCell ref="B248:L248"/>
    <mergeCell ref="Q248:R248"/>
    <mergeCell ref="B246:L246"/>
    <mergeCell ref="Q246:R246"/>
    <mergeCell ref="B232:L232"/>
    <mergeCell ref="Q232:R232"/>
    <mergeCell ref="Q330:R330"/>
    <mergeCell ref="B339:L339"/>
    <mergeCell ref="B313:L313"/>
    <mergeCell ref="B395:L395"/>
    <mergeCell ref="Q395:R395"/>
    <mergeCell ref="Q393:R393"/>
    <mergeCell ref="B417:L417"/>
    <mergeCell ref="Q417:R417"/>
    <mergeCell ref="B219:L219"/>
    <mergeCell ref="Q219:R219"/>
    <mergeCell ref="B217:L217"/>
    <mergeCell ref="Q217:R217"/>
    <mergeCell ref="Q231:R231"/>
    <mergeCell ref="B223:L223"/>
    <mergeCell ref="Q223:R223"/>
    <mergeCell ref="B212:L212"/>
    <mergeCell ref="Q212:R212"/>
    <mergeCell ref="Q230:R230"/>
    <mergeCell ref="B213:L213"/>
    <mergeCell ref="Q213:R213"/>
    <mergeCell ref="B216:L216"/>
    <mergeCell ref="Q216:R216"/>
    <mergeCell ref="B341:L341"/>
    <mergeCell ref="B225:L225"/>
    <mergeCell ref="B239:L239"/>
    <mergeCell ref="Q239:R239"/>
    <mergeCell ref="B247:L247"/>
    <mergeCell ref="Q247:R247"/>
    <mergeCell ref="B245:L245"/>
    <mergeCell ref="Q245:R245"/>
    <mergeCell ref="B243:L243"/>
    <mergeCell ref="Q260:R260"/>
    <mergeCell ref="B261:L261"/>
    <mergeCell ref="Q261:R261"/>
    <mergeCell ref="Q252:R252"/>
    <mergeCell ref="B258:L258"/>
    <mergeCell ref="Q258:R258"/>
    <mergeCell ref="B254:L254"/>
    <mergeCell ref="Q341:R341"/>
    <mergeCell ref="Q254:R254"/>
    <mergeCell ref="B121:L121"/>
    <mergeCell ref="Q121:R121"/>
    <mergeCell ref="B122:L122"/>
    <mergeCell ref="Q122:R122"/>
    <mergeCell ref="B135:L135"/>
    <mergeCell ref="Q135:R135"/>
    <mergeCell ref="B130:L130"/>
    <mergeCell ref="Q130:R130"/>
    <mergeCell ref="Q134:R134"/>
    <mergeCell ref="B132:L132"/>
    <mergeCell ref="B131:L131"/>
    <mergeCell ref="Q131:R131"/>
    <mergeCell ref="B161:L161"/>
    <mergeCell ref="Q161:R161"/>
    <mergeCell ref="B152:L152"/>
    <mergeCell ref="Q152:R152"/>
    <mergeCell ref="B148:L148"/>
    <mergeCell ref="Q148:R148"/>
    <mergeCell ref="B150:L150"/>
    <mergeCell ref="B124:L124"/>
    <mergeCell ref="Q124:R124"/>
    <mergeCell ref="B68:L68"/>
    <mergeCell ref="Q68:R68"/>
    <mergeCell ref="B65:L65"/>
    <mergeCell ref="Q65:R65"/>
    <mergeCell ref="B73:L73"/>
    <mergeCell ref="Q73:R73"/>
    <mergeCell ref="Q72:R72"/>
    <mergeCell ref="B53:L53"/>
    <mergeCell ref="Q53:R53"/>
    <mergeCell ref="B71:L71"/>
    <mergeCell ref="B119:L119"/>
    <mergeCell ref="Q119:R119"/>
    <mergeCell ref="B110:L110"/>
    <mergeCell ref="Q110:R110"/>
    <mergeCell ref="Q101:R101"/>
    <mergeCell ref="B102:L102"/>
    <mergeCell ref="Q102:R102"/>
    <mergeCell ref="B105:L105"/>
    <mergeCell ref="Q105:R105"/>
    <mergeCell ref="B104:L104"/>
    <mergeCell ref="Q104:R104"/>
    <mergeCell ref="B101:L101"/>
    <mergeCell ref="B114:L114"/>
    <mergeCell ref="Q117:R117"/>
    <mergeCell ref="Q71:R71"/>
    <mergeCell ref="B75:L75"/>
    <mergeCell ref="Q75:R75"/>
    <mergeCell ref="Q62:R62"/>
    <mergeCell ref="B67:L67"/>
    <mergeCell ref="Q67:R67"/>
    <mergeCell ref="B89:L89"/>
    <mergeCell ref="Q89:R89"/>
    <mergeCell ref="B748:L748"/>
    <mergeCell ref="Q748:R748"/>
    <mergeCell ref="B751:L751"/>
    <mergeCell ref="Q751:R751"/>
    <mergeCell ref="B747:L747"/>
    <mergeCell ref="Q747:R747"/>
    <mergeCell ref="Q611:R611"/>
    <mergeCell ref="B617:L617"/>
    <mergeCell ref="B606:L606"/>
    <mergeCell ref="B513:L513"/>
    <mergeCell ref="Q513:R513"/>
    <mergeCell ref="B539:L539"/>
    <mergeCell ref="Q539:R539"/>
    <mergeCell ref="Q26:R26"/>
    <mergeCell ref="B32:L32"/>
    <mergeCell ref="Q32:R32"/>
    <mergeCell ref="B33:L33"/>
    <mergeCell ref="Q33:R33"/>
    <mergeCell ref="B26:L26"/>
    <mergeCell ref="Q30:R30"/>
    <mergeCell ref="B38:L38"/>
    <mergeCell ref="Q38:R38"/>
    <mergeCell ref="B42:L42"/>
    <mergeCell ref="Q42:R42"/>
    <mergeCell ref="Q39:R39"/>
    <mergeCell ref="B51:L51"/>
    <mergeCell ref="Q51:R51"/>
    <mergeCell ref="B737:L737"/>
    <mergeCell ref="Q737:R737"/>
    <mergeCell ref="B52:L52"/>
    <mergeCell ref="B63:L63"/>
    <mergeCell ref="Q63:R63"/>
    <mergeCell ref="Q331:R331"/>
    <mergeCell ref="Q745:R745"/>
    <mergeCell ref="Q126:R126"/>
    <mergeCell ref="B127:L127"/>
    <mergeCell ref="Q127:R127"/>
    <mergeCell ref="B147:L147"/>
    <mergeCell ref="Q147:R147"/>
    <mergeCell ref="B285:L285"/>
    <mergeCell ref="Q285:R285"/>
    <mergeCell ref="B283:L283"/>
    <mergeCell ref="Q283:R283"/>
    <mergeCell ref="B291:L291"/>
    <mergeCell ref="Q291:R291"/>
    <mergeCell ref="Q194:R194"/>
    <mergeCell ref="B204:L204"/>
    <mergeCell ref="Q204:R204"/>
    <mergeCell ref="B238:L238"/>
    <mergeCell ref="Q238:R238"/>
    <mergeCell ref="B233:L233"/>
    <mergeCell ref="B179:L179"/>
    <mergeCell ref="Q179:R179"/>
    <mergeCell ref="Q178:R178"/>
    <mergeCell ref="B158:L158"/>
    <mergeCell ref="Q158:R158"/>
    <mergeCell ref="B207:L207"/>
    <mergeCell ref="Q214:R214"/>
    <mergeCell ref="B215:L215"/>
    <mergeCell ref="Q215:R215"/>
    <mergeCell ref="B218:L218"/>
    <mergeCell ref="Q218:R218"/>
    <mergeCell ref="B220:L220"/>
    <mergeCell ref="Q220:R220"/>
    <mergeCell ref="Q141:R141"/>
    <mergeCell ref="B320:L320"/>
    <mergeCell ref="Q320:R320"/>
    <mergeCell ref="B741:L741"/>
    <mergeCell ref="Q741:R741"/>
    <mergeCell ref="B735:L735"/>
    <mergeCell ref="Q735:R735"/>
    <mergeCell ref="Q715:R715"/>
    <mergeCell ref="Q574:R574"/>
    <mergeCell ref="Q617:R617"/>
    <mergeCell ref="B612:L612"/>
    <mergeCell ref="Q612:R612"/>
    <mergeCell ref="B578:L578"/>
    <mergeCell ref="Q578:R578"/>
    <mergeCell ref="B602:L602"/>
    <mergeCell ref="Q644:R644"/>
    <mergeCell ref="B647:L647"/>
    <mergeCell ref="Q647:R647"/>
    <mergeCell ref="B611:L611"/>
    <mergeCell ref="B278:L278"/>
    <mergeCell ref="Q278:R278"/>
    <mergeCell ref="Q311:R311"/>
    <mergeCell ref="B338:L338"/>
    <mergeCell ref="Q338:R338"/>
    <mergeCell ref="B312:L312"/>
    <mergeCell ref="Q357:R357"/>
    <mergeCell ref="B298:L298"/>
    <mergeCell ref="Q298:R298"/>
    <mergeCell ref="B301:L301"/>
    <mergeCell ref="Q301:R301"/>
    <mergeCell ref="Q305:R305"/>
    <mergeCell ref="B331:L331"/>
    <mergeCell ref="B249:L249"/>
    <mergeCell ref="Q249:R249"/>
    <mergeCell ref="B253:L253"/>
    <mergeCell ref="Q253:R253"/>
    <mergeCell ref="B250:L250"/>
    <mergeCell ref="Q250:R250"/>
    <mergeCell ref="B252:L252"/>
    <mergeCell ref="B263:L263"/>
    <mergeCell ref="Q263:R263"/>
    <mergeCell ref="B305:L305"/>
    <mergeCell ref="Q266:R266"/>
    <mergeCell ref="B329:L329"/>
    <mergeCell ref="Q329:R329"/>
    <mergeCell ref="B325:L325"/>
    <mergeCell ref="Q325:R325"/>
    <mergeCell ref="B328:L328"/>
    <mergeCell ref="Q319:R319"/>
    <mergeCell ref="Q312:R312"/>
    <mergeCell ref="B319:L319"/>
    <mergeCell ref="Q297:R297"/>
    <mergeCell ref="Q272:R272"/>
    <mergeCell ref="B280:L280"/>
    <mergeCell ref="Q280:R280"/>
    <mergeCell ref="B275:L275"/>
    <mergeCell ref="Q275:R275"/>
    <mergeCell ref="B276:L276"/>
    <mergeCell ref="Q279:R279"/>
    <mergeCell ref="B294:L294"/>
    <mergeCell ref="Q294:R294"/>
    <mergeCell ref="B273:L273"/>
    <mergeCell ref="Q276:R276"/>
    <mergeCell ref="B257:L257"/>
    <mergeCell ref="B95:L95"/>
    <mergeCell ref="Q95:R95"/>
    <mergeCell ref="B90:L90"/>
    <mergeCell ref="Q90:R90"/>
    <mergeCell ref="B93:L93"/>
    <mergeCell ref="B74:L74"/>
    <mergeCell ref="Q74:R74"/>
    <mergeCell ref="B78:L78"/>
    <mergeCell ref="Q78:R78"/>
    <mergeCell ref="B79:L79"/>
    <mergeCell ref="Q79:R79"/>
    <mergeCell ref="B82:L82"/>
    <mergeCell ref="Q82:R82"/>
    <mergeCell ref="B88:L88"/>
    <mergeCell ref="Q88:R88"/>
    <mergeCell ref="Q87:R87"/>
    <mergeCell ref="B91:L91"/>
    <mergeCell ref="Q91:R91"/>
    <mergeCell ref="B86:L86"/>
    <mergeCell ref="Q86:R86"/>
    <mergeCell ref="B87:L87"/>
    <mergeCell ref="Q77:R77"/>
    <mergeCell ref="B80:L80"/>
    <mergeCell ref="Q80:R80"/>
    <mergeCell ref="B84:L84"/>
    <mergeCell ref="Q84:R84"/>
    <mergeCell ref="B83:L83"/>
    <mergeCell ref="Q83:R83"/>
    <mergeCell ref="B76:L76"/>
    <mergeCell ref="Q76:R76"/>
    <mergeCell ref="B330:L330"/>
    <mergeCell ref="B673:L673"/>
    <mergeCell ref="Q673:R673"/>
    <mergeCell ref="B679:L679"/>
    <mergeCell ref="Q679:R679"/>
    <mergeCell ref="B676:L676"/>
    <mergeCell ref="Q676:R676"/>
    <mergeCell ref="B750:L750"/>
    <mergeCell ref="Q750:R750"/>
    <mergeCell ref="Q713:R713"/>
    <mergeCell ref="B720:L720"/>
    <mergeCell ref="Q720:R720"/>
    <mergeCell ref="B724:L724"/>
    <mergeCell ref="B24:L24"/>
    <mergeCell ref="Q24:R24"/>
    <mergeCell ref="B31:L31"/>
    <mergeCell ref="Q31:R31"/>
    <mergeCell ref="B25:L25"/>
    <mergeCell ref="Q25:R25"/>
    <mergeCell ref="B41:L41"/>
    <mergeCell ref="Q41:R41"/>
    <mergeCell ref="B46:L46"/>
    <mergeCell ref="Q46:R46"/>
    <mergeCell ref="B37:L37"/>
    <mergeCell ref="Q37:R37"/>
    <mergeCell ref="B69:L69"/>
    <mergeCell ref="Q69:R69"/>
    <mergeCell ref="Q724:R724"/>
    <mergeCell ref="B714:L714"/>
    <mergeCell ref="Q714:R714"/>
    <mergeCell ref="B704:L704"/>
    <mergeCell ref="Q704:R704"/>
    <mergeCell ref="Q471:R471"/>
    <mergeCell ref="B472:L472"/>
    <mergeCell ref="Q474:R474"/>
    <mergeCell ref="B476:L476"/>
    <mergeCell ref="Q476:R476"/>
    <mergeCell ref="Q468:R468"/>
    <mergeCell ref="B475:L475"/>
    <mergeCell ref="Q475:R475"/>
    <mergeCell ref="B482:L482"/>
    <mergeCell ref="Q482:R482"/>
    <mergeCell ref="B480:L480"/>
    <mergeCell ref="Q479:R479"/>
    <mergeCell ref="B479:L479"/>
    <mergeCell ref="B671:L671"/>
    <mergeCell ref="Q671:R671"/>
    <mergeCell ref="B575:L575"/>
    <mergeCell ref="Q575:R575"/>
    <mergeCell ref="B610:L610"/>
    <mergeCell ref="Q610:R610"/>
    <mergeCell ref="B616:L616"/>
    <mergeCell ref="Q616:R616"/>
    <mergeCell ref="Q615:R615"/>
    <mergeCell ref="B622:L622"/>
    <mergeCell ref="Q622:R622"/>
    <mergeCell ref="B627:L627"/>
    <mergeCell ref="Q627:R627"/>
    <mergeCell ref="B623:L623"/>
    <mergeCell ref="Q623:R623"/>
    <mergeCell ref="B624:L624"/>
    <mergeCell ref="Q624:R624"/>
    <mergeCell ref="Q646:R646"/>
    <mergeCell ref="B653:L653"/>
    <mergeCell ref="B408:L408"/>
    <mergeCell ref="Q408:R408"/>
    <mergeCell ref="B402:L402"/>
    <mergeCell ref="Q402:R402"/>
    <mergeCell ref="B427:L427"/>
    <mergeCell ref="Q427:R427"/>
    <mergeCell ref="Q425:R425"/>
    <mergeCell ref="Q370:R370"/>
    <mergeCell ref="B358:L358"/>
    <mergeCell ref="Q358:R358"/>
    <mergeCell ref="B382:L382"/>
    <mergeCell ref="Q382:R382"/>
    <mergeCell ref="B377:L377"/>
    <mergeCell ref="Q377:R377"/>
    <mergeCell ref="Q373:R373"/>
    <mergeCell ref="B368:L368"/>
    <mergeCell ref="Q368:R368"/>
    <mergeCell ref="B379:L379"/>
    <mergeCell ref="Q379:R379"/>
    <mergeCell ref="B369:L369"/>
    <mergeCell ref="Q369:R369"/>
    <mergeCell ref="B370:L370"/>
    <mergeCell ref="B373:L373"/>
    <mergeCell ref="Q363:R363"/>
    <mergeCell ref="B415:L415"/>
    <mergeCell ref="B406:L406"/>
    <mergeCell ref="Q406:R406"/>
    <mergeCell ref="B413:L413"/>
    <mergeCell ref="Q413:R413"/>
    <mergeCell ref="B409:L409"/>
    <mergeCell ref="Q409:R409"/>
    <mergeCell ref="B412:L412"/>
    <mergeCell ref="B192:L192"/>
    <mergeCell ref="Q192:R192"/>
    <mergeCell ref="B197:L197"/>
    <mergeCell ref="Q197:R197"/>
    <mergeCell ref="B194:L194"/>
    <mergeCell ref="B326:L326"/>
    <mergeCell ref="Q326:R326"/>
    <mergeCell ref="B262:L262"/>
    <mergeCell ref="Q262:R262"/>
    <mergeCell ref="B266:L266"/>
    <mergeCell ref="B264:L264"/>
    <mergeCell ref="Q264:R264"/>
    <mergeCell ref="B265:L265"/>
    <mergeCell ref="Q265:R265"/>
    <mergeCell ref="B295:L295"/>
    <mergeCell ref="Q295:R295"/>
    <mergeCell ref="B289:L289"/>
    <mergeCell ref="Q289:R289"/>
    <mergeCell ref="B323:L323"/>
    <mergeCell ref="Q323:R323"/>
    <mergeCell ref="B290:L290"/>
    <mergeCell ref="Q290:R290"/>
    <mergeCell ref="B297:L297"/>
    <mergeCell ref="B270:L270"/>
    <mergeCell ref="Q270:R270"/>
    <mergeCell ref="B317:L317"/>
    <mergeCell ref="Q211:R211"/>
    <mergeCell ref="Q207:R207"/>
    <mergeCell ref="B214:L214"/>
    <mergeCell ref="B200:L200"/>
    <mergeCell ref="Q200:R200"/>
    <mergeCell ref="Q313:R313"/>
    <mergeCell ref="B97:L97"/>
    <mergeCell ref="Q97:R97"/>
    <mergeCell ref="Q157:R157"/>
    <mergeCell ref="B160:L160"/>
    <mergeCell ref="B182:L182"/>
    <mergeCell ref="Q182:R182"/>
    <mergeCell ref="B189:L189"/>
    <mergeCell ref="Q189:R189"/>
    <mergeCell ref="B183:L183"/>
    <mergeCell ref="Q183:R183"/>
    <mergeCell ref="B129:L129"/>
    <mergeCell ref="Q129:R129"/>
    <mergeCell ref="B145:L145"/>
    <mergeCell ref="Q145:R145"/>
    <mergeCell ref="Q132:R132"/>
    <mergeCell ref="B159:L159"/>
    <mergeCell ref="Q159:R159"/>
    <mergeCell ref="B164:L164"/>
    <mergeCell ref="Q164:R164"/>
    <mergeCell ref="Q156:R156"/>
    <mergeCell ref="Q165:R165"/>
    <mergeCell ref="B180:L180"/>
    <mergeCell ref="Q180:R180"/>
    <mergeCell ref="B172:L172"/>
    <mergeCell ref="Q100:R100"/>
    <mergeCell ref="B120:L120"/>
    <mergeCell ref="Q120:R120"/>
    <mergeCell ref="B123:L123"/>
    <mergeCell ref="Q123:R123"/>
    <mergeCell ref="B125:L125"/>
    <mergeCell ref="Q125:R125"/>
    <mergeCell ref="B126:L126"/>
    <mergeCell ref="Q195:R195"/>
    <mergeCell ref="B198:L198"/>
    <mergeCell ref="B177:L177"/>
    <mergeCell ref="Q177:R177"/>
    <mergeCell ref="B157:L157"/>
    <mergeCell ref="Q233:R233"/>
    <mergeCell ref="Q236:R236"/>
    <mergeCell ref="Q235:R235"/>
    <mergeCell ref="B241:L241"/>
    <mergeCell ref="Q241:R241"/>
    <mergeCell ref="B234:L234"/>
    <mergeCell ref="Q234:R234"/>
    <mergeCell ref="B235:L235"/>
    <mergeCell ref="B240:L240"/>
    <mergeCell ref="B226:L226"/>
    <mergeCell ref="Q226:R226"/>
    <mergeCell ref="B229:L229"/>
    <mergeCell ref="Q229:R229"/>
    <mergeCell ref="Q240:R240"/>
    <mergeCell ref="Q191:R191"/>
    <mergeCell ref="B185:L185"/>
    <mergeCell ref="B162:L162"/>
    <mergeCell ref="Q162:R162"/>
    <mergeCell ref="B178:L178"/>
    <mergeCell ref="B184:L184"/>
    <mergeCell ref="Q184:R184"/>
    <mergeCell ref="B181:L181"/>
    <mergeCell ref="Q181:R181"/>
    <mergeCell ref="B171:L171"/>
    <mergeCell ref="B196:L196"/>
    <mergeCell ref="Q196:R196"/>
    <mergeCell ref="B203:L203"/>
    <mergeCell ref="B746:L746"/>
    <mergeCell ref="Q746:R746"/>
    <mergeCell ref="B744:L744"/>
    <mergeCell ref="Q744:R744"/>
    <mergeCell ref="B745:L745"/>
    <mergeCell ref="B749:L749"/>
    <mergeCell ref="Q749:R749"/>
    <mergeCell ref="B23:L23"/>
    <mergeCell ref="Q23:R23"/>
    <mergeCell ref="B30:L30"/>
    <mergeCell ref="B35:L35"/>
    <mergeCell ref="Q35:R35"/>
    <mergeCell ref="B40:L40"/>
    <mergeCell ref="Q40:R40"/>
    <mergeCell ref="B36:L36"/>
    <mergeCell ref="Q36:R36"/>
    <mergeCell ref="B39:L39"/>
    <mergeCell ref="B45:L45"/>
    <mergeCell ref="Q45:R45"/>
    <mergeCell ref="B49:L49"/>
    <mergeCell ref="Q49:R49"/>
    <mergeCell ref="B47:L47"/>
    <mergeCell ref="B426:L426"/>
    <mergeCell ref="Q426:R426"/>
    <mergeCell ref="B489:L489"/>
    <mergeCell ref="Q726:R726"/>
    <mergeCell ref="B287:L287"/>
    <mergeCell ref="Q287:R287"/>
    <mergeCell ref="B739:L739"/>
    <mergeCell ref="Q739:R739"/>
    <mergeCell ref="B736:L736"/>
    <mergeCell ref="Q736:R736"/>
    <mergeCell ref="B451:L451"/>
    <mergeCell ref="Q451:R451"/>
    <mergeCell ref="B545:L545"/>
    <mergeCell ref="Q545:R545"/>
    <mergeCell ref="B502:L502"/>
    <mergeCell ref="Q502:R502"/>
    <mergeCell ref="B509:L509"/>
    <mergeCell ref="B456:L456"/>
    <mergeCell ref="B452:L452"/>
    <mergeCell ref="B515:L515"/>
    <mergeCell ref="Q515:R515"/>
    <mergeCell ref="B518:L518"/>
    <mergeCell ref="Q518:R518"/>
    <mergeCell ref="Q516:R516"/>
    <mergeCell ref="B517:L517"/>
    <mergeCell ref="Q517:R517"/>
    <mergeCell ref="B512:L512"/>
    <mergeCell ref="Q465:R465"/>
    <mergeCell ref="B464:L464"/>
    <mergeCell ref="B485:L485"/>
    <mergeCell ref="Q485:R485"/>
    <mergeCell ref="B478:L478"/>
    <mergeCell ref="Q478:R478"/>
    <mergeCell ref="B477:L477"/>
    <mergeCell ref="Q477:R477"/>
    <mergeCell ref="B473:L473"/>
    <mergeCell ref="Q473:R473"/>
    <mergeCell ref="B468:L468"/>
    <mergeCell ref="Q480:R480"/>
    <mergeCell ref="B481:L481"/>
    <mergeCell ref="Q481:R481"/>
    <mergeCell ref="B471:L471"/>
    <mergeCell ref="Q243:R243"/>
    <mergeCell ref="B256:L256"/>
    <mergeCell ref="Q256:R256"/>
    <mergeCell ref="B244:L244"/>
    <mergeCell ref="Q244:R244"/>
    <mergeCell ref="Q273:R273"/>
    <mergeCell ref="B271:L271"/>
    <mergeCell ref="Q271:R271"/>
    <mergeCell ref="B272:L272"/>
    <mergeCell ref="B230:L230"/>
    <mergeCell ref="Q336:R336"/>
    <mergeCell ref="B292:L292"/>
    <mergeCell ref="Q292:R292"/>
    <mergeCell ref="B318:L318"/>
    <mergeCell ref="Q318:R318"/>
    <mergeCell ref="B296:L296"/>
    <mergeCell ref="Q296:R296"/>
    <mergeCell ref="B303:L303"/>
    <mergeCell ref="Q303:R303"/>
    <mergeCell ref="B304:L304"/>
    <mergeCell ref="Q304:R304"/>
    <mergeCell ref="Q267:R267"/>
    <mergeCell ref="B274:L274"/>
    <mergeCell ref="B324:L324"/>
    <mergeCell ref="Q324:R324"/>
    <mergeCell ref="Q317:R317"/>
    <mergeCell ref="B307:L307"/>
    <mergeCell ref="Q307:R307"/>
    <mergeCell ref="B306:L306"/>
    <mergeCell ref="B302:L302"/>
    <mergeCell ref="Q302:R302"/>
    <mergeCell ref="B267:L267"/>
    <mergeCell ref="B199:L199"/>
    <mergeCell ref="Q199:R199"/>
    <mergeCell ref="B206:L206"/>
    <mergeCell ref="Q206:R206"/>
    <mergeCell ref="B136:L136"/>
    <mergeCell ref="Q136:R136"/>
    <mergeCell ref="B142:L142"/>
    <mergeCell ref="Q142:R142"/>
    <mergeCell ref="B139:L139"/>
    <mergeCell ref="Q139:R139"/>
    <mergeCell ref="B153:L153"/>
    <mergeCell ref="Q153:R153"/>
    <mergeCell ref="B154:L154"/>
    <mergeCell ref="B151:L151"/>
    <mergeCell ref="Q151:R151"/>
    <mergeCell ref="B143:L143"/>
    <mergeCell ref="Q143:R143"/>
    <mergeCell ref="B149:L149"/>
    <mergeCell ref="Q149:R149"/>
    <mergeCell ref="Q154:R154"/>
    <mergeCell ref="Q150:R150"/>
    <mergeCell ref="B140:L140"/>
    <mergeCell ref="Q140:R140"/>
    <mergeCell ref="B146:L146"/>
    <mergeCell ref="Q146:R146"/>
    <mergeCell ref="B141:L141"/>
    <mergeCell ref="B205:L205"/>
    <mergeCell ref="Q205:R205"/>
    <mergeCell ref="B202:L202"/>
    <mergeCell ref="B201:L201"/>
    <mergeCell ref="Q203:R203"/>
    <mergeCell ref="B195:L195"/>
    <mergeCell ref="B72:L72"/>
    <mergeCell ref="Q93:R93"/>
    <mergeCell ref="B98:L98"/>
    <mergeCell ref="Q98:R98"/>
    <mergeCell ref="B94:L94"/>
    <mergeCell ref="Q94:R94"/>
    <mergeCell ref="B113:L113"/>
    <mergeCell ref="Q113:R113"/>
    <mergeCell ref="B118:L118"/>
    <mergeCell ref="Q118:R118"/>
    <mergeCell ref="B115:L115"/>
    <mergeCell ref="Q115:R115"/>
    <mergeCell ref="B117:L117"/>
    <mergeCell ref="Q114:R114"/>
    <mergeCell ref="B103:L103"/>
    <mergeCell ref="Q103:R103"/>
    <mergeCell ref="B106:L106"/>
    <mergeCell ref="Q109:R109"/>
    <mergeCell ref="Q107:R107"/>
    <mergeCell ref="B111:L111"/>
    <mergeCell ref="Q111:R111"/>
    <mergeCell ref="B85:L85"/>
    <mergeCell ref="Q85:R85"/>
    <mergeCell ref="B77:L77"/>
    <mergeCell ref="B107:L107"/>
    <mergeCell ref="B116:L116"/>
    <mergeCell ref="Q116:R116"/>
    <mergeCell ref="B99:L99"/>
    <mergeCell ref="Q99:R99"/>
    <mergeCell ref="B100:L100"/>
    <mergeCell ref="B96:L96"/>
    <mergeCell ref="Q96:R96"/>
    <mergeCell ref="B22:L22"/>
    <mergeCell ref="Q22:R22"/>
    <mergeCell ref="B29:L29"/>
    <mergeCell ref="Q29:R29"/>
    <mergeCell ref="B34:L34"/>
    <mergeCell ref="B44:L44"/>
    <mergeCell ref="Q44:R44"/>
    <mergeCell ref="B43:L43"/>
    <mergeCell ref="Q43:R43"/>
    <mergeCell ref="B54:L54"/>
    <mergeCell ref="Q54:R54"/>
    <mergeCell ref="B60:L60"/>
    <mergeCell ref="Q60:R60"/>
    <mergeCell ref="B55:L55"/>
    <mergeCell ref="Q55:R55"/>
    <mergeCell ref="B57:L57"/>
    <mergeCell ref="Q47:R47"/>
    <mergeCell ref="B48:L48"/>
    <mergeCell ref="B50:L50"/>
    <mergeCell ref="Q50:R50"/>
    <mergeCell ref="B56:L56"/>
    <mergeCell ref="Q56:R56"/>
    <mergeCell ref="Q48:R48"/>
    <mergeCell ref="B27:L27"/>
    <mergeCell ref="Q27:R27"/>
    <mergeCell ref="B58:L58"/>
    <mergeCell ref="Q58:R58"/>
    <mergeCell ref="Q28:R28"/>
    <mergeCell ref="Q34:R34"/>
    <mergeCell ref="Q52:R52"/>
    <mergeCell ref="Q57:R57"/>
    <mergeCell ref="B621:L621"/>
    <mergeCell ref="Q621:R621"/>
    <mergeCell ref="B626:L626"/>
    <mergeCell ref="B642:L642"/>
    <mergeCell ref="Q642:R642"/>
    <mergeCell ref="B643:L643"/>
    <mergeCell ref="Q643:R643"/>
    <mergeCell ref="B646:L646"/>
    <mergeCell ref="B649:L649"/>
    <mergeCell ref="Q649:R649"/>
    <mergeCell ref="B644:L644"/>
    <mergeCell ref="B648:L648"/>
    <mergeCell ref="Q648:R648"/>
    <mergeCell ref="B681:L681"/>
    <mergeCell ref="Q681:R681"/>
    <mergeCell ref="B682:L682"/>
    <mergeCell ref="Q692:R692"/>
    <mergeCell ref="B691:L691"/>
    <mergeCell ref="Q669:R669"/>
    <mergeCell ref="Q660:R660"/>
    <mergeCell ref="B666:L666"/>
    <mergeCell ref="Q666:R666"/>
    <mergeCell ref="Q653:R653"/>
    <mergeCell ref="B662:L662"/>
    <mergeCell ref="B645:L645"/>
    <mergeCell ref="Q645:R645"/>
    <mergeCell ref="B656:L656"/>
    <mergeCell ref="Q656:R656"/>
    <mergeCell ref="B625:L625"/>
    <mergeCell ref="Q625:R625"/>
    <mergeCell ref="B641:L641"/>
    <mergeCell ref="Q641:R641"/>
    <mergeCell ref="B608:L608"/>
    <mergeCell ref="Q608:R608"/>
    <mergeCell ref="B614:L614"/>
    <mergeCell ref="Q614:R614"/>
    <mergeCell ref="B609:L609"/>
    <mergeCell ref="Q609:R609"/>
    <mergeCell ref="B620:L620"/>
    <mergeCell ref="Q620:R620"/>
    <mergeCell ref="B574:L574"/>
    <mergeCell ref="B603:L603"/>
    <mergeCell ref="Q603:R603"/>
    <mergeCell ref="Q577:R577"/>
    <mergeCell ref="B583:L583"/>
    <mergeCell ref="B618:L618"/>
    <mergeCell ref="B619:L619"/>
    <mergeCell ref="Q619:R619"/>
    <mergeCell ref="B615:L615"/>
    <mergeCell ref="B581:L581"/>
    <mergeCell ref="Q581:R581"/>
    <mergeCell ref="Q606:R606"/>
    <mergeCell ref="Q604:R604"/>
    <mergeCell ref="B605:L605"/>
    <mergeCell ref="Q605:R605"/>
    <mergeCell ref="Q618:R618"/>
    <mergeCell ref="B595:L595"/>
    <mergeCell ref="Q595:R595"/>
    <mergeCell ref="B596:L596"/>
    <mergeCell ref="B580:L580"/>
    <mergeCell ref="Q580:R580"/>
    <mergeCell ref="B576:L576"/>
    <mergeCell ref="Q576:R576"/>
    <mergeCell ref="B579:L579"/>
    <mergeCell ref="Q549:R549"/>
    <mergeCell ref="B542:L542"/>
    <mergeCell ref="Q542:R542"/>
    <mergeCell ref="B541:L541"/>
    <mergeCell ref="B504:L504"/>
    <mergeCell ref="Q525:R525"/>
    <mergeCell ref="B534:L534"/>
    <mergeCell ref="Q534:R534"/>
    <mergeCell ref="B528:L528"/>
    <mergeCell ref="Q528:R528"/>
    <mergeCell ref="Q529:R529"/>
    <mergeCell ref="B533:L533"/>
    <mergeCell ref="Q533:R533"/>
    <mergeCell ref="B544:L544"/>
    <mergeCell ref="Q544:R544"/>
    <mergeCell ref="B538:L538"/>
    <mergeCell ref="Q538:R538"/>
    <mergeCell ref="Q527:R527"/>
    <mergeCell ref="B535:L535"/>
    <mergeCell ref="Q535:R535"/>
    <mergeCell ref="B536:L536"/>
    <mergeCell ref="Q536:R536"/>
    <mergeCell ref="B524:L524"/>
    <mergeCell ref="Q524:R524"/>
    <mergeCell ref="B508:L508"/>
    <mergeCell ref="Q508:R508"/>
    <mergeCell ref="B514:L514"/>
    <mergeCell ref="Q514:R514"/>
    <mergeCell ref="B510:L510"/>
    <mergeCell ref="B530:L530"/>
    <mergeCell ref="Q530:R530"/>
    <mergeCell ref="B527:L527"/>
    <mergeCell ref="B380:L380"/>
    <mergeCell ref="Q380:R380"/>
    <mergeCell ref="B383:L383"/>
    <mergeCell ref="Q510:R510"/>
    <mergeCell ref="B511:L511"/>
    <mergeCell ref="Q511:R511"/>
    <mergeCell ref="B516:L516"/>
    <mergeCell ref="B520:L520"/>
    <mergeCell ref="Q512:R512"/>
    <mergeCell ref="B500:L500"/>
    <mergeCell ref="Q500:R500"/>
    <mergeCell ref="B494:L494"/>
    <mergeCell ref="Q494:R494"/>
    <mergeCell ref="B501:L501"/>
    <mergeCell ref="Q501:R501"/>
    <mergeCell ref="B492:L492"/>
    <mergeCell ref="Q492:R492"/>
    <mergeCell ref="Q509:R509"/>
    <mergeCell ref="Q446:R446"/>
    <mergeCell ref="B459:L459"/>
    <mergeCell ref="Q459:R459"/>
    <mergeCell ref="Q457:R457"/>
    <mergeCell ref="B458:L458"/>
    <mergeCell ref="B447:L447"/>
    <mergeCell ref="Q447:R447"/>
    <mergeCell ref="Q452:R452"/>
    <mergeCell ref="B448:L448"/>
    <mergeCell ref="Q448:R448"/>
    <mergeCell ref="B449:L449"/>
    <mergeCell ref="Q449:R449"/>
    <mergeCell ref="B450:L450"/>
    <mergeCell ref="Q450:R450"/>
    <mergeCell ref="B742:L742"/>
    <mergeCell ref="Q742:R742"/>
    <mergeCell ref="B740:L740"/>
    <mergeCell ref="Q740:R740"/>
    <mergeCell ref="B701:L701"/>
    <mergeCell ref="Q701:R701"/>
    <mergeCell ref="B707:L707"/>
    <mergeCell ref="Q707:R707"/>
    <mergeCell ref="B702:L702"/>
    <mergeCell ref="Q702:R702"/>
    <mergeCell ref="B729:L729"/>
    <mergeCell ref="Q729:R729"/>
    <mergeCell ref="B726:L726"/>
    <mergeCell ref="B738:L738"/>
    <mergeCell ref="Q738:R738"/>
    <mergeCell ref="Q723:R723"/>
    <mergeCell ref="Q710:R710"/>
    <mergeCell ref="B732:L732"/>
    <mergeCell ref="Q732:R732"/>
    <mergeCell ref="Q706:R706"/>
    <mergeCell ref="B712:L712"/>
    <mergeCell ref="Q712:R712"/>
    <mergeCell ref="B715:L715"/>
    <mergeCell ref="B721:L721"/>
    <mergeCell ref="Q721:R721"/>
    <mergeCell ref="B705:L705"/>
    <mergeCell ref="Q705:R705"/>
    <mergeCell ref="B713:L713"/>
    <mergeCell ref="B698:L698"/>
    <mergeCell ref="Q698:R698"/>
    <mergeCell ref="B685:L685"/>
    <mergeCell ref="Q685:R685"/>
    <mergeCell ref="B697:L697"/>
    <mergeCell ref="Q697:R697"/>
    <mergeCell ref="B687:L687"/>
    <mergeCell ref="Q687:R687"/>
    <mergeCell ref="B688:L688"/>
    <mergeCell ref="B674:L674"/>
    <mergeCell ref="B640:L640"/>
    <mergeCell ref="B637:L637"/>
    <mergeCell ref="B734:L734"/>
    <mergeCell ref="Q734:R734"/>
    <mergeCell ref="B730:L730"/>
    <mergeCell ref="Q730:R730"/>
    <mergeCell ref="B731:L731"/>
    <mergeCell ref="Q674:R674"/>
    <mergeCell ref="B680:L680"/>
    <mergeCell ref="Q680:R680"/>
    <mergeCell ref="B675:L675"/>
    <mergeCell ref="Q675:R675"/>
    <mergeCell ref="B678:L678"/>
    <mergeCell ref="Q678:R678"/>
    <mergeCell ref="Q694:R694"/>
    <mergeCell ref="B651:L651"/>
    <mergeCell ref="Q651:R651"/>
    <mergeCell ref="Q662:R662"/>
    <mergeCell ref="Q690:R690"/>
    <mergeCell ref="B686:L686"/>
    <mergeCell ref="Q686:R686"/>
    <mergeCell ref="Q684:R684"/>
    <mergeCell ref="B703:L703"/>
    <mergeCell ref="Q703:R703"/>
    <mergeCell ref="B700:L700"/>
    <mergeCell ref="B582:L582"/>
    <mergeCell ref="Q582:R582"/>
    <mergeCell ref="Q348:R348"/>
    <mergeCell ref="B337:L337"/>
    <mergeCell ref="B354:L354"/>
    <mergeCell ref="Q354:R354"/>
    <mergeCell ref="B351:L351"/>
    <mergeCell ref="Q351:R351"/>
    <mergeCell ref="Q353:R353"/>
    <mergeCell ref="B367:L367"/>
    <mergeCell ref="Q367:R367"/>
    <mergeCell ref="B342:L342"/>
    <mergeCell ref="Q342:R342"/>
    <mergeCell ref="B483:L483"/>
    <mergeCell ref="Q483:R483"/>
    <mergeCell ref="B484:L484"/>
    <mergeCell ref="B672:L672"/>
    <mergeCell ref="Q672:R672"/>
    <mergeCell ref="B664:L664"/>
    <mergeCell ref="Q664:R664"/>
    <mergeCell ref="B668:L668"/>
    <mergeCell ref="B657:L657"/>
    <mergeCell ref="Q657:R657"/>
    <mergeCell ref="B607:L607"/>
    <mergeCell ref="Q607:R607"/>
    <mergeCell ref="B628:L628"/>
    <mergeCell ref="Q628:R628"/>
    <mergeCell ref="B613:L613"/>
    <mergeCell ref="Q613:R613"/>
    <mergeCell ref="Q316:R316"/>
    <mergeCell ref="Q332:R332"/>
    <mergeCell ref="B345:L345"/>
    <mergeCell ref="B332:L332"/>
    <mergeCell ref="B564:L564"/>
    <mergeCell ref="B590:L590"/>
    <mergeCell ref="Q590:R590"/>
    <mergeCell ref="B591:L591"/>
    <mergeCell ref="Q591:R591"/>
    <mergeCell ref="B592:L592"/>
    <mergeCell ref="Q592:R592"/>
    <mergeCell ref="B593:L593"/>
    <mergeCell ref="Q593:R593"/>
    <mergeCell ref="B594:L594"/>
    <mergeCell ref="Q594:R594"/>
    <mergeCell ref="Q337:R337"/>
    <mergeCell ref="B355:L355"/>
    <mergeCell ref="Q364:R364"/>
    <mergeCell ref="Q355:R355"/>
    <mergeCell ref="B362:L362"/>
    <mergeCell ref="Q362:R362"/>
    <mergeCell ref="Q436:R436"/>
    <mergeCell ref="B421:L421"/>
    <mergeCell ref="Q421:R421"/>
    <mergeCell ref="B425:L425"/>
    <mergeCell ref="B446:L446"/>
    <mergeCell ref="B371:L371"/>
    <mergeCell ref="Q371:R371"/>
    <mergeCell ref="Q383:R383"/>
    <mergeCell ref="B389:L389"/>
    <mergeCell ref="Q389:R389"/>
    <mergeCell ref="B372:L372"/>
    <mergeCell ref="Q198:R198"/>
    <mergeCell ref="B222:L222"/>
    <mergeCell ref="Q222:R222"/>
    <mergeCell ref="Q201:R201"/>
    <mergeCell ref="Q384:R384"/>
    <mergeCell ref="B390:L390"/>
    <mergeCell ref="Q390:R390"/>
    <mergeCell ref="B386:L386"/>
    <mergeCell ref="Q386:R386"/>
    <mergeCell ref="B404:L404"/>
    <mergeCell ref="Q404:R404"/>
    <mergeCell ref="B405:L405"/>
    <mergeCell ref="Q405:R405"/>
    <mergeCell ref="B308:L308"/>
    <mergeCell ref="Q308:R308"/>
    <mergeCell ref="B327:L327"/>
    <mergeCell ref="B349:L349"/>
    <mergeCell ref="Q349:R349"/>
    <mergeCell ref="B366:L366"/>
    <mergeCell ref="Q366:R366"/>
    <mergeCell ref="B361:L361"/>
    <mergeCell ref="Q361:R361"/>
    <mergeCell ref="Q345:R345"/>
    <mergeCell ref="B364:L364"/>
    <mergeCell ref="B315:L315"/>
    <mergeCell ref="Q315:R315"/>
    <mergeCell ref="B310:L310"/>
    <mergeCell ref="Q310:R310"/>
    <mergeCell ref="B311:L311"/>
    <mergeCell ref="B309:L309"/>
    <mergeCell ref="Q309:R309"/>
    <mergeCell ref="B316:L316"/>
    <mergeCell ref="B718:L718"/>
    <mergeCell ref="B277:L277"/>
    <mergeCell ref="Q277:R277"/>
    <mergeCell ref="B293:L293"/>
    <mergeCell ref="B284:L284"/>
    <mergeCell ref="Q284:R284"/>
    <mergeCell ref="B288:L288"/>
    <mergeCell ref="Q288:R288"/>
    <mergeCell ref="B282:L282"/>
    <mergeCell ref="Q282:R282"/>
    <mergeCell ref="B286:L286"/>
    <mergeCell ref="B269:L269"/>
    <mergeCell ref="Q269:R269"/>
    <mergeCell ref="Q286:R286"/>
    <mergeCell ref="B155:L155"/>
    <mergeCell ref="Q155:R155"/>
    <mergeCell ref="Q160:R160"/>
    <mergeCell ref="B176:L176"/>
    <mergeCell ref="Q176:R176"/>
    <mergeCell ref="B163:L163"/>
    <mergeCell ref="Q163:R163"/>
    <mergeCell ref="B165:L165"/>
    <mergeCell ref="B156:L156"/>
    <mergeCell ref="Q259:R259"/>
    <mergeCell ref="B260:L260"/>
    <mergeCell ref="B210:L210"/>
    <mergeCell ref="Q210:R210"/>
    <mergeCell ref="B211:L211"/>
    <mergeCell ref="B169:L169"/>
    <mergeCell ref="B170:L170"/>
    <mergeCell ref="B236:L236"/>
    <mergeCell ref="Q202:R202"/>
    <mergeCell ref="Q626:R626"/>
    <mergeCell ref="Q602:R602"/>
    <mergeCell ref="Q583:R583"/>
    <mergeCell ref="B570:L570"/>
    <mergeCell ref="B733:L733"/>
    <mergeCell ref="Q733:R733"/>
    <mergeCell ref="B21:L21"/>
    <mergeCell ref="Q21:R21"/>
    <mergeCell ref="B28:L28"/>
    <mergeCell ref="B59:L59"/>
    <mergeCell ref="Q59:R59"/>
    <mergeCell ref="B64:L64"/>
    <mergeCell ref="Q64:R64"/>
    <mergeCell ref="B61:L61"/>
    <mergeCell ref="Q61:R61"/>
    <mergeCell ref="B62:L62"/>
    <mergeCell ref="B92:L92"/>
    <mergeCell ref="Q92:R92"/>
    <mergeCell ref="B112:L112"/>
    <mergeCell ref="Q112:R112"/>
    <mergeCell ref="B108:L108"/>
    <mergeCell ref="Q108:R108"/>
    <mergeCell ref="B138:L138"/>
    <mergeCell ref="Q138:R138"/>
    <mergeCell ref="B144:L144"/>
    <mergeCell ref="Q144:R144"/>
    <mergeCell ref="B696:L696"/>
    <mergeCell ref="Q696:R696"/>
    <mergeCell ref="B717:L717"/>
    <mergeCell ref="Q717:R717"/>
    <mergeCell ref="B727:L727"/>
    <mergeCell ref="Q727:R727"/>
    <mergeCell ref="B556:L556"/>
    <mergeCell ref="Q556:R556"/>
    <mergeCell ref="B552:L552"/>
    <mergeCell ref="Q552:R552"/>
    <mergeCell ref="B604:L604"/>
    <mergeCell ref="B562:L562"/>
    <mergeCell ref="Q569:R569"/>
    <mergeCell ref="B567:L567"/>
    <mergeCell ref="Q568:R568"/>
    <mergeCell ref="B566:L566"/>
    <mergeCell ref="Q564:R564"/>
    <mergeCell ref="B572:L572"/>
    <mergeCell ref="Q572:R572"/>
    <mergeCell ref="B573:L573"/>
    <mergeCell ref="Q573:R573"/>
    <mergeCell ref="B551:L551"/>
    <mergeCell ref="Q551:R551"/>
    <mergeCell ref="B557:L557"/>
    <mergeCell ref="Q557:R557"/>
    <mergeCell ref="B563:L563"/>
    <mergeCell ref="Q566:R566"/>
    <mergeCell ref="B569:L569"/>
    <mergeCell ref="Q567:R567"/>
    <mergeCell ref="B571:L571"/>
    <mergeCell ref="Q571:R571"/>
    <mergeCell ref="Q559:R559"/>
    <mergeCell ref="Q570:R570"/>
    <mergeCell ref="Q579:R579"/>
    <mergeCell ref="B577:L577"/>
    <mergeCell ref="B565:L565"/>
    <mergeCell ref="Q565:R565"/>
    <mergeCell ref="Q563:R563"/>
    <mergeCell ref="Q456:R456"/>
    <mergeCell ref="B418:L418"/>
    <mergeCell ref="B411:L411"/>
    <mergeCell ref="Q411:R411"/>
    <mergeCell ref="B398:L398"/>
    <mergeCell ref="Q398:R398"/>
    <mergeCell ref="B550:L550"/>
    <mergeCell ref="Q550:R550"/>
    <mergeCell ref="Q418:R418"/>
    <mergeCell ref="B435:L435"/>
    <mergeCell ref="Q718:R718"/>
    <mergeCell ref="Q388:R388"/>
    <mergeCell ref="B393:L393"/>
    <mergeCell ref="B486:L486"/>
    <mergeCell ref="Q486:R486"/>
    <mergeCell ref="B385:L385"/>
    <mergeCell ref="Q385:R385"/>
    <mergeCell ref="B391:L391"/>
    <mergeCell ref="Q391:R391"/>
    <mergeCell ref="B392:L392"/>
    <mergeCell ref="Q392:R392"/>
    <mergeCell ref="B388:L388"/>
    <mergeCell ref="Q520:R520"/>
    <mergeCell ref="B684:L684"/>
    <mergeCell ref="B708:L708"/>
    <mergeCell ref="Q708:R708"/>
    <mergeCell ref="B709:L709"/>
    <mergeCell ref="Q709:R709"/>
    <mergeCell ref="B711:L711"/>
    <mergeCell ref="Q711:R711"/>
    <mergeCell ref="B519:L519"/>
    <mergeCell ref="Q519:R519"/>
    <mergeCell ref="Q397:R397"/>
    <mergeCell ref="B399:L399"/>
    <mergeCell ref="B410:L410"/>
    <mergeCell ref="Q410:R410"/>
    <mergeCell ref="B333:L333"/>
    <mergeCell ref="Q333:R333"/>
    <mergeCell ref="B346:L346"/>
    <mergeCell ref="Q346:R346"/>
    <mergeCell ref="B359:L359"/>
    <mergeCell ref="Q359:R359"/>
    <mergeCell ref="B347:L347"/>
    <mergeCell ref="Q347:R347"/>
    <mergeCell ref="B353:L353"/>
    <mergeCell ref="B340:L340"/>
    <mergeCell ref="B334:L334"/>
    <mergeCell ref="Q334:R334"/>
    <mergeCell ref="B335:L335"/>
    <mergeCell ref="Q335:R335"/>
    <mergeCell ref="Q372:R372"/>
    <mergeCell ref="B378:L378"/>
    <mergeCell ref="Q378:R378"/>
    <mergeCell ref="B374:L374"/>
    <mergeCell ref="Q375:R375"/>
    <mergeCell ref="B381:L381"/>
    <mergeCell ref="Q381:R381"/>
    <mergeCell ref="B387:L387"/>
    <mergeCell ref="Q387:R387"/>
    <mergeCell ref="B376:L376"/>
    <mergeCell ref="Q376:R376"/>
    <mergeCell ref="Q374:R374"/>
    <mergeCell ref="B375:L375"/>
    <mergeCell ref="B384:L384"/>
    <mergeCell ref="B19:L19"/>
    <mergeCell ref="Q19:R19"/>
    <mergeCell ref="B208:L208"/>
    <mergeCell ref="Q208:R208"/>
    <mergeCell ref="B221:L221"/>
    <mergeCell ref="Q221:R221"/>
    <mergeCell ref="B20:L20"/>
    <mergeCell ref="Q20:R20"/>
    <mergeCell ref="Q306:R306"/>
    <mergeCell ref="B279:L279"/>
    <mergeCell ref="B137:L137"/>
    <mergeCell ref="Q137:R137"/>
    <mergeCell ref="B133:L133"/>
    <mergeCell ref="Q133:R133"/>
    <mergeCell ref="B134:L134"/>
    <mergeCell ref="B209:L209"/>
    <mergeCell ref="Q209:R209"/>
    <mergeCell ref="B66:L66"/>
    <mergeCell ref="Q66:R66"/>
    <mergeCell ref="B70:L70"/>
    <mergeCell ref="Q70:R70"/>
    <mergeCell ref="B81:L81"/>
    <mergeCell ref="Q81:R81"/>
    <mergeCell ref="B242:L242"/>
    <mergeCell ref="Q242:R242"/>
    <mergeCell ref="B255:L255"/>
    <mergeCell ref="Q255:R255"/>
    <mergeCell ref="B251:L251"/>
    <mergeCell ref="Q293:R293"/>
    <mergeCell ref="Q281:R281"/>
    <mergeCell ref="B281:L281"/>
    <mergeCell ref="Q274:R274"/>
    <mergeCell ref="B259:L259"/>
    <mergeCell ref="B166:L166"/>
    <mergeCell ref="B167:L167"/>
    <mergeCell ref="B168:L168"/>
    <mergeCell ref="Q340:R340"/>
    <mergeCell ref="B336:L336"/>
    <mergeCell ref="B455:L455"/>
    <mergeCell ref="Q455:R455"/>
    <mergeCell ref="B526:L526"/>
    <mergeCell ref="Q526:R526"/>
    <mergeCell ref="B487:L487"/>
    <mergeCell ref="Q487:R487"/>
    <mergeCell ref="Q412:R412"/>
    <mergeCell ref="B419:L419"/>
    <mergeCell ref="Q419:R419"/>
    <mergeCell ref="B414:L414"/>
    <mergeCell ref="Q414:R414"/>
    <mergeCell ref="Q251:R251"/>
    <mergeCell ref="B268:L268"/>
    <mergeCell ref="Q268:R268"/>
    <mergeCell ref="Q314:R314"/>
    <mergeCell ref="B321:L321"/>
    <mergeCell ref="Q321:R321"/>
    <mergeCell ref="Q327:R327"/>
    <mergeCell ref="B322:L322"/>
    <mergeCell ref="Q322:R322"/>
    <mergeCell ref="Q328:R328"/>
    <mergeCell ref="Q224:R224"/>
    <mergeCell ref="B299:L299"/>
    <mergeCell ref="B300:L300"/>
    <mergeCell ref="Q299:R299"/>
    <mergeCell ref="B457:L457"/>
    <mergeCell ref="B18:L18"/>
    <mergeCell ref="Q18:R18"/>
    <mergeCell ref="B109:L109"/>
    <mergeCell ref="B188:L188"/>
    <mergeCell ref="Q188:R188"/>
    <mergeCell ref="B193:L193"/>
    <mergeCell ref="Q193:R193"/>
    <mergeCell ref="B190:L190"/>
    <mergeCell ref="Q190:R190"/>
    <mergeCell ref="B191:L191"/>
    <mergeCell ref="Q185:R185"/>
    <mergeCell ref="Q106:R106"/>
    <mergeCell ref="B743:L743"/>
    <mergeCell ref="Q743:R743"/>
    <mergeCell ref="B695:L695"/>
    <mergeCell ref="Q695:R695"/>
    <mergeCell ref="B360:L360"/>
    <mergeCell ref="Q360:R360"/>
    <mergeCell ref="B356:L356"/>
    <mergeCell ref="Q356:R356"/>
    <mergeCell ref="B357:L357"/>
    <mergeCell ref="B128:L128"/>
    <mergeCell ref="Q128:R128"/>
    <mergeCell ref="Q469:R469"/>
    <mergeCell ref="B699:L699"/>
    <mergeCell ref="Q699:R699"/>
    <mergeCell ref="Q700:R700"/>
    <mergeCell ref="B568:L568"/>
    <mergeCell ref="B522:L522"/>
    <mergeCell ref="Q522:R522"/>
    <mergeCell ref="B529:L529"/>
    <mergeCell ref="B639:L639"/>
    <mergeCell ref="Q300:R300"/>
    <mergeCell ref="Q596:R596"/>
    <mergeCell ref="B597:L597"/>
    <mergeCell ref="Q597:R597"/>
    <mergeCell ref="B598:L598"/>
    <mergeCell ref="Q598:R598"/>
    <mergeCell ref="B599:L599"/>
    <mergeCell ref="B600:L600"/>
    <mergeCell ref="B601:L601"/>
    <mergeCell ref="B629:L629"/>
    <mergeCell ref="B630:L630"/>
    <mergeCell ref="B631:L631"/>
    <mergeCell ref="B632:L632"/>
    <mergeCell ref="B633:L633"/>
    <mergeCell ref="B634:L634"/>
    <mergeCell ref="B635:L635"/>
    <mergeCell ref="B636:L636"/>
    <mergeCell ref="B584:L584"/>
    <mergeCell ref="Q584:R584"/>
    <mergeCell ref="B585:L585"/>
    <mergeCell ref="Q585:R585"/>
    <mergeCell ref="B586:L586"/>
    <mergeCell ref="Q586:R586"/>
    <mergeCell ref="B587:L587"/>
    <mergeCell ref="Q587:R587"/>
    <mergeCell ref="B588:L588"/>
    <mergeCell ref="B314:L314"/>
    <mergeCell ref="B396:L396"/>
    <mergeCell ref="Q396:R396"/>
    <mergeCell ref="B403:L403"/>
    <mergeCell ref="Q403:R403"/>
    <mergeCell ref="B397:L397"/>
    <mergeCell ref="S1:W1"/>
    <mergeCell ref="N2:W3"/>
    <mergeCell ref="L4:W4"/>
    <mergeCell ref="L5:W5"/>
    <mergeCell ref="L6:W6"/>
    <mergeCell ref="A8:W8"/>
    <mergeCell ref="A9:W9"/>
    <mergeCell ref="B638:L638"/>
    <mergeCell ref="Q629:R629"/>
    <mergeCell ref="Q630:R630"/>
    <mergeCell ref="Q631:R631"/>
    <mergeCell ref="Q632:R632"/>
    <mergeCell ref="Q633:R633"/>
    <mergeCell ref="Q634:R634"/>
    <mergeCell ref="Q635:R635"/>
    <mergeCell ref="Q636:R636"/>
    <mergeCell ref="Q637:R637"/>
    <mergeCell ref="Q638:R638"/>
    <mergeCell ref="B173:L173"/>
    <mergeCell ref="B174:L174"/>
    <mergeCell ref="B175:L175"/>
    <mergeCell ref="B186:L186"/>
    <mergeCell ref="B187:L187"/>
    <mergeCell ref="Q588:R588"/>
    <mergeCell ref="B589:L589"/>
    <mergeCell ref="Q589:R589"/>
    <mergeCell ref="B228:L228"/>
    <mergeCell ref="Q228:R228"/>
    <mergeCell ref="B224:L224"/>
    <mergeCell ref="B227:L227"/>
    <mergeCell ref="Q227:R227"/>
    <mergeCell ref="Q225:R225"/>
  </mergeCells>
  <pageMargins left="0.39370078740157499" right="0.39370078740157499" top="0.999999984981507" bottom="0.999999984981507" header="0.499999992490753" footer="0.499999992490753"/>
  <pageSetup paperSize="9" scale="84" fitToHeight="0" orientation="portrait" r:id="rId1"/>
  <headerFooter alignWithMargins="0">
    <oddHeader>&amp;CСтраница &amp;P из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64"/>
  <sheetViews>
    <sheetView showGridLines="0" view="pageBreakPreview" topLeftCell="A818" zoomScale="60" zoomScaleNormal="100" workbookViewId="0">
      <selection activeCell="AC873" sqref="AC873"/>
    </sheetView>
  </sheetViews>
  <sheetFormatPr defaultColWidth="9.140625" defaultRowHeight="12.75" x14ac:dyDescent="0.2"/>
  <cols>
    <col min="1" max="1" width="1.7109375" style="61" customWidth="1"/>
    <col min="2" max="12" width="0" style="61" hidden="1" customWidth="1"/>
    <col min="13" max="13" width="44" style="61" customWidth="1"/>
    <col min="14" max="14" width="6.28515625" style="61" customWidth="1"/>
    <col min="15" max="16" width="5.7109375" style="61" customWidth="1"/>
    <col min="17" max="17" width="9.5703125" style="61" customWidth="1"/>
    <col min="18" max="18" width="5.7109375" style="61" customWidth="1"/>
    <col min="19" max="20" width="0" style="61" hidden="1" customWidth="1"/>
    <col min="21" max="22" width="12.140625" style="61" hidden="1" customWidth="1"/>
    <col min="23" max="23" width="12.140625" style="206" customWidth="1"/>
    <col min="24" max="24" width="12.140625" style="61" customWidth="1"/>
    <col min="25" max="25" width="13.140625" style="61" customWidth="1"/>
    <col min="26" max="246" width="9.140625" style="61" customWidth="1"/>
    <col min="247" max="16384" width="9.140625" style="61"/>
  </cols>
  <sheetData>
    <row r="1" spans="1:25" s="57" customFormat="1" ht="12.75" customHeight="1" x14ac:dyDescent="0.2">
      <c r="A1" s="54"/>
      <c r="B1" s="54"/>
      <c r="C1" s="54"/>
      <c r="D1" s="54"/>
      <c r="E1" s="54"/>
      <c r="F1" s="54"/>
      <c r="G1" s="55"/>
      <c r="H1" s="56"/>
      <c r="I1" s="56"/>
      <c r="J1" s="56"/>
      <c r="K1" s="56"/>
      <c r="L1" s="56"/>
      <c r="M1" s="66"/>
      <c r="N1" s="66"/>
      <c r="O1" s="66"/>
      <c r="P1" s="296"/>
      <c r="Q1" s="296"/>
      <c r="R1" s="66"/>
      <c r="S1" s="66"/>
      <c r="T1" s="296" t="s">
        <v>482</v>
      </c>
      <c r="U1" s="427" t="s">
        <v>615</v>
      </c>
      <c r="V1" s="427"/>
      <c r="W1" s="427"/>
      <c r="X1" s="427"/>
      <c r="Y1" s="427"/>
    </row>
    <row r="2" spans="1:25" s="57" customFormat="1" ht="4.5" customHeight="1" x14ac:dyDescent="0.2">
      <c r="A2" s="58"/>
      <c r="B2" s="59"/>
      <c r="C2" s="59"/>
      <c r="D2" s="59"/>
      <c r="E2" s="59"/>
      <c r="F2" s="59"/>
      <c r="G2" s="55"/>
      <c r="H2" s="56"/>
      <c r="I2" s="56"/>
      <c r="J2" s="56"/>
      <c r="K2" s="56"/>
      <c r="L2" s="56"/>
      <c r="M2" s="66"/>
      <c r="N2" s="66"/>
      <c r="O2" s="428" t="s">
        <v>127</v>
      </c>
      <c r="P2" s="428"/>
      <c r="Q2" s="428"/>
      <c r="R2" s="428"/>
      <c r="S2" s="428"/>
      <c r="T2" s="428"/>
      <c r="U2" s="428"/>
      <c r="V2" s="428"/>
      <c r="W2" s="428"/>
      <c r="X2" s="428"/>
      <c r="Y2" s="428"/>
    </row>
    <row r="3" spans="1:25" s="57" customFormat="1" ht="9" customHeight="1" x14ac:dyDescent="0.2">
      <c r="A3" s="60"/>
      <c r="B3" s="60"/>
      <c r="C3" s="60"/>
      <c r="D3" s="60"/>
      <c r="E3" s="60"/>
      <c r="F3" s="60"/>
      <c r="G3" s="60"/>
      <c r="H3" s="60"/>
      <c r="I3" s="60"/>
      <c r="J3" s="60"/>
      <c r="K3" s="60"/>
      <c r="L3" s="60"/>
      <c r="M3" s="297"/>
      <c r="N3" s="297"/>
      <c r="O3" s="428"/>
      <c r="P3" s="428"/>
      <c r="Q3" s="428"/>
      <c r="R3" s="428"/>
      <c r="S3" s="428"/>
      <c r="T3" s="428"/>
      <c r="U3" s="428"/>
      <c r="V3" s="428"/>
      <c r="W3" s="428"/>
      <c r="X3" s="428"/>
      <c r="Y3" s="428"/>
    </row>
    <row r="4" spans="1:25" s="57" customFormat="1" ht="13.5" customHeight="1" x14ac:dyDescent="0.2">
      <c r="A4" s="60"/>
      <c r="B4" s="60"/>
      <c r="C4" s="60"/>
      <c r="D4" s="60"/>
      <c r="E4" s="60"/>
      <c r="F4" s="60"/>
      <c r="G4" s="60"/>
      <c r="H4" s="60"/>
      <c r="I4" s="60"/>
      <c r="J4" s="60"/>
      <c r="K4" s="60"/>
      <c r="L4" s="60"/>
      <c r="M4" s="428" t="s">
        <v>165</v>
      </c>
      <c r="N4" s="428"/>
      <c r="O4" s="428"/>
      <c r="P4" s="428"/>
      <c r="Q4" s="428"/>
      <c r="R4" s="428"/>
      <c r="S4" s="428"/>
      <c r="T4" s="428"/>
      <c r="U4" s="428"/>
      <c r="V4" s="428"/>
      <c r="W4" s="428"/>
      <c r="X4" s="428"/>
      <c r="Y4" s="428"/>
    </row>
    <row r="5" spans="1:25" s="57" customFormat="1" ht="12.75" customHeight="1" x14ac:dyDescent="0.2">
      <c r="A5" s="60"/>
      <c r="B5" s="60"/>
      <c r="C5" s="60"/>
      <c r="D5" s="60"/>
      <c r="E5" s="60"/>
      <c r="F5" s="60"/>
      <c r="G5" s="60"/>
      <c r="H5" s="60"/>
      <c r="I5" s="60"/>
      <c r="J5" s="60"/>
      <c r="K5" s="60"/>
      <c r="L5" s="60"/>
      <c r="M5" s="428" t="s">
        <v>481</v>
      </c>
      <c r="N5" s="428"/>
      <c r="O5" s="428"/>
      <c r="P5" s="428"/>
      <c r="Q5" s="428"/>
      <c r="R5" s="428"/>
      <c r="S5" s="428"/>
      <c r="T5" s="428"/>
      <c r="U5" s="428"/>
      <c r="V5" s="428"/>
      <c r="W5" s="428"/>
      <c r="X5" s="428"/>
      <c r="Y5" s="428"/>
    </row>
    <row r="6" spans="1:25" s="57" customFormat="1" ht="12.75" customHeight="1" x14ac:dyDescent="0.2">
      <c r="A6" s="56"/>
      <c r="B6" s="56"/>
      <c r="C6" s="56"/>
      <c r="D6" s="56"/>
      <c r="E6" s="56"/>
      <c r="F6" s="56"/>
      <c r="G6" s="56"/>
      <c r="H6" s="56"/>
      <c r="I6" s="56"/>
      <c r="J6" s="56"/>
      <c r="K6" s="56"/>
      <c r="L6" s="56"/>
      <c r="M6" s="462" t="s">
        <v>483</v>
      </c>
      <c r="N6" s="462"/>
      <c r="O6" s="462"/>
      <c r="P6" s="462"/>
      <c r="Q6" s="462"/>
      <c r="R6" s="462"/>
      <c r="S6" s="462"/>
      <c r="T6" s="462"/>
      <c r="U6" s="462"/>
      <c r="V6" s="462"/>
      <c r="W6" s="462"/>
      <c r="X6" s="462"/>
      <c r="Y6" s="462"/>
    </row>
    <row r="7" spans="1:25" ht="12.75" customHeight="1" x14ac:dyDescent="0.2">
      <c r="A7" s="67"/>
      <c r="B7" s="67"/>
      <c r="C7" s="67"/>
      <c r="D7" s="67"/>
      <c r="E7" s="67"/>
      <c r="F7" s="67"/>
      <c r="G7" s="67"/>
      <c r="H7" s="67"/>
      <c r="I7" s="67"/>
      <c r="J7" s="67"/>
      <c r="K7" s="67"/>
      <c r="L7" s="67"/>
      <c r="M7" s="67"/>
      <c r="N7" s="67"/>
      <c r="O7" s="67"/>
      <c r="P7" s="67"/>
      <c r="Q7" s="67"/>
      <c r="R7" s="67"/>
      <c r="S7" s="67"/>
      <c r="T7" s="67"/>
      <c r="U7" s="67"/>
      <c r="V7" s="67"/>
      <c r="W7" s="247"/>
    </row>
    <row r="8" spans="1:25" ht="12.75" customHeight="1" x14ac:dyDescent="0.2">
      <c r="A8" s="463" t="s">
        <v>681</v>
      </c>
      <c r="B8" s="463"/>
      <c r="C8" s="463"/>
      <c r="D8" s="463"/>
      <c r="E8" s="463"/>
      <c r="F8" s="463"/>
      <c r="G8" s="463"/>
      <c r="H8" s="463"/>
      <c r="I8" s="463"/>
      <c r="J8" s="463"/>
      <c r="K8" s="463"/>
      <c r="L8" s="463"/>
      <c r="M8" s="463"/>
      <c r="N8" s="463"/>
      <c r="O8" s="463"/>
      <c r="P8" s="463"/>
      <c r="Q8" s="463"/>
      <c r="R8" s="463"/>
      <c r="S8" s="463"/>
      <c r="T8" s="463"/>
      <c r="U8" s="463"/>
      <c r="V8" s="463"/>
      <c r="W8" s="463"/>
      <c r="X8" s="463"/>
      <c r="Y8" s="463"/>
    </row>
    <row r="9" spans="1:25" ht="12.75" customHeight="1" x14ac:dyDescent="0.2">
      <c r="A9" s="430" t="s">
        <v>682</v>
      </c>
      <c r="B9" s="430"/>
      <c r="C9" s="430"/>
      <c r="D9" s="430"/>
      <c r="E9" s="430"/>
      <c r="F9" s="430"/>
      <c r="G9" s="430"/>
      <c r="H9" s="430"/>
      <c r="I9" s="430"/>
      <c r="J9" s="430"/>
      <c r="K9" s="430"/>
      <c r="L9" s="430"/>
      <c r="M9" s="430"/>
      <c r="N9" s="430"/>
      <c r="O9" s="430"/>
      <c r="P9" s="430"/>
      <c r="Q9" s="430"/>
      <c r="R9" s="430"/>
      <c r="S9" s="430"/>
      <c r="T9" s="430"/>
      <c r="U9" s="430"/>
      <c r="V9" s="430"/>
      <c r="W9" s="430"/>
      <c r="X9" s="430"/>
      <c r="Y9" s="430"/>
    </row>
    <row r="10" spans="1:25" ht="12.75" customHeight="1" x14ac:dyDescent="0.2">
      <c r="A10" s="68"/>
      <c r="B10" s="68"/>
      <c r="C10" s="68"/>
      <c r="D10" s="68"/>
      <c r="E10" s="68"/>
      <c r="F10" s="68"/>
      <c r="G10" s="68"/>
      <c r="H10" s="68"/>
      <c r="I10" s="68"/>
      <c r="J10" s="68"/>
      <c r="K10" s="68"/>
      <c r="L10" s="68"/>
      <c r="M10" s="68"/>
      <c r="N10" s="68"/>
      <c r="O10" s="68"/>
      <c r="P10" s="68"/>
      <c r="Q10" s="68"/>
      <c r="R10" s="68"/>
      <c r="S10" s="68"/>
      <c r="T10" s="68"/>
      <c r="U10" s="68"/>
      <c r="V10" s="68"/>
      <c r="W10" s="204"/>
    </row>
    <row r="11" spans="1:25" ht="12.75" customHeight="1" x14ac:dyDescent="0.2">
      <c r="A11" s="98" t="s">
        <v>280</v>
      </c>
      <c r="B11" s="68"/>
      <c r="C11" s="68"/>
      <c r="D11" s="68"/>
      <c r="E11" s="68"/>
      <c r="F11" s="68"/>
      <c r="G11" s="68"/>
      <c r="H11" s="68"/>
      <c r="I11" s="68"/>
      <c r="J11" s="68"/>
      <c r="K11" s="68"/>
      <c r="L11" s="68"/>
      <c r="M11" s="68"/>
      <c r="N11" s="99"/>
      <c r="O11" s="68"/>
      <c r="P11" s="68"/>
      <c r="Q11" s="68"/>
      <c r="R11" s="68"/>
      <c r="S11" s="68"/>
      <c r="T11" s="68"/>
      <c r="U11" s="68"/>
      <c r="V11" s="68"/>
      <c r="W11" s="204"/>
    </row>
    <row r="12" spans="1:25" ht="12.75" customHeight="1" x14ac:dyDescent="0.2">
      <c r="A12" s="98" t="s">
        <v>281</v>
      </c>
      <c r="B12" s="68"/>
      <c r="C12" s="68"/>
      <c r="D12" s="68"/>
      <c r="E12" s="68"/>
      <c r="F12" s="68"/>
      <c r="G12" s="68"/>
      <c r="H12" s="68"/>
      <c r="I12" s="68"/>
      <c r="J12" s="68"/>
      <c r="K12" s="68"/>
      <c r="L12" s="68"/>
      <c r="M12" s="98"/>
      <c r="N12" s="68"/>
      <c r="O12" s="68"/>
      <c r="P12" s="68"/>
      <c r="Q12" s="68"/>
      <c r="R12" s="68"/>
      <c r="S12" s="68"/>
      <c r="T12" s="68"/>
      <c r="U12" s="68"/>
      <c r="V12" s="68"/>
      <c r="W12" s="204"/>
    </row>
    <row r="13" spans="1:25" ht="8.25" customHeight="1" x14ac:dyDescent="0.2">
      <c r="A13" s="68"/>
      <c r="B13" s="68"/>
      <c r="C13" s="68"/>
      <c r="D13" s="68"/>
      <c r="E13" s="68"/>
      <c r="F13" s="68"/>
      <c r="G13" s="68"/>
      <c r="H13" s="68"/>
      <c r="I13" s="68"/>
      <c r="J13" s="68"/>
      <c r="K13" s="68"/>
      <c r="L13" s="68"/>
      <c r="M13" s="99"/>
      <c r="N13" s="68"/>
      <c r="O13" s="68"/>
      <c r="P13" s="68"/>
      <c r="Q13" s="68"/>
      <c r="R13" s="68"/>
      <c r="S13" s="68"/>
      <c r="T13" s="68"/>
      <c r="U13" s="68"/>
      <c r="V13" s="68"/>
      <c r="W13" s="204"/>
    </row>
    <row r="14" spans="1:25" ht="6.75" customHeight="1" thickBot="1" x14ac:dyDescent="0.25">
      <c r="A14" s="68"/>
      <c r="B14" s="68"/>
      <c r="C14" s="68"/>
      <c r="D14" s="68"/>
      <c r="E14" s="68"/>
      <c r="F14" s="68"/>
      <c r="G14" s="68"/>
      <c r="H14" s="68"/>
      <c r="I14" s="68"/>
      <c r="J14" s="68"/>
      <c r="K14" s="68"/>
      <c r="L14" s="68"/>
      <c r="M14" s="68"/>
      <c r="N14" s="98"/>
      <c r="O14" s="68"/>
      <c r="P14" s="68"/>
      <c r="Q14" s="68"/>
      <c r="R14" s="68"/>
      <c r="S14" s="68"/>
      <c r="T14" s="68"/>
      <c r="U14" s="68"/>
      <c r="V14" s="68"/>
      <c r="W14" s="204"/>
    </row>
    <row r="15" spans="1:25" ht="12.75" customHeight="1" thickBot="1" x14ac:dyDescent="0.25">
      <c r="A15" s="68"/>
      <c r="B15" s="68"/>
      <c r="C15" s="68"/>
      <c r="D15" s="68"/>
      <c r="E15" s="68"/>
      <c r="F15" s="68"/>
      <c r="G15" s="68"/>
      <c r="H15" s="68"/>
      <c r="I15" s="68"/>
      <c r="J15" s="68"/>
      <c r="K15" s="68"/>
      <c r="L15" s="68"/>
      <c r="M15" s="100"/>
      <c r="N15" s="101" t="s">
        <v>471</v>
      </c>
      <c r="O15" s="102"/>
      <c r="P15" s="102"/>
      <c r="Q15" s="102"/>
      <c r="R15" s="103"/>
      <c r="S15" s="102"/>
      <c r="T15" s="103"/>
      <c r="U15" s="103" t="s">
        <v>277</v>
      </c>
      <c r="V15" s="104"/>
      <c r="W15" s="138"/>
    </row>
    <row r="16" spans="1:25" ht="102" customHeight="1" thickBot="1" x14ac:dyDescent="0.25">
      <c r="A16" s="69"/>
      <c r="B16" s="70" t="s">
        <v>258</v>
      </c>
      <c r="C16" s="70" t="s">
        <v>545</v>
      </c>
      <c r="D16" s="71" t="s">
        <v>546</v>
      </c>
      <c r="E16" s="71"/>
      <c r="F16" s="71"/>
      <c r="G16" s="71"/>
      <c r="H16" s="71" t="s">
        <v>4</v>
      </c>
      <c r="I16" s="71"/>
      <c r="J16" s="71"/>
      <c r="K16" s="71" t="s">
        <v>282</v>
      </c>
      <c r="L16" s="71" t="s">
        <v>283</v>
      </c>
      <c r="M16" s="72" t="s">
        <v>0</v>
      </c>
      <c r="N16" s="73" t="s">
        <v>472</v>
      </c>
      <c r="O16" s="73" t="s">
        <v>1</v>
      </c>
      <c r="P16" s="73" t="s">
        <v>2</v>
      </c>
      <c r="Q16" s="85" t="s">
        <v>3</v>
      </c>
      <c r="R16" s="74" t="s">
        <v>4</v>
      </c>
      <c r="S16" s="105" t="s">
        <v>284</v>
      </c>
      <c r="T16" s="106" t="s">
        <v>523</v>
      </c>
      <c r="U16" s="173" t="s">
        <v>489</v>
      </c>
      <c r="V16" s="105" t="s">
        <v>593</v>
      </c>
      <c r="W16" s="4" t="s">
        <v>163</v>
      </c>
      <c r="X16" s="276" t="s">
        <v>662</v>
      </c>
      <c r="Y16" s="276" t="s">
        <v>663</v>
      </c>
    </row>
    <row r="17" spans="1:25" ht="12.75" customHeight="1" thickBot="1" x14ac:dyDescent="0.25">
      <c r="A17" s="69"/>
      <c r="B17" s="75"/>
      <c r="C17" s="75"/>
      <c r="D17" s="75"/>
      <c r="E17" s="75"/>
      <c r="F17" s="75"/>
      <c r="G17" s="75"/>
      <c r="H17" s="75"/>
      <c r="I17" s="75"/>
      <c r="J17" s="75"/>
      <c r="K17" s="75"/>
      <c r="L17" s="76"/>
      <c r="M17" s="77">
        <v>1</v>
      </c>
      <c r="N17" s="78">
        <v>2</v>
      </c>
      <c r="O17" s="78">
        <v>3</v>
      </c>
      <c r="P17" s="78">
        <v>4</v>
      </c>
      <c r="Q17" s="78">
        <v>5</v>
      </c>
      <c r="R17" s="107">
        <v>6</v>
      </c>
      <c r="S17" s="79">
        <v>7</v>
      </c>
      <c r="T17" s="76"/>
      <c r="U17" s="78">
        <v>7</v>
      </c>
      <c r="V17" s="174">
        <v>8</v>
      </c>
      <c r="W17" s="277">
        <v>7</v>
      </c>
      <c r="X17" s="279">
        <v>8</v>
      </c>
      <c r="Y17" s="279">
        <v>9</v>
      </c>
    </row>
    <row r="18" spans="1:25" ht="12" hidden="1" customHeight="1" x14ac:dyDescent="0.2">
      <c r="A18" s="62"/>
      <c r="B18" s="472" t="s">
        <v>612</v>
      </c>
      <c r="C18" s="472"/>
      <c r="D18" s="472"/>
      <c r="E18" s="472"/>
      <c r="F18" s="472"/>
      <c r="G18" s="472"/>
      <c r="H18" s="472"/>
      <c r="I18" s="472"/>
      <c r="J18" s="472"/>
      <c r="K18" s="472"/>
      <c r="L18" s="472"/>
      <c r="M18" s="473"/>
      <c r="N18" s="175">
        <v>0</v>
      </c>
      <c r="O18" s="222">
        <v>0</v>
      </c>
      <c r="P18" s="222">
        <v>0</v>
      </c>
      <c r="Q18" s="176">
        <v>0</v>
      </c>
      <c r="R18" s="177">
        <v>0</v>
      </c>
      <c r="S18" s="474"/>
      <c r="T18" s="475"/>
      <c r="U18" s="178">
        <v>0</v>
      </c>
      <c r="V18" s="179">
        <v>0</v>
      </c>
      <c r="W18" s="205">
        <v>0</v>
      </c>
      <c r="X18" s="280"/>
      <c r="Y18" s="280"/>
    </row>
    <row r="19" spans="1:25" ht="12" hidden="1" customHeight="1" x14ac:dyDescent="0.2">
      <c r="A19" s="62"/>
      <c r="B19" s="476" t="s">
        <v>594</v>
      </c>
      <c r="C19" s="476"/>
      <c r="D19" s="476"/>
      <c r="E19" s="476"/>
      <c r="F19" s="476"/>
      <c r="G19" s="476"/>
      <c r="H19" s="476"/>
      <c r="I19" s="476"/>
      <c r="J19" s="476"/>
      <c r="K19" s="476"/>
      <c r="L19" s="476"/>
      <c r="M19" s="477"/>
      <c r="N19" s="108">
        <v>0</v>
      </c>
      <c r="O19" s="223">
        <v>0</v>
      </c>
      <c r="P19" s="223">
        <v>0</v>
      </c>
      <c r="Q19" s="63" t="s">
        <v>595</v>
      </c>
      <c r="R19" s="64">
        <v>0</v>
      </c>
      <c r="S19" s="432"/>
      <c r="T19" s="438"/>
      <c r="U19" s="65">
        <v>0</v>
      </c>
      <c r="V19" s="180">
        <v>0</v>
      </c>
      <c r="W19" s="203">
        <v>0</v>
      </c>
      <c r="X19" s="280"/>
      <c r="Y19" s="280"/>
    </row>
    <row r="20" spans="1:25" ht="12" hidden="1" customHeight="1" x14ac:dyDescent="0.2">
      <c r="A20" s="62"/>
      <c r="B20" s="476" t="s">
        <v>605</v>
      </c>
      <c r="C20" s="476"/>
      <c r="D20" s="476"/>
      <c r="E20" s="476"/>
      <c r="F20" s="476"/>
      <c r="G20" s="476"/>
      <c r="H20" s="476"/>
      <c r="I20" s="476"/>
      <c r="J20" s="476"/>
      <c r="K20" s="476"/>
      <c r="L20" s="476"/>
      <c r="M20" s="477"/>
      <c r="N20" s="108">
        <v>0</v>
      </c>
      <c r="O20" s="223">
        <v>0</v>
      </c>
      <c r="P20" s="223">
        <v>0</v>
      </c>
      <c r="Q20" s="63" t="s">
        <v>595</v>
      </c>
      <c r="R20" s="64" t="s">
        <v>596</v>
      </c>
      <c r="S20" s="432"/>
      <c r="T20" s="438"/>
      <c r="U20" s="65">
        <v>0</v>
      </c>
      <c r="V20" s="180">
        <v>0</v>
      </c>
      <c r="W20" s="203">
        <v>0</v>
      </c>
      <c r="X20" s="280"/>
      <c r="Y20" s="280"/>
    </row>
    <row r="21" spans="1:25" ht="21.75" customHeight="1" x14ac:dyDescent="0.2">
      <c r="A21" s="225"/>
      <c r="B21" s="458" t="s">
        <v>473</v>
      </c>
      <c r="C21" s="458"/>
      <c r="D21" s="458"/>
      <c r="E21" s="458"/>
      <c r="F21" s="458"/>
      <c r="G21" s="458"/>
      <c r="H21" s="458"/>
      <c r="I21" s="458"/>
      <c r="J21" s="458"/>
      <c r="K21" s="458"/>
      <c r="L21" s="458"/>
      <c r="M21" s="459"/>
      <c r="N21" s="226">
        <v>802</v>
      </c>
      <c r="O21" s="229">
        <v>0</v>
      </c>
      <c r="P21" s="229">
        <v>0</v>
      </c>
      <c r="Q21" s="227">
        <v>0</v>
      </c>
      <c r="R21" s="228">
        <v>0</v>
      </c>
      <c r="S21" s="460"/>
      <c r="T21" s="461"/>
      <c r="U21" s="230">
        <v>73858.054000000004</v>
      </c>
      <c r="V21" s="231">
        <v>2007.19</v>
      </c>
      <c r="W21" s="270">
        <f>+W22+W30+W117</f>
        <v>63067.422719999995</v>
      </c>
      <c r="X21" s="281">
        <f>+X22+X30+X117</f>
        <v>53172.348020000005</v>
      </c>
      <c r="Y21" s="283">
        <f>X21/W21*100</f>
        <v>84.310323344064514</v>
      </c>
    </row>
    <row r="22" spans="1:25" ht="12" customHeight="1" x14ac:dyDescent="0.2">
      <c r="A22" s="225"/>
      <c r="B22" s="458" t="s">
        <v>5</v>
      </c>
      <c r="C22" s="458"/>
      <c r="D22" s="458"/>
      <c r="E22" s="458"/>
      <c r="F22" s="458"/>
      <c r="G22" s="458"/>
      <c r="H22" s="458"/>
      <c r="I22" s="458"/>
      <c r="J22" s="458"/>
      <c r="K22" s="458"/>
      <c r="L22" s="458"/>
      <c r="M22" s="459"/>
      <c r="N22" s="226">
        <v>802</v>
      </c>
      <c r="O22" s="229">
        <v>7</v>
      </c>
      <c r="P22" s="229">
        <v>0</v>
      </c>
      <c r="Q22" s="227">
        <v>0</v>
      </c>
      <c r="R22" s="228">
        <v>0</v>
      </c>
      <c r="S22" s="460"/>
      <c r="T22" s="461"/>
      <c r="U22" s="230">
        <v>15001.147999999999</v>
      </c>
      <c r="V22" s="231">
        <v>0</v>
      </c>
      <c r="W22" s="270">
        <f t="shared" ref="W22:X28" si="0">+W23</f>
        <v>9965.9021400000001</v>
      </c>
      <c r="X22" s="281">
        <f t="shared" si="0"/>
        <v>9684.8143</v>
      </c>
      <c r="Y22" s="283">
        <f t="shared" ref="Y22:Y85" si="1">X22/W22*100</f>
        <v>97.179504313294402</v>
      </c>
    </row>
    <row r="23" spans="1:25" ht="12" customHeight="1" x14ac:dyDescent="0.2">
      <c r="A23" s="225"/>
      <c r="B23" s="458" t="s">
        <v>394</v>
      </c>
      <c r="C23" s="458"/>
      <c r="D23" s="458"/>
      <c r="E23" s="458"/>
      <c r="F23" s="458"/>
      <c r="G23" s="458"/>
      <c r="H23" s="458"/>
      <c r="I23" s="458"/>
      <c r="J23" s="458"/>
      <c r="K23" s="458"/>
      <c r="L23" s="458"/>
      <c r="M23" s="459"/>
      <c r="N23" s="226">
        <v>802</v>
      </c>
      <c r="O23" s="229">
        <v>7</v>
      </c>
      <c r="P23" s="229">
        <v>3</v>
      </c>
      <c r="Q23" s="227">
        <v>0</v>
      </c>
      <c r="R23" s="228">
        <v>0</v>
      </c>
      <c r="S23" s="460"/>
      <c r="T23" s="461"/>
      <c r="U23" s="230">
        <v>15001.147999999999</v>
      </c>
      <c r="V23" s="231">
        <v>0</v>
      </c>
      <c r="W23" s="270">
        <f t="shared" si="0"/>
        <v>9965.9021400000001</v>
      </c>
      <c r="X23" s="281">
        <f t="shared" si="0"/>
        <v>9684.8143</v>
      </c>
      <c r="Y23" s="283">
        <f t="shared" si="1"/>
        <v>97.179504313294402</v>
      </c>
    </row>
    <row r="24" spans="1:25" ht="21.75" customHeight="1" x14ac:dyDescent="0.2">
      <c r="A24" s="225"/>
      <c r="B24" s="458" t="s">
        <v>384</v>
      </c>
      <c r="C24" s="458"/>
      <c r="D24" s="458"/>
      <c r="E24" s="458"/>
      <c r="F24" s="458"/>
      <c r="G24" s="458"/>
      <c r="H24" s="458"/>
      <c r="I24" s="458"/>
      <c r="J24" s="458"/>
      <c r="K24" s="458"/>
      <c r="L24" s="458"/>
      <c r="M24" s="459"/>
      <c r="N24" s="226">
        <v>802</v>
      </c>
      <c r="O24" s="229">
        <v>7</v>
      </c>
      <c r="P24" s="229">
        <v>3</v>
      </c>
      <c r="Q24" s="227" t="s">
        <v>385</v>
      </c>
      <c r="R24" s="228">
        <v>0</v>
      </c>
      <c r="S24" s="460"/>
      <c r="T24" s="461"/>
      <c r="U24" s="230">
        <v>15001.147999999999</v>
      </c>
      <c r="V24" s="231">
        <v>0</v>
      </c>
      <c r="W24" s="270">
        <f t="shared" si="0"/>
        <v>9965.9021400000001</v>
      </c>
      <c r="X24" s="281">
        <f t="shared" si="0"/>
        <v>9684.8143</v>
      </c>
      <c r="Y24" s="283">
        <f t="shared" si="1"/>
        <v>97.179504313294402</v>
      </c>
    </row>
    <row r="25" spans="1:25" ht="12" customHeight="1" x14ac:dyDescent="0.2">
      <c r="A25" s="225"/>
      <c r="B25" s="458" t="s">
        <v>395</v>
      </c>
      <c r="C25" s="458"/>
      <c r="D25" s="458"/>
      <c r="E25" s="458"/>
      <c r="F25" s="458"/>
      <c r="G25" s="458"/>
      <c r="H25" s="458"/>
      <c r="I25" s="458"/>
      <c r="J25" s="458"/>
      <c r="K25" s="458"/>
      <c r="L25" s="458"/>
      <c r="M25" s="459"/>
      <c r="N25" s="226">
        <v>802</v>
      </c>
      <c r="O25" s="229">
        <v>7</v>
      </c>
      <c r="P25" s="229">
        <v>3</v>
      </c>
      <c r="Q25" s="227" t="s">
        <v>396</v>
      </c>
      <c r="R25" s="228">
        <v>0</v>
      </c>
      <c r="S25" s="460"/>
      <c r="T25" s="461"/>
      <c r="U25" s="230">
        <v>15001.147999999999</v>
      </c>
      <c r="V25" s="231">
        <v>0</v>
      </c>
      <c r="W25" s="270">
        <f t="shared" si="0"/>
        <v>9965.9021400000001</v>
      </c>
      <c r="X25" s="281">
        <f t="shared" si="0"/>
        <v>9684.8143</v>
      </c>
      <c r="Y25" s="283">
        <f t="shared" si="1"/>
        <v>97.179504313294402</v>
      </c>
    </row>
    <row r="26" spans="1:25" ht="21.75" customHeight="1" x14ac:dyDescent="0.2">
      <c r="A26" s="225"/>
      <c r="B26" s="458" t="s">
        <v>6</v>
      </c>
      <c r="C26" s="458"/>
      <c r="D26" s="458"/>
      <c r="E26" s="458"/>
      <c r="F26" s="458"/>
      <c r="G26" s="458"/>
      <c r="H26" s="458"/>
      <c r="I26" s="458"/>
      <c r="J26" s="458"/>
      <c r="K26" s="458"/>
      <c r="L26" s="458"/>
      <c r="M26" s="459"/>
      <c r="N26" s="226">
        <v>802</v>
      </c>
      <c r="O26" s="229">
        <v>7</v>
      </c>
      <c r="P26" s="229">
        <v>3</v>
      </c>
      <c r="Q26" s="227" t="s">
        <v>397</v>
      </c>
      <c r="R26" s="228">
        <v>0</v>
      </c>
      <c r="S26" s="460"/>
      <c r="T26" s="461"/>
      <c r="U26" s="230">
        <v>15001.147999999999</v>
      </c>
      <c r="V26" s="231">
        <v>0</v>
      </c>
      <c r="W26" s="270">
        <f t="shared" si="0"/>
        <v>9965.9021400000001</v>
      </c>
      <c r="X26" s="281">
        <f t="shared" si="0"/>
        <v>9684.8143</v>
      </c>
      <c r="Y26" s="283">
        <f t="shared" si="1"/>
        <v>97.179504313294402</v>
      </c>
    </row>
    <row r="27" spans="1:25" ht="21.75" customHeight="1" x14ac:dyDescent="0.2">
      <c r="A27" s="225"/>
      <c r="B27" s="458" t="s">
        <v>389</v>
      </c>
      <c r="C27" s="458"/>
      <c r="D27" s="458"/>
      <c r="E27" s="458"/>
      <c r="F27" s="458"/>
      <c r="G27" s="458"/>
      <c r="H27" s="458"/>
      <c r="I27" s="458"/>
      <c r="J27" s="458"/>
      <c r="K27" s="458"/>
      <c r="L27" s="458"/>
      <c r="M27" s="459"/>
      <c r="N27" s="226">
        <v>802</v>
      </c>
      <c r="O27" s="229">
        <v>7</v>
      </c>
      <c r="P27" s="229">
        <v>3</v>
      </c>
      <c r="Q27" s="227" t="s">
        <v>397</v>
      </c>
      <c r="R27" s="228" t="s">
        <v>8</v>
      </c>
      <c r="S27" s="460"/>
      <c r="T27" s="461"/>
      <c r="U27" s="230">
        <v>15001.147999999999</v>
      </c>
      <c r="V27" s="231">
        <v>0</v>
      </c>
      <c r="W27" s="270">
        <f t="shared" si="0"/>
        <v>9965.9021400000001</v>
      </c>
      <c r="X27" s="281">
        <f t="shared" si="0"/>
        <v>9684.8143</v>
      </c>
      <c r="Y27" s="283">
        <f t="shared" si="1"/>
        <v>97.179504313294402</v>
      </c>
    </row>
    <row r="28" spans="1:25" ht="12" customHeight="1" x14ac:dyDescent="0.2">
      <c r="A28" s="225"/>
      <c r="B28" s="458" t="s">
        <v>9</v>
      </c>
      <c r="C28" s="458"/>
      <c r="D28" s="458"/>
      <c r="E28" s="458"/>
      <c r="F28" s="458"/>
      <c r="G28" s="458"/>
      <c r="H28" s="458"/>
      <c r="I28" s="458"/>
      <c r="J28" s="458"/>
      <c r="K28" s="458"/>
      <c r="L28" s="458"/>
      <c r="M28" s="459"/>
      <c r="N28" s="226">
        <v>802</v>
      </c>
      <c r="O28" s="229">
        <v>7</v>
      </c>
      <c r="P28" s="229">
        <v>3</v>
      </c>
      <c r="Q28" s="227" t="s">
        <v>397</v>
      </c>
      <c r="R28" s="228" t="s">
        <v>10</v>
      </c>
      <c r="S28" s="460"/>
      <c r="T28" s="461"/>
      <c r="U28" s="230">
        <v>15001.147999999999</v>
      </c>
      <c r="V28" s="231">
        <v>0</v>
      </c>
      <c r="W28" s="270">
        <f t="shared" si="0"/>
        <v>9965.9021400000001</v>
      </c>
      <c r="X28" s="281">
        <f t="shared" si="0"/>
        <v>9684.8143</v>
      </c>
      <c r="Y28" s="283">
        <f t="shared" si="1"/>
        <v>97.179504313294402</v>
      </c>
    </row>
    <row r="29" spans="1:25" ht="42.75" customHeight="1" x14ac:dyDescent="0.2">
      <c r="A29" s="225"/>
      <c r="B29" s="458" t="s">
        <v>11</v>
      </c>
      <c r="C29" s="458"/>
      <c r="D29" s="458"/>
      <c r="E29" s="458"/>
      <c r="F29" s="458"/>
      <c r="G29" s="458"/>
      <c r="H29" s="458"/>
      <c r="I29" s="458"/>
      <c r="J29" s="458"/>
      <c r="K29" s="458"/>
      <c r="L29" s="458"/>
      <c r="M29" s="459"/>
      <c r="N29" s="226">
        <v>802</v>
      </c>
      <c r="O29" s="229">
        <v>7</v>
      </c>
      <c r="P29" s="229">
        <v>3</v>
      </c>
      <c r="Q29" s="227" t="s">
        <v>397</v>
      </c>
      <c r="R29" s="228" t="s">
        <v>12</v>
      </c>
      <c r="S29" s="460"/>
      <c r="T29" s="461"/>
      <c r="U29" s="230">
        <v>15001.147999999999</v>
      </c>
      <c r="V29" s="231">
        <v>0</v>
      </c>
      <c r="W29" s="270">
        <v>9965.9021400000001</v>
      </c>
      <c r="X29" s="281">
        <v>9684.8143</v>
      </c>
      <c r="Y29" s="283">
        <f t="shared" si="1"/>
        <v>97.179504313294402</v>
      </c>
    </row>
    <row r="30" spans="1:25" ht="12" customHeight="1" x14ac:dyDescent="0.2">
      <c r="A30" s="225"/>
      <c r="B30" s="458" t="s">
        <v>409</v>
      </c>
      <c r="C30" s="458"/>
      <c r="D30" s="458"/>
      <c r="E30" s="458"/>
      <c r="F30" s="458"/>
      <c r="G30" s="458"/>
      <c r="H30" s="458"/>
      <c r="I30" s="458"/>
      <c r="J30" s="458"/>
      <c r="K30" s="458"/>
      <c r="L30" s="458"/>
      <c r="M30" s="459"/>
      <c r="N30" s="226">
        <v>802</v>
      </c>
      <c r="O30" s="229">
        <v>8</v>
      </c>
      <c r="P30" s="229">
        <v>0</v>
      </c>
      <c r="Q30" s="227">
        <v>0</v>
      </c>
      <c r="R30" s="228">
        <v>0</v>
      </c>
      <c r="S30" s="460"/>
      <c r="T30" s="461"/>
      <c r="U30" s="230">
        <v>58344.705999999998</v>
      </c>
      <c r="V30" s="231">
        <v>2007.19</v>
      </c>
      <c r="W30" s="270">
        <f>+W31+W72</f>
        <v>52739.32058</v>
      </c>
      <c r="X30" s="281">
        <f>+X31+X72</f>
        <v>43487.533720000007</v>
      </c>
      <c r="Y30" s="283">
        <f t="shared" si="1"/>
        <v>82.457516027408801</v>
      </c>
    </row>
    <row r="31" spans="1:25" ht="12" customHeight="1" x14ac:dyDescent="0.2">
      <c r="A31" s="225"/>
      <c r="B31" s="458" t="s">
        <v>13</v>
      </c>
      <c r="C31" s="458"/>
      <c r="D31" s="458"/>
      <c r="E31" s="458"/>
      <c r="F31" s="458"/>
      <c r="G31" s="458"/>
      <c r="H31" s="458"/>
      <c r="I31" s="458"/>
      <c r="J31" s="458"/>
      <c r="K31" s="458"/>
      <c r="L31" s="458"/>
      <c r="M31" s="459"/>
      <c r="N31" s="226">
        <v>802</v>
      </c>
      <c r="O31" s="229">
        <v>8</v>
      </c>
      <c r="P31" s="229">
        <v>1</v>
      </c>
      <c r="Q31" s="227">
        <v>0</v>
      </c>
      <c r="R31" s="228">
        <v>0</v>
      </c>
      <c r="S31" s="460"/>
      <c r="T31" s="461"/>
      <c r="U31" s="230">
        <v>31878.294000000002</v>
      </c>
      <c r="V31" s="231">
        <v>3363.1489999999999</v>
      </c>
      <c r="W31" s="270">
        <f>+W32+W38+W44+W50+W66</f>
        <v>27548.867579999998</v>
      </c>
      <c r="X31" s="281">
        <f>+X32+X38+X44+X50+X66</f>
        <v>24691.75187</v>
      </c>
      <c r="Y31" s="283">
        <f t="shared" si="1"/>
        <v>89.628917770564868</v>
      </c>
    </row>
    <row r="32" spans="1:25" ht="21.75" customHeight="1" x14ac:dyDescent="0.2">
      <c r="A32" s="225"/>
      <c r="B32" s="458" t="s">
        <v>410</v>
      </c>
      <c r="C32" s="458"/>
      <c r="D32" s="458"/>
      <c r="E32" s="458"/>
      <c r="F32" s="458"/>
      <c r="G32" s="458"/>
      <c r="H32" s="458"/>
      <c r="I32" s="458"/>
      <c r="J32" s="458"/>
      <c r="K32" s="458"/>
      <c r="L32" s="458"/>
      <c r="M32" s="459"/>
      <c r="N32" s="226">
        <v>802</v>
      </c>
      <c r="O32" s="229">
        <v>8</v>
      </c>
      <c r="P32" s="229">
        <v>1</v>
      </c>
      <c r="Q32" s="227" t="s">
        <v>411</v>
      </c>
      <c r="R32" s="228">
        <v>0</v>
      </c>
      <c r="S32" s="460"/>
      <c r="T32" s="461"/>
      <c r="U32" s="230">
        <v>11710.37</v>
      </c>
      <c r="V32" s="231">
        <v>344.1</v>
      </c>
      <c r="W32" s="270">
        <f t="shared" ref="W32:X36" si="2">+W33</f>
        <v>9108.5570100000004</v>
      </c>
      <c r="X32" s="281">
        <f t="shared" si="2"/>
        <v>8555.1122099999993</v>
      </c>
      <c r="Y32" s="283">
        <f t="shared" si="1"/>
        <v>93.92390255237585</v>
      </c>
    </row>
    <row r="33" spans="1:25" ht="12" customHeight="1" x14ac:dyDescent="0.2">
      <c r="A33" s="225"/>
      <c r="B33" s="458" t="s">
        <v>412</v>
      </c>
      <c r="C33" s="458"/>
      <c r="D33" s="458"/>
      <c r="E33" s="458"/>
      <c r="F33" s="458"/>
      <c r="G33" s="458"/>
      <c r="H33" s="458"/>
      <c r="I33" s="458"/>
      <c r="J33" s="458"/>
      <c r="K33" s="458"/>
      <c r="L33" s="458"/>
      <c r="M33" s="459"/>
      <c r="N33" s="226">
        <v>802</v>
      </c>
      <c r="O33" s="229">
        <v>8</v>
      </c>
      <c r="P33" s="229">
        <v>1</v>
      </c>
      <c r="Q33" s="227" t="s">
        <v>413</v>
      </c>
      <c r="R33" s="228">
        <v>0</v>
      </c>
      <c r="S33" s="460"/>
      <c r="T33" s="461"/>
      <c r="U33" s="230">
        <v>11710.37</v>
      </c>
      <c r="V33" s="231">
        <v>344.1</v>
      </c>
      <c r="W33" s="270">
        <f t="shared" si="2"/>
        <v>9108.5570100000004</v>
      </c>
      <c r="X33" s="281">
        <f t="shared" si="2"/>
        <v>8555.1122099999993</v>
      </c>
      <c r="Y33" s="283">
        <f t="shared" si="1"/>
        <v>93.92390255237585</v>
      </c>
    </row>
    <row r="34" spans="1:25" ht="21.75" customHeight="1" x14ac:dyDescent="0.2">
      <c r="A34" s="225"/>
      <c r="B34" s="458" t="s">
        <v>14</v>
      </c>
      <c r="C34" s="458"/>
      <c r="D34" s="458"/>
      <c r="E34" s="458"/>
      <c r="F34" s="458"/>
      <c r="G34" s="458"/>
      <c r="H34" s="458"/>
      <c r="I34" s="458"/>
      <c r="J34" s="458"/>
      <c r="K34" s="458"/>
      <c r="L34" s="458"/>
      <c r="M34" s="459"/>
      <c r="N34" s="226">
        <v>802</v>
      </c>
      <c r="O34" s="229">
        <v>8</v>
      </c>
      <c r="P34" s="229">
        <v>1</v>
      </c>
      <c r="Q34" s="227" t="s">
        <v>414</v>
      </c>
      <c r="R34" s="228">
        <v>0</v>
      </c>
      <c r="S34" s="460"/>
      <c r="T34" s="461"/>
      <c r="U34" s="230">
        <v>11710.37</v>
      </c>
      <c r="V34" s="231">
        <v>344.1</v>
      </c>
      <c r="W34" s="270">
        <f t="shared" si="2"/>
        <v>9108.5570100000004</v>
      </c>
      <c r="X34" s="281">
        <f t="shared" si="2"/>
        <v>8555.1122099999993</v>
      </c>
      <c r="Y34" s="283">
        <f t="shared" si="1"/>
        <v>93.92390255237585</v>
      </c>
    </row>
    <row r="35" spans="1:25" ht="21.75" customHeight="1" x14ac:dyDescent="0.2">
      <c r="A35" s="225"/>
      <c r="B35" s="458" t="s">
        <v>389</v>
      </c>
      <c r="C35" s="458"/>
      <c r="D35" s="458"/>
      <c r="E35" s="458"/>
      <c r="F35" s="458"/>
      <c r="G35" s="458"/>
      <c r="H35" s="458"/>
      <c r="I35" s="458"/>
      <c r="J35" s="458"/>
      <c r="K35" s="458"/>
      <c r="L35" s="458"/>
      <c r="M35" s="459"/>
      <c r="N35" s="226">
        <v>802</v>
      </c>
      <c r="O35" s="229">
        <v>8</v>
      </c>
      <c r="P35" s="229">
        <v>1</v>
      </c>
      <c r="Q35" s="227" t="s">
        <v>414</v>
      </c>
      <c r="R35" s="228" t="s">
        <v>8</v>
      </c>
      <c r="S35" s="460"/>
      <c r="T35" s="461"/>
      <c r="U35" s="230">
        <v>11710.37</v>
      </c>
      <c r="V35" s="231">
        <v>344.1</v>
      </c>
      <c r="W35" s="270">
        <f t="shared" si="2"/>
        <v>9108.5570100000004</v>
      </c>
      <c r="X35" s="281">
        <f t="shared" si="2"/>
        <v>8555.1122099999993</v>
      </c>
      <c r="Y35" s="283">
        <f t="shared" si="1"/>
        <v>93.92390255237585</v>
      </c>
    </row>
    <row r="36" spans="1:25" ht="12" customHeight="1" x14ac:dyDescent="0.2">
      <c r="A36" s="225"/>
      <c r="B36" s="458" t="s">
        <v>9</v>
      </c>
      <c r="C36" s="458"/>
      <c r="D36" s="458"/>
      <c r="E36" s="458"/>
      <c r="F36" s="458"/>
      <c r="G36" s="458"/>
      <c r="H36" s="458"/>
      <c r="I36" s="458"/>
      <c r="J36" s="458"/>
      <c r="K36" s="458"/>
      <c r="L36" s="458"/>
      <c r="M36" s="459"/>
      <c r="N36" s="226">
        <v>802</v>
      </c>
      <c r="O36" s="229">
        <v>8</v>
      </c>
      <c r="P36" s="229">
        <v>1</v>
      </c>
      <c r="Q36" s="227" t="s">
        <v>414</v>
      </c>
      <c r="R36" s="228" t="s">
        <v>10</v>
      </c>
      <c r="S36" s="460"/>
      <c r="T36" s="461"/>
      <c r="U36" s="230">
        <v>11710.37</v>
      </c>
      <c r="V36" s="231">
        <v>344.1</v>
      </c>
      <c r="W36" s="270">
        <f t="shared" si="2"/>
        <v>9108.5570100000004</v>
      </c>
      <c r="X36" s="281">
        <f t="shared" si="2"/>
        <v>8555.1122099999993</v>
      </c>
      <c r="Y36" s="283">
        <f t="shared" si="1"/>
        <v>93.92390255237585</v>
      </c>
    </row>
    <row r="37" spans="1:25" ht="42.75" customHeight="1" x14ac:dyDescent="0.2">
      <c r="A37" s="225"/>
      <c r="B37" s="458" t="s">
        <v>11</v>
      </c>
      <c r="C37" s="458"/>
      <c r="D37" s="458"/>
      <c r="E37" s="458"/>
      <c r="F37" s="458"/>
      <c r="G37" s="458"/>
      <c r="H37" s="458"/>
      <c r="I37" s="458"/>
      <c r="J37" s="458"/>
      <c r="K37" s="458"/>
      <c r="L37" s="458"/>
      <c r="M37" s="459"/>
      <c r="N37" s="226">
        <v>802</v>
      </c>
      <c r="O37" s="229">
        <v>8</v>
      </c>
      <c r="P37" s="229">
        <v>1</v>
      </c>
      <c r="Q37" s="227" t="s">
        <v>414</v>
      </c>
      <c r="R37" s="228" t="s">
        <v>12</v>
      </c>
      <c r="S37" s="460"/>
      <c r="T37" s="461"/>
      <c r="U37" s="230">
        <v>11710.37</v>
      </c>
      <c r="V37" s="231">
        <v>344.1</v>
      </c>
      <c r="W37" s="270">
        <v>9108.5570100000004</v>
      </c>
      <c r="X37" s="281">
        <v>8555.1122099999993</v>
      </c>
      <c r="Y37" s="283">
        <f t="shared" si="1"/>
        <v>93.92390255237585</v>
      </c>
    </row>
    <row r="38" spans="1:25" ht="21.75" customHeight="1" x14ac:dyDescent="0.2">
      <c r="A38" s="225"/>
      <c r="B38" s="458" t="s">
        <v>410</v>
      </c>
      <c r="C38" s="458"/>
      <c r="D38" s="458"/>
      <c r="E38" s="458"/>
      <c r="F38" s="458"/>
      <c r="G38" s="458"/>
      <c r="H38" s="458"/>
      <c r="I38" s="458"/>
      <c r="J38" s="458"/>
      <c r="K38" s="458"/>
      <c r="L38" s="458"/>
      <c r="M38" s="459"/>
      <c r="N38" s="226">
        <v>802</v>
      </c>
      <c r="O38" s="229">
        <v>8</v>
      </c>
      <c r="P38" s="229">
        <v>1</v>
      </c>
      <c r="Q38" s="227" t="s">
        <v>411</v>
      </c>
      <c r="R38" s="228">
        <v>0</v>
      </c>
      <c r="S38" s="460"/>
      <c r="T38" s="461"/>
      <c r="U38" s="230">
        <v>19368.423999999999</v>
      </c>
      <c r="V38" s="231">
        <v>-1509.953</v>
      </c>
      <c r="W38" s="270">
        <f t="shared" ref="W38:X42" si="3">+W39</f>
        <v>13111.808569999999</v>
      </c>
      <c r="X38" s="281">
        <f t="shared" si="3"/>
        <v>11827.434440000001</v>
      </c>
      <c r="Y38" s="283">
        <f t="shared" si="1"/>
        <v>90.204447211510825</v>
      </c>
    </row>
    <row r="39" spans="1:25" ht="21.75" customHeight="1" x14ac:dyDescent="0.2">
      <c r="A39" s="225"/>
      <c r="B39" s="458" t="s">
        <v>415</v>
      </c>
      <c r="C39" s="458"/>
      <c r="D39" s="458"/>
      <c r="E39" s="458"/>
      <c r="F39" s="458"/>
      <c r="G39" s="458"/>
      <c r="H39" s="458"/>
      <c r="I39" s="458"/>
      <c r="J39" s="458"/>
      <c r="K39" s="458"/>
      <c r="L39" s="458"/>
      <c r="M39" s="459"/>
      <c r="N39" s="226">
        <v>802</v>
      </c>
      <c r="O39" s="229">
        <v>8</v>
      </c>
      <c r="P39" s="229">
        <v>1</v>
      </c>
      <c r="Q39" s="227" t="s">
        <v>416</v>
      </c>
      <c r="R39" s="228">
        <v>0</v>
      </c>
      <c r="S39" s="460"/>
      <c r="T39" s="461"/>
      <c r="U39" s="230">
        <v>19368.423999999999</v>
      </c>
      <c r="V39" s="231">
        <v>-1509.953</v>
      </c>
      <c r="W39" s="270">
        <f t="shared" si="3"/>
        <v>13111.808569999999</v>
      </c>
      <c r="X39" s="281">
        <f t="shared" si="3"/>
        <v>11827.434440000001</v>
      </c>
      <c r="Y39" s="283">
        <f t="shared" si="1"/>
        <v>90.204447211510825</v>
      </c>
    </row>
    <row r="40" spans="1:25" ht="21.75" customHeight="1" x14ac:dyDescent="0.2">
      <c r="A40" s="225"/>
      <c r="B40" s="458" t="s">
        <v>15</v>
      </c>
      <c r="C40" s="458"/>
      <c r="D40" s="458"/>
      <c r="E40" s="458"/>
      <c r="F40" s="458"/>
      <c r="G40" s="458"/>
      <c r="H40" s="458"/>
      <c r="I40" s="458"/>
      <c r="J40" s="458"/>
      <c r="K40" s="458"/>
      <c r="L40" s="458"/>
      <c r="M40" s="459"/>
      <c r="N40" s="226">
        <v>802</v>
      </c>
      <c r="O40" s="229">
        <v>8</v>
      </c>
      <c r="P40" s="229">
        <v>1</v>
      </c>
      <c r="Q40" s="227" t="s">
        <v>417</v>
      </c>
      <c r="R40" s="228">
        <v>0</v>
      </c>
      <c r="S40" s="460"/>
      <c r="T40" s="461"/>
      <c r="U40" s="230">
        <v>19368.423999999999</v>
      </c>
      <c r="V40" s="231">
        <v>-1509.953</v>
      </c>
      <c r="W40" s="270">
        <f t="shared" si="3"/>
        <v>13111.808569999999</v>
      </c>
      <c r="X40" s="281">
        <f t="shared" si="3"/>
        <v>11827.434440000001</v>
      </c>
      <c r="Y40" s="283">
        <f t="shared" si="1"/>
        <v>90.204447211510825</v>
      </c>
    </row>
    <row r="41" spans="1:25" ht="21.75" customHeight="1" x14ac:dyDescent="0.2">
      <c r="A41" s="225"/>
      <c r="B41" s="458" t="s">
        <v>389</v>
      </c>
      <c r="C41" s="458"/>
      <c r="D41" s="458"/>
      <c r="E41" s="458"/>
      <c r="F41" s="458"/>
      <c r="G41" s="458"/>
      <c r="H41" s="458"/>
      <c r="I41" s="458"/>
      <c r="J41" s="458"/>
      <c r="K41" s="458"/>
      <c r="L41" s="458"/>
      <c r="M41" s="459"/>
      <c r="N41" s="226">
        <v>802</v>
      </c>
      <c r="O41" s="229">
        <v>8</v>
      </c>
      <c r="P41" s="229">
        <v>1</v>
      </c>
      <c r="Q41" s="227" t="s">
        <v>417</v>
      </c>
      <c r="R41" s="228" t="s">
        <v>8</v>
      </c>
      <c r="S41" s="460"/>
      <c r="T41" s="461"/>
      <c r="U41" s="230">
        <v>19368.423999999999</v>
      </c>
      <c r="V41" s="231">
        <v>-1509.953</v>
      </c>
      <c r="W41" s="270">
        <f t="shared" si="3"/>
        <v>13111.808569999999</v>
      </c>
      <c r="X41" s="281">
        <f t="shared" si="3"/>
        <v>11827.434440000001</v>
      </c>
      <c r="Y41" s="283">
        <f t="shared" si="1"/>
        <v>90.204447211510825</v>
      </c>
    </row>
    <row r="42" spans="1:25" ht="12" customHeight="1" x14ac:dyDescent="0.2">
      <c r="A42" s="225"/>
      <c r="B42" s="458" t="s">
        <v>9</v>
      </c>
      <c r="C42" s="458"/>
      <c r="D42" s="458"/>
      <c r="E42" s="458"/>
      <c r="F42" s="458"/>
      <c r="G42" s="458"/>
      <c r="H42" s="458"/>
      <c r="I42" s="458"/>
      <c r="J42" s="458"/>
      <c r="K42" s="458"/>
      <c r="L42" s="458"/>
      <c r="M42" s="459"/>
      <c r="N42" s="226">
        <v>802</v>
      </c>
      <c r="O42" s="229">
        <v>8</v>
      </c>
      <c r="P42" s="229">
        <v>1</v>
      </c>
      <c r="Q42" s="227" t="s">
        <v>417</v>
      </c>
      <c r="R42" s="228" t="s">
        <v>10</v>
      </c>
      <c r="S42" s="460"/>
      <c r="T42" s="461"/>
      <c r="U42" s="230">
        <v>19368.423999999999</v>
      </c>
      <c r="V42" s="231">
        <v>-1509.953</v>
      </c>
      <c r="W42" s="270">
        <f t="shared" si="3"/>
        <v>13111.808569999999</v>
      </c>
      <c r="X42" s="281">
        <f t="shared" si="3"/>
        <v>11827.434440000001</v>
      </c>
      <c r="Y42" s="283">
        <f t="shared" si="1"/>
        <v>90.204447211510825</v>
      </c>
    </row>
    <row r="43" spans="1:25" ht="42.75" customHeight="1" x14ac:dyDescent="0.2">
      <c r="A43" s="225"/>
      <c r="B43" s="458" t="s">
        <v>11</v>
      </c>
      <c r="C43" s="458"/>
      <c r="D43" s="458"/>
      <c r="E43" s="458"/>
      <c r="F43" s="458"/>
      <c r="G43" s="458"/>
      <c r="H43" s="458"/>
      <c r="I43" s="458"/>
      <c r="J43" s="458"/>
      <c r="K43" s="458"/>
      <c r="L43" s="458"/>
      <c r="M43" s="459"/>
      <c r="N43" s="226">
        <v>802</v>
      </c>
      <c r="O43" s="229">
        <v>8</v>
      </c>
      <c r="P43" s="229">
        <v>1</v>
      </c>
      <c r="Q43" s="227" t="s">
        <v>417</v>
      </c>
      <c r="R43" s="228" t="s">
        <v>12</v>
      </c>
      <c r="S43" s="460"/>
      <c r="T43" s="461"/>
      <c r="U43" s="230">
        <v>19368.423999999999</v>
      </c>
      <c r="V43" s="231">
        <v>-1509.953</v>
      </c>
      <c r="W43" s="270">
        <v>13111.808569999999</v>
      </c>
      <c r="X43" s="281">
        <v>11827.434440000001</v>
      </c>
      <c r="Y43" s="283">
        <f t="shared" si="1"/>
        <v>90.204447211510825</v>
      </c>
    </row>
    <row r="44" spans="1:25" ht="21.75" customHeight="1" x14ac:dyDescent="0.2">
      <c r="A44" s="225"/>
      <c r="B44" s="458" t="s">
        <v>410</v>
      </c>
      <c r="C44" s="458"/>
      <c r="D44" s="458"/>
      <c r="E44" s="458"/>
      <c r="F44" s="458"/>
      <c r="G44" s="458"/>
      <c r="H44" s="458"/>
      <c r="I44" s="458"/>
      <c r="J44" s="458"/>
      <c r="K44" s="458"/>
      <c r="L44" s="458"/>
      <c r="M44" s="459"/>
      <c r="N44" s="226">
        <v>802</v>
      </c>
      <c r="O44" s="229">
        <v>8</v>
      </c>
      <c r="P44" s="229">
        <v>1</v>
      </c>
      <c r="Q44" s="227" t="s">
        <v>411</v>
      </c>
      <c r="R44" s="228">
        <v>0</v>
      </c>
      <c r="S44" s="460"/>
      <c r="T44" s="461"/>
      <c r="U44" s="230">
        <v>0</v>
      </c>
      <c r="V44" s="231">
        <v>3128.0030000000002</v>
      </c>
      <c r="W44" s="270">
        <f t="shared" ref="W44:X48" si="4">+W45</f>
        <v>3128.0030000000002</v>
      </c>
      <c r="X44" s="281">
        <f t="shared" si="4"/>
        <v>2599.9520000000002</v>
      </c>
      <c r="Y44" s="283">
        <f t="shared" si="1"/>
        <v>83.11859035940823</v>
      </c>
    </row>
    <row r="45" spans="1:25" ht="21.75" customHeight="1" x14ac:dyDescent="0.2">
      <c r="A45" s="225"/>
      <c r="B45" s="458" t="s">
        <v>415</v>
      </c>
      <c r="C45" s="458"/>
      <c r="D45" s="458"/>
      <c r="E45" s="458"/>
      <c r="F45" s="458"/>
      <c r="G45" s="458"/>
      <c r="H45" s="458"/>
      <c r="I45" s="458"/>
      <c r="J45" s="458"/>
      <c r="K45" s="458"/>
      <c r="L45" s="458"/>
      <c r="M45" s="459"/>
      <c r="N45" s="226">
        <v>802</v>
      </c>
      <c r="O45" s="229">
        <v>8</v>
      </c>
      <c r="P45" s="229">
        <v>1</v>
      </c>
      <c r="Q45" s="227" t="s">
        <v>416</v>
      </c>
      <c r="R45" s="228">
        <v>0</v>
      </c>
      <c r="S45" s="460"/>
      <c r="T45" s="461"/>
      <c r="U45" s="230">
        <v>0</v>
      </c>
      <c r="V45" s="231">
        <v>3128.0030000000002</v>
      </c>
      <c r="W45" s="270">
        <f t="shared" si="4"/>
        <v>3128.0030000000002</v>
      </c>
      <c r="X45" s="281">
        <f t="shared" si="4"/>
        <v>2599.9520000000002</v>
      </c>
      <c r="Y45" s="283">
        <f t="shared" si="1"/>
        <v>83.11859035940823</v>
      </c>
    </row>
    <row r="46" spans="1:25" ht="21.75" customHeight="1" x14ac:dyDescent="0.2">
      <c r="A46" s="225"/>
      <c r="B46" s="458" t="s">
        <v>630</v>
      </c>
      <c r="C46" s="458"/>
      <c r="D46" s="458"/>
      <c r="E46" s="458"/>
      <c r="F46" s="458"/>
      <c r="G46" s="458"/>
      <c r="H46" s="458"/>
      <c r="I46" s="458"/>
      <c r="J46" s="458"/>
      <c r="K46" s="458"/>
      <c r="L46" s="458"/>
      <c r="M46" s="459"/>
      <c r="N46" s="226">
        <v>802</v>
      </c>
      <c r="O46" s="229">
        <v>8</v>
      </c>
      <c r="P46" s="229">
        <v>1</v>
      </c>
      <c r="Q46" s="227" t="s">
        <v>631</v>
      </c>
      <c r="R46" s="228">
        <v>0</v>
      </c>
      <c r="S46" s="460"/>
      <c r="T46" s="461"/>
      <c r="U46" s="230">
        <v>0</v>
      </c>
      <c r="V46" s="231">
        <v>3128.0030000000002</v>
      </c>
      <c r="W46" s="270">
        <f t="shared" si="4"/>
        <v>3128.0030000000002</v>
      </c>
      <c r="X46" s="281">
        <f t="shared" si="4"/>
        <v>2599.9520000000002</v>
      </c>
      <c r="Y46" s="283">
        <f t="shared" si="1"/>
        <v>83.11859035940823</v>
      </c>
    </row>
    <row r="47" spans="1:25" ht="21.75" customHeight="1" x14ac:dyDescent="0.2">
      <c r="A47" s="225"/>
      <c r="B47" s="458" t="s">
        <v>389</v>
      </c>
      <c r="C47" s="458"/>
      <c r="D47" s="458"/>
      <c r="E47" s="458"/>
      <c r="F47" s="458"/>
      <c r="G47" s="458"/>
      <c r="H47" s="458"/>
      <c r="I47" s="458"/>
      <c r="J47" s="458"/>
      <c r="K47" s="458"/>
      <c r="L47" s="458"/>
      <c r="M47" s="459"/>
      <c r="N47" s="226">
        <v>802</v>
      </c>
      <c r="O47" s="229">
        <v>8</v>
      </c>
      <c r="P47" s="229">
        <v>1</v>
      </c>
      <c r="Q47" s="227" t="s">
        <v>631</v>
      </c>
      <c r="R47" s="228" t="s">
        <v>8</v>
      </c>
      <c r="S47" s="460"/>
      <c r="T47" s="461"/>
      <c r="U47" s="230">
        <v>0</v>
      </c>
      <c r="V47" s="231">
        <v>3128.0030000000002</v>
      </c>
      <c r="W47" s="270">
        <f t="shared" si="4"/>
        <v>3128.0030000000002</v>
      </c>
      <c r="X47" s="281">
        <f t="shared" si="4"/>
        <v>2599.9520000000002</v>
      </c>
      <c r="Y47" s="283">
        <f t="shared" si="1"/>
        <v>83.11859035940823</v>
      </c>
    </row>
    <row r="48" spans="1:25" ht="12" customHeight="1" x14ac:dyDescent="0.2">
      <c r="A48" s="225"/>
      <c r="B48" s="458" t="s">
        <v>9</v>
      </c>
      <c r="C48" s="458"/>
      <c r="D48" s="458"/>
      <c r="E48" s="458"/>
      <c r="F48" s="458"/>
      <c r="G48" s="458"/>
      <c r="H48" s="458"/>
      <c r="I48" s="458"/>
      <c r="J48" s="458"/>
      <c r="K48" s="458"/>
      <c r="L48" s="458"/>
      <c r="M48" s="459"/>
      <c r="N48" s="226">
        <v>802</v>
      </c>
      <c r="O48" s="229">
        <v>8</v>
      </c>
      <c r="P48" s="229">
        <v>1</v>
      </c>
      <c r="Q48" s="227" t="s">
        <v>631</v>
      </c>
      <c r="R48" s="228" t="s">
        <v>10</v>
      </c>
      <c r="S48" s="460"/>
      <c r="T48" s="461"/>
      <c r="U48" s="230">
        <v>0</v>
      </c>
      <c r="V48" s="231">
        <v>3128.0030000000002</v>
      </c>
      <c r="W48" s="270">
        <f t="shared" si="4"/>
        <v>3128.0030000000002</v>
      </c>
      <c r="X48" s="281">
        <f t="shared" si="4"/>
        <v>2599.9520000000002</v>
      </c>
      <c r="Y48" s="283">
        <f t="shared" si="1"/>
        <v>83.11859035940823</v>
      </c>
    </row>
    <row r="49" spans="1:25" ht="42.75" customHeight="1" x14ac:dyDescent="0.2">
      <c r="A49" s="225"/>
      <c r="B49" s="458" t="s">
        <v>11</v>
      </c>
      <c r="C49" s="458"/>
      <c r="D49" s="458"/>
      <c r="E49" s="458"/>
      <c r="F49" s="458"/>
      <c r="G49" s="458"/>
      <c r="H49" s="458"/>
      <c r="I49" s="458"/>
      <c r="J49" s="458"/>
      <c r="K49" s="458"/>
      <c r="L49" s="458"/>
      <c r="M49" s="459"/>
      <c r="N49" s="226">
        <v>802</v>
      </c>
      <c r="O49" s="229">
        <v>8</v>
      </c>
      <c r="P49" s="229">
        <v>1</v>
      </c>
      <c r="Q49" s="227" t="s">
        <v>631</v>
      </c>
      <c r="R49" s="228" t="s">
        <v>12</v>
      </c>
      <c r="S49" s="460"/>
      <c r="T49" s="461"/>
      <c r="U49" s="230">
        <v>0</v>
      </c>
      <c r="V49" s="231">
        <v>3128.0030000000002</v>
      </c>
      <c r="W49" s="270">
        <v>3128.0030000000002</v>
      </c>
      <c r="X49" s="281">
        <v>2599.9520000000002</v>
      </c>
      <c r="Y49" s="283">
        <f t="shared" si="1"/>
        <v>83.11859035940823</v>
      </c>
    </row>
    <row r="50" spans="1:25" ht="21.75" customHeight="1" x14ac:dyDescent="0.2">
      <c r="A50" s="225"/>
      <c r="B50" s="458" t="s">
        <v>410</v>
      </c>
      <c r="C50" s="458"/>
      <c r="D50" s="458"/>
      <c r="E50" s="458"/>
      <c r="F50" s="458"/>
      <c r="G50" s="458"/>
      <c r="H50" s="458"/>
      <c r="I50" s="458"/>
      <c r="J50" s="458"/>
      <c r="K50" s="458"/>
      <c r="L50" s="458"/>
      <c r="M50" s="459"/>
      <c r="N50" s="226">
        <v>802</v>
      </c>
      <c r="O50" s="229">
        <v>8</v>
      </c>
      <c r="P50" s="229">
        <v>1</v>
      </c>
      <c r="Q50" s="227" t="s">
        <v>411</v>
      </c>
      <c r="R50" s="228">
        <v>0</v>
      </c>
      <c r="S50" s="460"/>
      <c r="T50" s="461"/>
      <c r="U50" s="230">
        <v>500</v>
      </c>
      <c r="V50" s="231">
        <v>0</v>
      </c>
      <c r="W50" s="270">
        <f t="shared" ref="W50:X54" si="5">+W51</f>
        <v>500</v>
      </c>
      <c r="X50" s="281">
        <f t="shared" si="5"/>
        <v>500</v>
      </c>
      <c r="Y50" s="283">
        <f t="shared" si="1"/>
        <v>100</v>
      </c>
    </row>
    <row r="51" spans="1:25" ht="21.75" customHeight="1" x14ac:dyDescent="0.2">
      <c r="A51" s="225"/>
      <c r="B51" s="458" t="s">
        <v>415</v>
      </c>
      <c r="C51" s="458"/>
      <c r="D51" s="458"/>
      <c r="E51" s="458"/>
      <c r="F51" s="458"/>
      <c r="G51" s="458"/>
      <c r="H51" s="458"/>
      <c r="I51" s="458"/>
      <c r="J51" s="458"/>
      <c r="K51" s="458"/>
      <c r="L51" s="458"/>
      <c r="M51" s="459"/>
      <c r="N51" s="226">
        <v>802</v>
      </c>
      <c r="O51" s="229">
        <v>8</v>
      </c>
      <c r="P51" s="229">
        <v>1</v>
      </c>
      <c r="Q51" s="227" t="s">
        <v>416</v>
      </c>
      <c r="R51" s="228">
        <v>0</v>
      </c>
      <c r="S51" s="460"/>
      <c r="T51" s="461"/>
      <c r="U51" s="230">
        <v>500</v>
      </c>
      <c r="V51" s="231">
        <v>0</v>
      </c>
      <c r="W51" s="270">
        <f t="shared" si="5"/>
        <v>500</v>
      </c>
      <c r="X51" s="281">
        <f t="shared" si="5"/>
        <v>500</v>
      </c>
      <c r="Y51" s="283">
        <f t="shared" si="1"/>
        <v>100</v>
      </c>
    </row>
    <row r="52" spans="1:25" ht="42.75" customHeight="1" x14ac:dyDescent="0.2">
      <c r="A52" s="225"/>
      <c r="B52" s="458" t="s">
        <v>505</v>
      </c>
      <c r="C52" s="458"/>
      <c r="D52" s="458"/>
      <c r="E52" s="458"/>
      <c r="F52" s="458"/>
      <c r="G52" s="458"/>
      <c r="H52" s="458"/>
      <c r="I52" s="458"/>
      <c r="J52" s="458"/>
      <c r="K52" s="458"/>
      <c r="L52" s="458"/>
      <c r="M52" s="459"/>
      <c r="N52" s="226">
        <v>802</v>
      </c>
      <c r="O52" s="229">
        <v>8</v>
      </c>
      <c r="P52" s="229">
        <v>1</v>
      </c>
      <c r="Q52" s="227" t="s">
        <v>506</v>
      </c>
      <c r="R52" s="228">
        <v>0</v>
      </c>
      <c r="S52" s="460"/>
      <c r="T52" s="461"/>
      <c r="U52" s="230">
        <v>500</v>
      </c>
      <c r="V52" s="231">
        <v>0</v>
      </c>
      <c r="W52" s="270">
        <f t="shared" si="5"/>
        <v>500</v>
      </c>
      <c r="X52" s="281">
        <f t="shared" si="5"/>
        <v>500</v>
      </c>
      <c r="Y52" s="283">
        <f t="shared" si="1"/>
        <v>100</v>
      </c>
    </row>
    <row r="53" spans="1:25" ht="21.75" customHeight="1" x14ac:dyDescent="0.2">
      <c r="A53" s="225"/>
      <c r="B53" s="458" t="s">
        <v>389</v>
      </c>
      <c r="C53" s="458"/>
      <c r="D53" s="458"/>
      <c r="E53" s="458"/>
      <c r="F53" s="458"/>
      <c r="G53" s="458"/>
      <c r="H53" s="458"/>
      <c r="I53" s="458"/>
      <c r="J53" s="458"/>
      <c r="K53" s="458"/>
      <c r="L53" s="458"/>
      <c r="M53" s="459"/>
      <c r="N53" s="226">
        <v>802</v>
      </c>
      <c r="O53" s="229">
        <v>8</v>
      </c>
      <c r="P53" s="229">
        <v>1</v>
      </c>
      <c r="Q53" s="227" t="s">
        <v>506</v>
      </c>
      <c r="R53" s="228" t="s">
        <v>8</v>
      </c>
      <c r="S53" s="460"/>
      <c r="T53" s="461"/>
      <c r="U53" s="230">
        <v>500</v>
      </c>
      <c r="V53" s="231">
        <v>0</v>
      </c>
      <c r="W53" s="270">
        <f t="shared" si="5"/>
        <v>500</v>
      </c>
      <c r="X53" s="281">
        <f t="shared" si="5"/>
        <v>500</v>
      </c>
      <c r="Y53" s="283">
        <f t="shared" si="1"/>
        <v>100</v>
      </c>
    </row>
    <row r="54" spans="1:25" ht="12" customHeight="1" x14ac:dyDescent="0.2">
      <c r="A54" s="225"/>
      <c r="B54" s="458" t="s">
        <v>9</v>
      </c>
      <c r="C54" s="458"/>
      <c r="D54" s="458"/>
      <c r="E54" s="458"/>
      <c r="F54" s="458"/>
      <c r="G54" s="458"/>
      <c r="H54" s="458"/>
      <c r="I54" s="458"/>
      <c r="J54" s="458"/>
      <c r="K54" s="458"/>
      <c r="L54" s="458"/>
      <c r="M54" s="459"/>
      <c r="N54" s="226">
        <v>802</v>
      </c>
      <c r="O54" s="229">
        <v>8</v>
      </c>
      <c r="P54" s="229">
        <v>1</v>
      </c>
      <c r="Q54" s="227" t="s">
        <v>506</v>
      </c>
      <c r="R54" s="228" t="s">
        <v>10</v>
      </c>
      <c r="S54" s="460"/>
      <c r="T54" s="461"/>
      <c r="U54" s="230">
        <v>500</v>
      </c>
      <c r="V54" s="231">
        <v>0</v>
      </c>
      <c r="W54" s="270">
        <f t="shared" si="5"/>
        <v>500</v>
      </c>
      <c r="X54" s="281">
        <f t="shared" si="5"/>
        <v>500</v>
      </c>
      <c r="Y54" s="283">
        <f t="shared" si="1"/>
        <v>100</v>
      </c>
    </row>
    <row r="55" spans="1:25" ht="12" customHeight="1" x14ac:dyDescent="0.2">
      <c r="A55" s="225"/>
      <c r="B55" s="458" t="s">
        <v>149</v>
      </c>
      <c r="C55" s="458"/>
      <c r="D55" s="458"/>
      <c r="E55" s="458"/>
      <c r="F55" s="458"/>
      <c r="G55" s="458"/>
      <c r="H55" s="458"/>
      <c r="I55" s="458"/>
      <c r="J55" s="458"/>
      <c r="K55" s="458"/>
      <c r="L55" s="458"/>
      <c r="M55" s="459"/>
      <c r="N55" s="226">
        <v>802</v>
      </c>
      <c r="O55" s="229">
        <v>8</v>
      </c>
      <c r="P55" s="229">
        <v>1</v>
      </c>
      <c r="Q55" s="227" t="s">
        <v>506</v>
      </c>
      <c r="R55" s="228" t="s">
        <v>148</v>
      </c>
      <c r="S55" s="460"/>
      <c r="T55" s="461"/>
      <c r="U55" s="230">
        <v>500</v>
      </c>
      <c r="V55" s="231">
        <v>0</v>
      </c>
      <c r="W55" s="270">
        <v>500</v>
      </c>
      <c r="X55" s="281">
        <v>500</v>
      </c>
      <c r="Y55" s="283">
        <f t="shared" si="1"/>
        <v>100</v>
      </c>
    </row>
    <row r="56" spans="1:25" ht="21.75" hidden="1" customHeight="1" x14ac:dyDescent="0.2">
      <c r="A56" s="225"/>
      <c r="B56" s="458" t="s">
        <v>410</v>
      </c>
      <c r="C56" s="458"/>
      <c r="D56" s="458"/>
      <c r="E56" s="458"/>
      <c r="F56" s="458"/>
      <c r="G56" s="458"/>
      <c r="H56" s="458"/>
      <c r="I56" s="458"/>
      <c r="J56" s="458"/>
      <c r="K56" s="458"/>
      <c r="L56" s="458"/>
      <c r="M56" s="459"/>
      <c r="N56" s="226">
        <v>802</v>
      </c>
      <c r="O56" s="229">
        <v>8</v>
      </c>
      <c r="P56" s="229">
        <v>1</v>
      </c>
      <c r="Q56" s="227" t="s">
        <v>411</v>
      </c>
      <c r="R56" s="228">
        <v>0</v>
      </c>
      <c r="S56" s="460"/>
      <c r="T56" s="461"/>
      <c r="U56" s="230">
        <v>299.5</v>
      </c>
      <c r="V56" s="231">
        <v>-299.5</v>
      </c>
      <c r="W56" s="270">
        <v>0</v>
      </c>
      <c r="X56" s="281">
        <v>0</v>
      </c>
      <c r="Y56" s="283" t="e">
        <f t="shared" si="1"/>
        <v>#DIV/0!</v>
      </c>
    </row>
    <row r="57" spans="1:25" ht="21.75" hidden="1" customHeight="1" x14ac:dyDescent="0.2">
      <c r="A57" s="225"/>
      <c r="B57" s="458" t="s">
        <v>415</v>
      </c>
      <c r="C57" s="458"/>
      <c r="D57" s="458"/>
      <c r="E57" s="458"/>
      <c r="F57" s="458"/>
      <c r="G57" s="458"/>
      <c r="H57" s="458"/>
      <c r="I57" s="458"/>
      <c r="J57" s="458"/>
      <c r="K57" s="458"/>
      <c r="L57" s="458"/>
      <c r="M57" s="459"/>
      <c r="N57" s="226">
        <v>802</v>
      </c>
      <c r="O57" s="229">
        <v>8</v>
      </c>
      <c r="P57" s="229">
        <v>1</v>
      </c>
      <c r="Q57" s="227" t="s">
        <v>416</v>
      </c>
      <c r="R57" s="228">
        <v>0</v>
      </c>
      <c r="S57" s="460"/>
      <c r="T57" s="461"/>
      <c r="U57" s="230">
        <v>299.5</v>
      </c>
      <c r="V57" s="231">
        <v>-299.5</v>
      </c>
      <c r="W57" s="270">
        <v>0</v>
      </c>
      <c r="X57" s="281">
        <v>0</v>
      </c>
      <c r="Y57" s="283" t="e">
        <f t="shared" si="1"/>
        <v>#DIV/0!</v>
      </c>
    </row>
    <row r="58" spans="1:25" ht="21.75" hidden="1" customHeight="1" x14ac:dyDescent="0.2">
      <c r="A58" s="225"/>
      <c r="B58" s="458" t="s">
        <v>16</v>
      </c>
      <c r="C58" s="458"/>
      <c r="D58" s="458"/>
      <c r="E58" s="458"/>
      <c r="F58" s="458"/>
      <c r="G58" s="458"/>
      <c r="H58" s="458"/>
      <c r="I58" s="458"/>
      <c r="J58" s="458"/>
      <c r="K58" s="458"/>
      <c r="L58" s="458"/>
      <c r="M58" s="459"/>
      <c r="N58" s="226">
        <v>802</v>
      </c>
      <c r="O58" s="229">
        <v>8</v>
      </c>
      <c r="P58" s="229">
        <v>1</v>
      </c>
      <c r="Q58" s="227" t="s">
        <v>418</v>
      </c>
      <c r="R58" s="228">
        <v>0</v>
      </c>
      <c r="S58" s="460"/>
      <c r="T58" s="461"/>
      <c r="U58" s="230">
        <v>299.5</v>
      </c>
      <c r="V58" s="231">
        <v>-299.5</v>
      </c>
      <c r="W58" s="270">
        <v>0</v>
      </c>
      <c r="X58" s="281">
        <v>0</v>
      </c>
      <c r="Y58" s="283" t="e">
        <f t="shared" si="1"/>
        <v>#DIV/0!</v>
      </c>
    </row>
    <row r="59" spans="1:25" ht="21.75" hidden="1" customHeight="1" x14ac:dyDescent="0.2">
      <c r="A59" s="225"/>
      <c r="B59" s="458" t="s">
        <v>302</v>
      </c>
      <c r="C59" s="458"/>
      <c r="D59" s="458"/>
      <c r="E59" s="458"/>
      <c r="F59" s="458"/>
      <c r="G59" s="458"/>
      <c r="H59" s="458"/>
      <c r="I59" s="458"/>
      <c r="J59" s="458"/>
      <c r="K59" s="458"/>
      <c r="L59" s="458"/>
      <c r="M59" s="459"/>
      <c r="N59" s="226">
        <v>802</v>
      </c>
      <c r="O59" s="229">
        <v>8</v>
      </c>
      <c r="P59" s="229">
        <v>1</v>
      </c>
      <c r="Q59" s="227" t="s">
        <v>418</v>
      </c>
      <c r="R59" s="228" t="s">
        <v>24</v>
      </c>
      <c r="S59" s="460"/>
      <c r="T59" s="461"/>
      <c r="U59" s="230">
        <v>293.5</v>
      </c>
      <c r="V59" s="231">
        <v>-293.5</v>
      </c>
      <c r="W59" s="270">
        <v>0</v>
      </c>
      <c r="X59" s="281">
        <v>0</v>
      </c>
      <c r="Y59" s="283" t="e">
        <f t="shared" si="1"/>
        <v>#DIV/0!</v>
      </c>
    </row>
    <row r="60" spans="1:25" ht="21.75" hidden="1" customHeight="1" x14ac:dyDescent="0.2">
      <c r="A60" s="225"/>
      <c r="B60" s="458" t="s">
        <v>303</v>
      </c>
      <c r="C60" s="458"/>
      <c r="D60" s="458"/>
      <c r="E60" s="458"/>
      <c r="F60" s="458"/>
      <c r="G60" s="458"/>
      <c r="H60" s="458"/>
      <c r="I60" s="458"/>
      <c r="J60" s="458"/>
      <c r="K60" s="458"/>
      <c r="L60" s="458"/>
      <c r="M60" s="459"/>
      <c r="N60" s="226">
        <v>802</v>
      </c>
      <c r="O60" s="229">
        <v>8</v>
      </c>
      <c r="P60" s="229">
        <v>1</v>
      </c>
      <c r="Q60" s="227" t="s">
        <v>418</v>
      </c>
      <c r="R60" s="228" t="s">
        <v>26</v>
      </c>
      <c r="S60" s="460"/>
      <c r="T60" s="461"/>
      <c r="U60" s="230">
        <v>293.5</v>
      </c>
      <c r="V60" s="231">
        <v>-293.5</v>
      </c>
      <c r="W60" s="270">
        <v>0</v>
      </c>
      <c r="X60" s="281">
        <v>0</v>
      </c>
      <c r="Y60" s="283" t="e">
        <f t="shared" si="1"/>
        <v>#DIV/0!</v>
      </c>
    </row>
    <row r="61" spans="1:25" ht="21.75" hidden="1" customHeight="1" x14ac:dyDescent="0.2">
      <c r="A61" s="225"/>
      <c r="B61" s="458" t="s">
        <v>304</v>
      </c>
      <c r="C61" s="458"/>
      <c r="D61" s="458"/>
      <c r="E61" s="458"/>
      <c r="F61" s="458"/>
      <c r="G61" s="458"/>
      <c r="H61" s="458"/>
      <c r="I61" s="458"/>
      <c r="J61" s="458"/>
      <c r="K61" s="458"/>
      <c r="L61" s="458"/>
      <c r="M61" s="459"/>
      <c r="N61" s="226">
        <v>802</v>
      </c>
      <c r="O61" s="229">
        <v>8</v>
      </c>
      <c r="P61" s="229">
        <v>1</v>
      </c>
      <c r="Q61" s="227" t="s">
        <v>418</v>
      </c>
      <c r="R61" s="228" t="s">
        <v>27</v>
      </c>
      <c r="S61" s="460"/>
      <c r="T61" s="461"/>
      <c r="U61" s="230">
        <v>42.4</v>
      </c>
      <c r="V61" s="231">
        <v>-42.4</v>
      </c>
      <c r="W61" s="270">
        <v>0</v>
      </c>
      <c r="X61" s="281">
        <v>0</v>
      </c>
      <c r="Y61" s="283" t="e">
        <f t="shared" si="1"/>
        <v>#DIV/0!</v>
      </c>
    </row>
    <row r="62" spans="1:25" ht="12" hidden="1" customHeight="1" x14ac:dyDescent="0.2">
      <c r="A62" s="225"/>
      <c r="B62" s="458" t="s">
        <v>305</v>
      </c>
      <c r="C62" s="458"/>
      <c r="D62" s="458"/>
      <c r="E62" s="458"/>
      <c r="F62" s="458"/>
      <c r="G62" s="458"/>
      <c r="H62" s="458"/>
      <c r="I62" s="458"/>
      <c r="J62" s="458"/>
      <c r="K62" s="458"/>
      <c r="L62" s="458"/>
      <c r="M62" s="459"/>
      <c r="N62" s="226">
        <v>802</v>
      </c>
      <c r="O62" s="229">
        <v>8</v>
      </c>
      <c r="P62" s="229">
        <v>1</v>
      </c>
      <c r="Q62" s="227" t="s">
        <v>418</v>
      </c>
      <c r="R62" s="228" t="s">
        <v>28</v>
      </c>
      <c r="S62" s="460"/>
      <c r="T62" s="461"/>
      <c r="U62" s="230">
        <v>251.1</v>
      </c>
      <c r="V62" s="231">
        <v>-251.1</v>
      </c>
      <c r="W62" s="270">
        <v>0</v>
      </c>
      <c r="X62" s="281">
        <v>0</v>
      </c>
      <c r="Y62" s="283" t="e">
        <f t="shared" si="1"/>
        <v>#DIV/0!</v>
      </c>
    </row>
    <row r="63" spans="1:25" ht="12" hidden="1" customHeight="1" x14ac:dyDescent="0.2">
      <c r="A63" s="225"/>
      <c r="B63" s="458" t="s">
        <v>29</v>
      </c>
      <c r="C63" s="458"/>
      <c r="D63" s="458"/>
      <c r="E63" s="458"/>
      <c r="F63" s="458"/>
      <c r="G63" s="458"/>
      <c r="H63" s="458"/>
      <c r="I63" s="458"/>
      <c r="J63" s="458"/>
      <c r="K63" s="458"/>
      <c r="L63" s="458"/>
      <c r="M63" s="459"/>
      <c r="N63" s="226">
        <v>802</v>
      </c>
      <c r="O63" s="229">
        <v>8</v>
      </c>
      <c r="P63" s="229">
        <v>1</v>
      </c>
      <c r="Q63" s="227" t="s">
        <v>418</v>
      </c>
      <c r="R63" s="228" t="s">
        <v>30</v>
      </c>
      <c r="S63" s="460"/>
      <c r="T63" s="461"/>
      <c r="U63" s="230">
        <v>6</v>
      </c>
      <c r="V63" s="231">
        <v>-6</v>
      </c>
      <c r="W63" s="270">
        <v>0</v>
      </c>
      <c r="X63" s="281">
        <v>0</v>
      </c>
      <c r="Y63" s="283" t="e">
        <f t="shared" si="1"/>
        <v>#DIV/0!</v>
      </c>
    </row>
    <row r="64" spans="1:25" ht="12" hidden="1" customHeight="1" x14ac:dyDescent="0.2">
      <c r="A64" s="225"/>
      <c r="B64" s="458" t="s">
        <v>306</v>
      </c>
      <c r="C64" s="458"/>
      <c r="D64" s="458"/>
      <c r="E64" s="458"/>
      <c r="F64" s="458"/>
      <c r="G64" s="458"/>
      <c r="H64" s="458"/>
      <c r="I64" s="458"/>
      <c r="J64" s="458"/>
      <c r="K64" s="458"/>
      <c r="L64" s="458"/>
      <c r="M64" s="459"/>
      <c r="N64" s="226">
        <v>802</v>
      </c>
      <c r="O64" s="229">
        <v>8</v>
      </c>
      <c r="P64" s="229">
        <v>1</v>
      </c>
      <c r="Q64" s="227" t="s">
        <v>418</v>
      </c>
      <c r="R64" s="228" t="s">
        <v>31</v>
      </c>
      <c r="S64" s="460"/>
      <c r="T64" s="461"/>
      <c r="U64" s="230">
        <v>6</v>
      </c>
      <c r="V64" s="231">
        <v>-6</v>
      </c>
      <c r="W64" s="270">
        <v>0</v>
      </c>
      <c r="X64" s="281">
        <v>0</v>
      </c>
      <c r="Y64" s="283" t="e">
        <f t="shared" si="1"/>
        <v>#DIV/0!</v>
      </c>
    </row>
    <row r="65" spans="1:25" ht="21.75" hidden="1" customHeight="1" x14ac:dyDescent="0.2">
      <c r="A65" s="225"/>
      <c r="B65" s="458" t="s">
        <v>32</v>
      </c>
      <c r="C65" s="458"/>
      <c r="D65" s="458"/>
      <c r="E65" s="458"/>
      <c r="F65" s="458"/>
      <c r="G65" s="458"/>
      <c r="H65" s="458"/>
      <c r="I65" s="458"/>
      <c r="J65" s="458"/>
      <c r="K65" s="458"/>
      <c r="L65" s="458"/>
      <c r="M65" s="459"/>
      <c r="N65" s="226">
        <v>802</v>
      </c>
      <c r="O65" s="229">
        <v>8</v>
      </c>
      <c r="P65" s="229">
        <v>1</v>
      </c>
      <c r="Q65" s="227" t="s">
        <v>418</v>
      </c>
      <c r="R65" s="228" t="s">
        <v>33</v>
      </c>
      <c r="S65" s="460"/>
      <c r="T65" s="461"/>
      <c r="U65" s="230">
        <v>6</v>
      </c>
      <c r="V65" s="231">
        <v>-6</v>
      </c>
      <c r="W65" s="270">
        <v>0</v>
      </c>
      <c r="X65" s="281">
        <v>0</v>
      </c>
      <c r="Y65" s="283" t="e">
        <f t="shared" si="1"/>
        <v>#DIV/0!</v>
      </c>
    </row>
    <row r="66" spans="1:25" ht="21.75" customHeight="1" x14ac:dyDescent="0.2">
      <c r="A66" s="225"/>
      <c r="B66" s="458" t="s">
        <v>410</v>
      </c>
      <c r="C66" s="458"/>
      <c r="D66" s="458"/>
      <c r="E66" s="458"/>
      <c r="F66" s="458"/>
      <c r="G66" s="458"/>
      <c r="H66" s="458"/>
      <c r="I66" s="458"/>
      <c r="J66" s="458"/>
      <c r="K66" s="458"/>
      <c r="L66" s="458"/>
      <c r="M66" s="459"/>
      <c r="N66" s="226">
        <v>802</v>
      </c>
      <c r="O66" s="229">
        <v>8</v>
      </c>
      <c r="P66" s="229">
        <v>1</v>
      </c>
      <c r="Q66" s="227" t="s">
        <v>411</v>
      </c>
      <c r="R66" s="228">
        <v>0</v>
      </c>
      <c r="S66" s="460"/>
      <c r="T66" s="461"/>
      <c r="U66" s="230">
        <v>0</v>
      </c>
      <c r="V66" s="231">
        <v>1700.499</v>
      </c>
      <c r="W66" s="270">
        <f t="shared" ref="W66:X70" si="6">+W67</f>
        <v>1700.499</v>
      </c>
      <c r="X66" s="281">
        <f t="shared" si="6"/>
        <v>1209.2532200000001</v>
      </c>
      <c r="Y66" s="283">
        <f t="shared" si="1"/>
        <v>71.111668986573946</v>
      </c>
    </row>
    <row r="67" spans="1:25" ht="12" customHeight="1" x14ac:dyDescent="0.2">
      <c r="A67" s="225"/>
      <c r="B67" s="458" t="s">
        <v>584</v>
      </c>
      <c r="C67" s="458"/>
      <c r="D67" s="458"/>
      <c r="E67" s="458"/>
      <c r="F67" s="458"/>
      <c r="G67" s="458"/>
      <c r="H67" s="458"/>
      <c r="I67" s="458"/>
      <c r="J67" s="458"/>
      <c r="K67" s="458"/>
      <c r="L67" s="458"/>
      <c r="M67" s="459"/>
      <c r="N67" s="226">
        <v>802</v>
      </c>
      <c r="O67" s="229">
        <v>8</v>
      </c>
      <c r="P67" s="229">
        <v>1</v>
      </c>
      <c r="Q67" s="227" t="s">
        <v>585</v>
      </c>
      <c r="R67" s="228">
        <v>0</v>
      </c>
      <c r="S67" s="460"/>
      <c r="T67" s="461"/>
      <c r="U67" s="230">
        <v>0</v>
      </c>
      <c r="V67" s="231">
        <v>1700.499</v>
      </c>
      <c r="W67" s="270">
        <f t="shared" si="6"/>
        <v>1700.499</v>
      </c>
      <c r="X67" s="281">
        <f t="shared" si="6"/>
        <v>1209.2532200000001</v>
      </c>
      <c r="Y67" s="283">
        <f t="shared" si="1"/>
        <v>71.111668986573946</v>
      </c>
    </row>
    <row r="68" spans="1:25" ht="21.75" customHeight="1" x14ac:dyDescent="0.2">
      <c r="A68" s="225"/>
      <c r="B68" s="458" t="s">
        <v>14</v>
      </c>
      <c r="C68" s="458"/>
      <c r="D68" s="458"/>
      <c r="E68" s="458"/>
      <c r="F68" s="458"/>
      <c r="G68" s="458"/>
      <c r="H68" s="458"/>
      <c r="I68" s="458"/>
      <c r="J68" s="458"/>
      <c r="K68" s="458"/>
      <c r="L68" s="458"/>
      <c r="M68" s="459"/>
      <c r="N68" s="226">
        <v>802</v>
      </c>
      <c r="O68" s="229">
        <v>8</v>
      </c>
      <c r="P68" s="229">
        <v>1</v>
      </c>
      <c r="Q68" s="227" t="s">
        <v>586</v>
      </c>
      <c r="R68" s="228">
        <v>0</v>
      </c>
      <c r="S68" s="460"/>
      <c r="T68" s="461"/>
      <c r="U68" s="230">
        <v>0</v>
      </c>
      <c r="V68" s="231">
        <v>1700.499</v>
      </c>
      <c r="W68" s="270">
        <f t="shared" si="6"/>
        <v>1700.499</v>
      </c>
      <c r="X68" s="281">
        <f t="shared" si="6"/>
        <v>1209.2532200000001</v>
      </c>
      <c r="Y68" s="283">
        <f t="shared" si="1"/>
        <v>71.111668986573946</v>
      </c>
    </row>
    <row r="69" spans="1:25" ht="21.75" customHeight="1" x14ac:dyDescent="0.2">
      <c r="A69" s="225"/>
      <c r="B69" s="458" t="s">
        <v>389</v>
      </c>
      <c r="C69" s="458"/>
      <c r="D69" s="458"/>
      <c r="E69" s="458"/>
      <c r="F69" s="458"/>
      <c r="G69" s="458"/>
      <c r="H69" s="458"/>
      <c r="I69" s="458"/>
      <c r="J69" s="458"/>
      <c r="K69" s="458"/>
      <c r="L69" s="458"/>
      <c r="M69" s="459"/>
      <c r="N69" s="226">
        <v>802</v>
      </c>
      <c r="O69" s="229">
        <v>8</v>
      </c>
      <c r="P69" s="229">
        <v>1</v>
      </c>
      <c r="Q69" s="227" t="s">
        <v>586</v>
      </c>
      <c r="R69" s="228" t="s">
        <v>8</v>
      </c>
      <c r="S69" s="460"/>
      <c r="T69" s="461"/>
      <c r="U69" s="230">
        <v>0</v>
      </c>
      <c r="V69" s="231">
        <v>1700.499</v>
      </c>
      <c r="W69" s="270">
        <f t="shared" si="6"/>
        <v>1700.499</v>
      </c>
      <c r="X69" s="281">
        <f t="shared" si="6"/>
        <v>1209.2532200000001</v>
      </c>
      <c r="Y69" s="283">
        <f t="shared" si="1"/>
        <v>71.111668986573946</v>
      </c>
    </row>
    <row r="70" spans="1:25" ht="12" customHeight="1" x14ac:dyDescent="0.2">
      <c r="A70" s="225"/>
      <c r="B70" s="458" t="s">
        <v>9</v>
      </c>
      <c r="C70" s="458"/>
      <c r="D70" s="458"/>
      <c r="E70" s="458"/>
      <c r="F70" s="458"/>
      <c r="G70" s="458"/>
      <c r="H70" s="458"/>
      <c r="I70" s="458"/>
      <c r="J70" s="458"/>
      <c r="K70" s="458"/>
      <c r="L70" s="458"/>
      <c r="M70" s="459"/>
      <c r="N70" s="226">
        <v>802</v>
      </c>
      <c r="O70" s="229">
        <v>8</v>
      </c>
      <c r="P70" s="229">
        <v>1</v>
      </c>
      <c r="Q70" s="227" t="s">
        <v>586</v>
      </c>
      <c r="R70" s="228" t="s">
        <v>10</v>
      </c>
      <c r="S70" s="460"/>
      <c r="T70" s="461"/>
      <c r="U70" s="230">
        <v>0</v>
      </c>
      <c r="V70" s="231">
        <v>1700.499</v>
      </c>
      <c r="W70" s="270">
        <f t="shared" si="6"/>
        <v>1700.499</v>
      </c>
      <c r="X70" s="281">
        <f t="shared" si="6"/>
        <v>1209.2532200000001</v>
      </c>
      <c r="Y70" s="283">
        <f t="shared" si="1"/>
        <v>71.111668986573946</v>
      </c>
    </row>
    <row r="71" spans="1:25" ht="42.75" customHeight="1" x14ac:dyDescent="0.2">
      <c r="A71" s="225"/>
      <c r="B71" s="458" t="s">
        <v>11</v>
      </c>
      <c r="C71" s="458"/>
      <c r="D71" s="458"/>
      <c r="E71" s="458"/>
      <c r="F71" s="458"/>
      <c r="G71" s="458"/>
      <c r="H71" s="458"/>
      <c r="I71" s="458"/>
      <c r="J71" s="458"/>
      <c r="K71" s="458"/>
      <c r="L71" s="458"/>
      <c r="M71" s="459"/>
      <c r="N71" s="226">
        <v>802</v>
      </c>
      <c r="O71" s="229">
        <v>8</v>
      </c>
      <c r="P71" s="229">
        <v>1</v>
      </c>
      <c r="Q71" s="227" t="s">
        <v>586</v>
      </c>
      <c r="R71" s="228" t="s">
        <v>12</v>
      </c>
      <c r="S71" s="460"/>
      <c r="T71" s="461"/>
      <c r="U71" s="230">
        <v>0</v>
      </c>
      <c r="V71" s="231">
        <v>1700.499</v>
      </c>
      <c r="W71" s="270">
        <v>1700.499</v>
      </c>
      <c r="X71" s="281">
        <v>1209.2532200000001</v>
      </c>
      <c r="Y71" s="283">
        <f t="shared" si="1"/>
        <v>71.111668986573946</v>
      </c>
    </row>
    <row r="72" spans="1:25" ht="12" customHeight="1" x14ac:dyDescent="0.2">
      <c r="A72" s="225"/>
      <c r="B72" s="458" t="s">
        <v>35</v>
      </c>
      <c r="C72" s="458"/>
      <c r="D72" s="458"/>
      <c r="E72" s="458"/>
      <c r="F72" s="458"/>
      <c r="G72" s="458"/>
      <c r="H72" s="458"/>
      <c r="I72" s="458"/>
      <c r="J72" s="458"/>
      <c r="K72" s="458"/>
      <c r="L72" s="458"/>
      <c r="M72" s="459"/>
      <c r="N72" s="226">
        <v>802</v>
      </c>
      <c r="O72" s="229">
        <v>8</v>
      </c>
      <c r="P72" s="229">
        <v>4</v>
      </c>
      <c r="Q72" s="227">
        <v>0</v>
      </c>
      <c r="R72" s="228">
        <v>0</v>
      </c>
      <c r="S72" s="460"/>
      <c r="T72" s="461"/>
      <c r="U72" s="230">
        <v>26466.412</v>
      </c>
      <c r="V72" s="231">
        <v>-1355.9590000000001</v>
      </c>
      <c r="W72" s="270">
        <f>+W73+W87+W94+W105</f>
        <v>25190.453000000001</v>
      </c>
      <c r="X72" s="281">
        <f>+X73+X87+X94+X105</f>
        <v>18795.781850000003</v>
      </c>
      <c r="Y72" s="283">
        <f t="shared" si="1"/>
        <v>74.614703633952132</v>
      </c>
    </row>
    <row r="73" spans="1:25" ht="21.75" customHeight="1" x14ac:dyDescent="0.2">
      <c r="A73" s="225"/>
      <c r="B73" s="458" t="s">
        <v>410</v>
      </c>
      <c r="C73" s="458"/>
      <c r="D73" s="458"/>
      <c r="E73" s="458"/>
      <c r="F73" s="458"/>
      <c r="G73" s="458"/>
      <c r="H73" s="458"/>
      <c r="I73" s="458"/>
      <c r="J73" s="458"/>
      <c r="K73" s="458"/>
      <c r="L73" s="458"/>
      <c r="M73" s="459"/>
      <c r="N73" s="226">
        <v>802</v>
      </c>
      <c r="O73" s="229">
        <v>8</v>
      </c>
      <c r="P73" s="229">
        <v>4</v>
      </c>
      <c r="Q73" s="227" t="s">
        <v>411</v>
      </c>
      <c r="R73" s="228">
        <v>0</v>
      </c>
      <c r="S73" s="460"/>
      <c r="T73" s="461"/>
      <c r="U73" s="230">
        <v>21842.732</v>
      </c>
      <c r="V73" s="231">
        <v>299.5</v>
      </c>
      <c r="W73" s="270">
        <f>+W74</f>
        <v>22142.232</v>
      </c>
      <c r="X73" s="281">
        <f>+X74</f>
        <v>16595.590500000002</v>
      </c>
      <c r="Y73" s="283">
        <f t="shared" si="1"/>
        <v>74.949944070679066</v>
      </c>
    </row>
    <row r="74" spans="1:25" ht="21.75" customHeight="1" x14ac:dyDescent="0.2">
      <c r="A74" s="225"/>
      <c r="B74" s="458" t="s">
        <v>415</v>
      </c>
      <c r="C74" s="458"/>
      <c r="D74" s="458"/>
      <c r="E74" s="458"/>
      <c r="F74" s="458"/>
      <c r="G74" s="458"/>
      <c r="H74" s="458"/>
      <c r="I74" s="458"/>
      <c r="J74" s="458"/>
      <c r="K74" s="458"/>
      <c r="L74" s="458"/>
      <c r="M74" s="459"/>
      <c r="N74" s="226">
        <v>802</v>
      </c>
      <c r="O74" s="229">
        <v>8</v>
      </c>
      <c r="P74" s="229">
        <v>4</v>
      </c>
      <c r="Q74" s="227" t="s">
        <v>416</v>
      </c>
      <c r="R74" s="228">
        <v>0</v>
      </c>
      <c r="S74" s="460"/>
      <c r="T74" s="461"/>
      <c r="U74" s="230">
        <v>21842.732</v>
      </c>
      <c r="V74" s="231">
        <v>299.5</v>
      </c>
      <c r="W74" s="270">
        <f>+W75</f>
        <v>22142.232</v>
      </c>
      <c r="X74" s="281">
        <f>+X75</f>
        <v>16595.590500000002</v>
      </c>
      <c r="Y74" s="283">
        <f t="shared" si="1"/>
        <v>74.949944070679066</v>
      </c>
    </row>
    <row r="75" spans="1:25" ht="21.75" customHeight="1" x14ac:dyDescent="0.2">
      <c r="A75" s="225"/>
      <c r="B75" s="458" t="s">
        <v>16</v>
      </c>
      <c r="C75" s="458"/>
      <c r="D75" s="458"/>
      <c r="E75" s="458"/>
      <c r="F75" s="458"/>
      <c r="G75" s="458"/>
      <c r="H75" s="458"/>
      <c r="I75" s="458"/>
      <c r="J75" s="458"/>
      <c r="K75" s="458"/>
      <c r="L75" s="458"/>
      <c r="M75" s="459"/>
      <c r="N75" s="226">
        <v>802</v>
      </c>
      <c r="O75" s="229">
        <v>8</v>
      </c>
      <c r="P75" s="229">
        <v>4</v>
      </c>
      <c r="Q75" s="227" t="s">
        <v>418</v>
      </c>
      <c r="R75" s="228">
        <v>0</v>
      </c>
      <c r="S75" s="460"/>
      <c r="T75" s="461"/>
      <c r="U75" s="230">
        <v>21842.732</v>
      </c>
      <c r="V75" s="231">
        <v>299.5</v>
      </c>
      <c r="W75" s="270">
        <f>+W76+W80+W84</f>
        <v>22142.232</v>
      </c>
      <c r="X75" s="281">
        <f>+X76+X80+X84</f>
        <v>16595.590500000002</v>
      </c>
      <c r="Y75" s="283">
        <f t="shared" si="1"/>
        <v>74.949944070679066</v>
      </c>
    </row>
    <row r="76" spans="1:25" ht="53.25" customHeight="1" x14ac:dyDescent="0.2">
      <c r="A76" s="225"/>
      <c r="B76" s="458" t="s">
        <v>17</v>
      </c>
      <c r="C76" s="458"/>
      <c r="D76" s="458"/>
      <c r="E76" s="458"/>
      <c r="F76" s="458"/>
      <c r="G76" s="458"/>
      <c r="H76" s="458"/>
      <c r="I76" s="458"/>
      <c r="J76" s="458"/>
      <c r="K76" s="458"/>
      <c r="L76" s="458"/>
      <c r="M76" s="459"/>
      <c r="N76" s="226">
        <v>802</v>
      </c>
      <c r="O76" s="229">
        <v>8</v>
      </c>
      <c r="P76" s="229">
        <v>4</v>
      </c>
      <c r="Q76" s="227" t="s">
        <v>418</v>
      </c>
      <c r="R76" s="228" t="s">
        <v>18</v>
      </c>
      <c r="S76" s="460"/>
      <c r="T76" s="461"/>
      <c r="U76" s="230">
        <v>21842.732</v>
      </c>
      <c r="V76" s="231">
        <v>0</v>
      </c>
      <c r="W76" s="270">
        <f>+W77</f>
        <v>21842.732</v>
      </c>
      <c r="X76" s="281">
        <f>+X77</f>
        <v>16434.604780000001</v>
      </c>
      <c r="Y76" s="283">
        <f t="shared" si="1"/>
        <v>75.240609920041152</v>
      </c>
    </row>
    <row r="77" spans="1:25" ht="12" customHeight="1" x14ac:dyDescent="0.2">
      <c r="A77" s="225"/>
      <c r="B77" s="458" t="s">
        <v>19</v>
      </c>
      <c r="C77" s="458"/>
      <c r="D77" s="458"/>
      <c r="E77" s="458"/>
      <c r="F77" s="458"/>
      <c r="G77" s="458"/>
      <c r="H77" s="458"/>
      <c r="I77" s="458"/>
      <c r="J77" s="458"/>
      <c r="K77" s="458"/>
      <c r="L77" s="458"/>
      <c r="M77" s="459"/>
      <c r="N77" s="226">
        <v>802</v>
      </c>
      <c r="O77" s="229">
        <v>8</v>
      </c>
      <c r="P77" s="229">
        <v>4</v>
      </c>
      <c r="Q77" s="227" t="s">
        <v>418</v>
      </c>
      <c r="R77" s="228" t="s">
        <v>20</v>
      </c>
      <c r="S77" s="460"/>
      <c r="T77" s="461"/>
      <c r="U77" s="230">
        <v>21842.732</v>
      </c>
      <c r="V77" s="231">
        <v>0</v>
      </c>
      <c r="W77" s="270">
        <f>+W78+W79</f>
        <v>21842.732</v>
      </c>
      <c r="X77" s="281">
        <f>+X78+X79</f>
        <v>16434.604780000001</v>
      </c>
      <c r="Y77" s="283">
        <f t="shared" si="1"/>
        <v>75.240609920041152</v>
      </c>
    </row>
    <row r="78" spans="1:25" ht="12" customHeight="1" x14ac:dyDescent="0.2">
      <c r="A78" s="225"/>
      <c r="B78" s="458" t="s">
        <v>357</v>
      </c>
      <c r="C78" s="458"/>
      <c r="D78" s="458"/>
      <c r="E78" s="458"/>
      <c r="F78" s="458"/>
      <c r="G78" s="458"/>
      <c r="H78" s="458"/>
      <c r="I78" s="458"/>
      <c r="J78" s="458"/>
      <c r="K78" s="458"/>
      <c r="L78" s="458"/>
      <c r="M78" s="459"/>
      <c r="N78" s="226">
        <v>802</v>
      </c>
      <c r="O78" s="229">
        <v>8</v>
      </c>
      <c r="P78" s="229">
        <v>4</v>
      </c>
      <c r="Q78" s="227" t="s">
        <v>418</v>
      </c>
      <c r="R78" s="228" t="s">
        <v>21</v>
      </c>
      <c r="S78" s="460"/>
      <c r="T78" s="461"/>
      <c r="U78" s="230">
        <v>16776.292000000001</v>
      </c>
      <c r="V78" s="231">
        <v>0</v>
      </c>
      <c r="W78" s="270">
        <v>16776.292000000001</v>
      </c>
      <c r="X78" s="281">
        <v>12624.73473</v>
      </c>
      <c r="Y78" s="283">
        <f t="shared" si="1"/>
        <v>75.253427455840651</v>
      </c>
    </row>
    <row r="79" spans="1:25" ht="32.25" customHeight="1" x14ac:dyDescent="0.2">
      <c r="A79" s="225"/>
      <c r="B79" s="458" t="s">
        <v>359</v>
      </c>
      <c r="C79" s="458"/>
      <c r="D79" s="458"/>
      <c r="E79" s="458"/>
      <c r="F79" s="458"/>
      <c r="G79" s="458"/>
      <c r="H79" s="458"/>
      <c r="I79" s="458"/>
      <c r="J79" s="458"/>
      <c r="K79" s="458"/>
      <c r="L79" s="458"/>
      <c r="M79" s="459"/>
      <c r="N79" s="226">
        <v>802</v>
      </c>
      <c r="O79" s="229">
        <v>8</v>
      </c>
      <c r="P79" s="229">
        <v>4</v>
      </c>
      <c r="Q79" s="227" t="s">
        <v>418</v>
      </c>
      <c r="R79" s="228" t="s">
        <v>23</v>
      </c>
      <c r="S79" s="460"/>
      <c r="T79" s="461"/>
      <c r="U79" s="230">
        <v>5066.4399999999996</v>
      </c>
      <c r="V79" s="231">
        <v>0</v>
      </c>
      <c r="W79" s="270">
        <v>5066.4399999999996</v>
      </c>
      <c r="X79" s="281">
        <v>3809.87005</v>
      </c>
      <c r="Y79" s="283">
        <f t="shared" si="1"/>
        <v>75.198167746978157</v>
      </c>
    </row>
    <row r="80" spans="1:25" ht="21.75" customHeight="1" x14ac:dyDescent="0.2">
      <c r="A80" s="225"/>
      <c r="B80" s="458" t="s">
        <v>302</v>
      </c>
      <c r="C80" s="458"/>
      <c r="D80" s="458"/>
      <c r="E80" s="458"/>
      <c r="F80" s="458"/>
      <c r="G80" s="458"/>
      <c r="H80" s="458"/>
      <c r="I80" s="458"/>
      <c r="J80" s="458"/>
      <c r="K80" s="458"/>
      <c r="L80" s="458"/>
      <c r="M80" s="459"/>
      <c r="N80" s="226">
        <v>802</v>
      </c>
      <c r="O80" s="229">
        <v>8</v>
      </c>
      <c r="P80" s="229">
        <v>4</v>
      </c>
      <c r="Q80" s="227" t="s">
        <v>418</v>
      </c>
      <c r="R80" s="228" t="s">
        <v>24</v>
      </c>
      <c r="S80" s="460"/>
      <c r="T80" s="461"/>
      <c r="U80" s="230">
        <v>0</v>
      </c>
      <c r="V80" s="231">
        <v>293.5</v>
      </c>
      <c r="W80" s="270">
        <f>+W81</f>
        <v>293.5</v>
      </c>
      <c r="X80" s="281">
        <f>+X81</f>
        <v>154.98572000000001</v>
      </c>
      <c r="Y80" s="283">
        <f t="shared" si="1"/>
        <v>52.806037478705278</v>
      </c>
    </row>
    <row r="81" spans="1:25" ht="21.75" customHeight="1" x14ac:dyDescent="0.2">
      <c r="A81" s="225"/>
      <c r="B81" s="458" t="s">
        <v>303</v>
      </c>
      <c r="C81" s="458"/>
      <c r="D81" s="458"/>
      <c r="E81" s="458"/>
      <c r="F81" s="458"/>
      <c r="G81" s="458"/>
      <c r="H81" s="458"/>
      <c r="I81" s="458"/>
      <c r="J81" s="458"/>
      <c r="K81" s="458"/>
      <c r="L81" s="458"/>
      <c r="M81" s="459"/>
      <c r="N81" s="226">
        <v>802</v>
      </c>
      <c r="O81" s="229">
        <v>8</v>
      </c>
      <c r="P81" s="229">
        <v>4</v>
      </c>
      <c r="Q81" s="227" t="s">
        <v>418</v>
      </c>
      <c r="R81" s="228" t="s">
        <v>26</v>
      </c>
      <c r="S81" s="460"/>
      <c r="T81" s="461"/>
      <c r="U81" s="230">
        <v>0</v>
      </c>
      <c r="V81" s="231">
        <v>293.5</v>
      </c>
      <c r="W81" s="270">
        <f>+W82+W83</f>
        <v>293.5</v>
      </c>
      <c r="X81" s="281">
        <f>+X82+X83</f>
        <v>154.98572000000001</v>
      </c>
      <c r="Y81" s="283">
        <f t="shared" si="1"/>
        <v>52.806037478705278</v>
      </c>
    </row>
    <row r="82" spans="1:25" ht="21.75" customHeight="1" x14ac:dyDescent="0.2">
      <c r="A82" s="225"/>
      <c r="B82" s="458" t="s">
        <v>304</v>
      </c>
      <c r="C82" s="458"/>
      <c r="D82" s="458"/>
      <c r="E82" s="458"/>
      <c r="F82" s="458"/>
      <c r="G82" s="458"/>
      <c r="H82" s="458"/>
      <c r="I82" s="458"/>
      <c r="J82" s="458"/>
      <c r="K82" s="458"/>
      <c r="L82" s="458"/>
      <c r="M82" s="459"/>
      <c r="N82" s="226">
        <v>802</v>
      </c>
      <c r="O82" s="229">
        <v>8</v>
      </c>
      <c r="P82" s="229">
        <v>4</v>
      </c>
      <c r="Q82" s="227" t="s">
        <v>418</v>
      </c>
      <c r="R82" s="228" t="s">
        <v>27</v>
      </c>
      <c r="S82" s="460"/>
      <c r="T82" s="461"/>
      <c r="U82" s="230">
        <v>0</v>
      </c>
      <c r="V82" s="231">
        <v>42.4</v>
      </c>
      <c r="W82" s="270">
        <v>42.4</v>
      </c>
      <c r="X82" s="281">
        <v>26.585719999999998</v>
      </c>
      <c r="Y82" s="283">
        <f t="shared" si="1"/>
        <v>62.702169811320751</v>
      </c>
    </row>
    <row r="83" spans="1:25" ht="12" customHeight="1" x14ac:dyDescent="0.2">
      <c r="A83" s="225"/>
      <c r="B83" s="458" t="s">
        <v>305</v>
      </c>
      <c r="C83" s="458"/>
      <c r="D83" s="458"/>
      <c r="E83" s="458"/>
      <c r="F83" s="458"/>
      <c r="G83" s="458"/>
      <c r="H83" s="458"/>
      <c r="I83" s="458"/>
      <c r="J83" s="458"/>
      <c r="K83" s="458"/>
      <c r="L83" s="458"/>
      <c r="M83" s="459"/>
      <c r="N83" s="226">
        <v>802</v>
      </c>
      <c r="O83" s="229">
        <v>8</v>
      </c>
      <c r="P83" s="229">
        <v>4</v>
      </c>
      <c r="Q83" s="227" t="s">
        <v>418</v>
      </c>
      <c r="R83" s="228" t="s">
        <v>28</v>
      </c>
      <c r="S83" s="460"/>
      <c r="T83" s="461"/>
      <c r="U83" s="230">
        <v>0</v>
      </c>
      <c r="V83" s="231">
        <v>251.1</v>
      </c>
      <c r="W83" s="270">
        <v>251.1</v>
      </c>
      <c r="X83" s="281">
        <v>128.4</v>
      </c>
      <c r="Y83" s="283">
        <f t="shared" si="1"/>
        <v>51.13500597371565</v>
      </c>
    </row>
    <row r="84" spans="1:25" ht="12" customHeight="1" x14ac:dyDescent="0.2">
      <c r="A84" s="225"/>
      <c r="B84" s="458" t="s">
        <v>29</v>
      </c>
      <c r="C84" s="458"/>
      <c r="D84" s="458"/>
      <c r="E84" s="458"/>
      <c r="F84" s="458"/>
      <c r="G84" s="458"/>
      <c r="H84" s="458"/>
      <c r="I84" s="458"/>
      <c r="J84" s="458"/>
      <c r="K84" s="458"/>
      <c r="L84" s="458"/>
      <c r="M84" s="459"/>
      <c r="N84" s="226">
        <v>802</v>
      </c>
      <c r="O84" s="229">
        <v>8</v>
      </c>
      <c r="P84" s="229">
        <v>4</v>
      </c>
      <c r="Q84" s="227" t="s">
        <v>418</v>
      </c>
      <c r="R84" s="228" t="s">
        <v>30</v>
      </c>
      <c r="S84" s="460"/>
      <c r="T84" s="461"/>
      <c r="U84" s="230">
        <v>0</v>
      </c>
      <c r="V84" s="231">
        <v>6</v>
      </c>
      <c r="W84" s="270">
        <f>+W85</f>
        <v>6</v>
      </c>
      <c r="X84" s="281">
        <f>+X85</f>
        <v>6</v>
      </c>
      <c r="Y84" s="283">
        <f t="shared" si="1"/>
        <v>100</v>
      </c>
    </row>
    <row r="85" spans="1:25" ht="12" customHeight="1" x14ac:dyDescent="0.2">
      <c r="A85" s="225"/>
      <c r="B85" s="458" t="s">
        <v>306</v>
      </c>
      <c r="C85" s="458"/>
      <c r="D85" s="458"/>
      <c r="E85" s="458"/>
      <c r="F85" s="458"/>
      <c r="G85" s="458"/>
      <c r="H85" s="458"/>
      <c r="I85" s="458"/>
      <c r="J85" s="458"/>
      <c r="K85" s="458"/>
      <c r="L85" s="458"/>
      <c r="M85" s="459"/>
      <c r="N85" s="226">
        <v>802</v>
      </c>
      <c r="O85" s="229">
        <v>8</v>
      </c>
      <c r="P85" s="229">
        <v>4</v>
      </c>
      <c r="Q85" s="227" t="s">
        <v>418</v>
      </c>
      <c r="R85" s="228" t="s">
        <v>31</v>
      </c>
      <c r="S85" s="460"/>
      <c r="T85" s="461"/>
      <c r="U85" s="230">
        <v>0</v>
      </c>
      <c r="V85" s="231">
        <v>6</v>
      </c>
      <c r="W85" s="270">
        <f>+W86</f>
        <v>6</v>
      </c>
      <c r="X85" s="281">
        <f>+X86</f>
        <v>6</v>
      </c>
      <c r="Y85" s="283">
        <f t="shared" si="1"/>
        <v>100</v>
      </c>
    </row>
    <row r="86" spans="1:25" ht="21.75" customHeight="1" x14ac:dyDescent="0.2">
      <c r="A86" s="225"/>
      <c r="B86" s="458" t="s">
        <v>32</v>
      </c>
      <c r="C86" s="458"/>
      <c r="D86" s="458"/>
      <c r="E86" s="458"/>
      <c r="F86" s="458"/>
      <c r="G86" s="458"/>
      <c r="H86" s="458"/>
      <c r="I86" s="458"/>
      <c r="J86" s="458"/>
      <c r="K86" s="458"/>
      <c r="L86" s="458"/>
      <c r="M86" s="459"/>
      <c r="N86" s="226">
        <v>802</v>
      </c>
      <c r="O86" s="229">
        <v>8</v>
      </c>
      <c r="P86" s="229">
        <v>4</v>
      </c>
      <c r="Q86" s="227" t="s">
        <v>418</v>
      </c>
      <c r="R86" s="228" t="s">
        <v>33</v>
      </c>
      <c r="S86" s="460"/>
      <c r="T86" s="461"/>
      <c r="U86" s="230">
        <v>0</v>
      </c>
      <c r="V86" s="231">
        <v>6</v>
      </c>
      <c r="W86" s="270">
        <v>6</v>
      </c>
      <c r="X86" s="281">
        <v>6</v>
      </c>
      <c r="Y86" s="283">
        <f t="shared" ref="Y86:Y149" si="7">X86/W86*100</f>
        <v>100</v>
      </c>
    </row>
    <row r="87" spans="1:25" ht="21.75" customHeight="1" x14ac:dyDescent="0.2">
      <c r="A87" s="225"/>
      <c r="B87" s="458" t="s">
        <v>410</v>
      </c>
      <c r="C87" s="458"/>
      <c r="D87" s="458"/>
      <c r="E87" s="458"/>
      <c r="F87" s="458"/>
      <c r="G87" s="458"/>
      <c r="H87" s="458"/>
      <c r="I87" s="458"/>
      <c r="J87" s="458"/>
      <c r="K87" s="458"/>
      <c r="L87" s="458"/>
      <c r="M87" s="459"/>
      <c r="N87" s="226">
        <v>802</v>
      </c>
      <c r="O87" s="229">
        <v>8</v>
      </c>
      <c r="P87" s="229">
        <v>4</v>
      </c>
      <c r="Q87" s="227" t="s">
        <v>411</v>
      </c>
      <c r="R87" s="228">
        <v>0</v>
      </c>
      <c r="S87" s="460"/>
      <c r="T87" s="461"/>
      <c r="U87" s="230">
        <v>824.84199999999998</v>
      </c>
      <c r="V87" s="231">
        <v>45.04</v>
      </c>
      <c r="W87" s="270">
        <f t="shared" ref="W87:X90" si="8">+W88</f>
        <v>869.88199999999995</v>
      </c>
      <c r="X87" s="281">
        <f t="shared" si="8"/>
        <v>686.13477</v>
      </c>
      <c r="Y87" s="283">
        <f t="shared" si="7"/>
        <v>78.876763744967718</v>
      </c>
    </row>
    <row r="88" spans="1:25" ht="21.75" customHeight="1" x14ac:dyDescent="0.2">
      <c r="A88" s="225"/>
      <c r="B88" s="458" t="s">
        <v>36</v>
      </c>
      <c r="C88" s="458"/>
      <c r="D88" s="458"/>
      <c r="E88" s="458"/>
      <c r="F88" s="458"/>
      <c r="G88" s="458"/>
      <c r="H88" s="458"/>
      <c r="I88" s="458"/>
      <c r="J88" s="458"/>
      <c r="K88" s="458"/>
      <c r="L88" s="458"/>
      <c r="M88" s="459"/>
      <c r="N88" s="226">
        <v>802</v>
      </c>
      <c r="O88" s="229">
        <v>8</v>
      </c>
      <c r="P88" s="229">
        <v>4</v>
      </c>
      <c r="Q88" s="227" t="s">
        <v>421</v>
      </c>
      <c r="R88" s="228">
        <v>0</v>
      </c>
      <c r="S88" s="460"/>
      <c r="T88" s="461"/>
      <c r="U88" s="230">
        <v>824.84199999999998</v>
      </c>
      <c r="V88" s="231">
        <v>45.04</v>
      </c>
      <c r="W88" s="270">
        <f t="shared" si="8"/>
        <v>869.88199999999995</v>
      </c>
      <c r="X88" s="281">
        <f t="shared" si="8"/>
        <v>686.13477</v>
      </c>
      <c r="Y88" s="283">
        <f t="shared" si="7"/>
        <v>78.876763744967718</v>
      </c>
    </row>
    <row r="89" spans="1:25" ht="32.25" customHeight="1" x14ac:dyDescent="0.2">
      <c r="A89" s="225"/>
      <c r="B89" s="458" t="s">
        <v>422</v>
      </c>
      <c r="C89" s="458"/>
      <c r="D89" s="458"/>
      <c r="E89" s="458"/>
      <c r="F89" s="458"/>
      <c r="G89" s="458"/>
      <c r="H89" s="458"/>
      <c r="I89" s="458"/>
      <c r="J89" s="458"/>
      <c r="K89" s="458"/>
      <c r="L89" s="458"/>
      <c r="M89" s="459"/>
      <c r="N89" s="226">
        <v>802</v>
      </c>
      <c r="O89" s="229">
        <v>8</v>
      </c>
      <c r="P89" s="229">
        <v>4</v>
      </c>
      <c r="Q89" s="227" t="s">
        <v>423</v>
      </c>
      <c r="R89" s="228">
        <v>0</v>
      </c>
      <c r="S89" s="460"/>
      <c r="T89" s="461"/>
      <c r="U89" s="230">
        <v>824.84199999999998</v>
      </c>
      <c r="V89" s="231">
        <v>45.04</v>
      </c>
      <c r="W89" s="270">
        <f t="shared" si="8"/>
        <v>869.88199999999995</v>
      </c>
      <c r="X89" s="281">
        <f t="shared" si="8"/>
        <v>686.13477</v>
      </c>
      <c r="Y89" s="283">
        <f t="shared" si="7"/>
        <v>78.876763744967718</v>
      </c>
    </row>
    <row r="90" spans="1:25" ht="53.25" customHeight="1" x14ac:dyDescent="0.2">
      <c r="A90" s="225"/>
      <c r="B90" s="458" t="s">
        <v>17</v>
      </c>
      <c r="C90" s="458"/>
      <c r="D90" s="458"/>
      <c r="E90" s="458"/>
      <c r="F90" s="458"/>
      <c r="G90" s="458"/>
      <c r="H90" s="458"/>
      <c r="I90" s="458"/>
      <c r="J90" s="458"/>
      <c r="K90" s="458"/>
      <c r="L90" s="458"/>
      <c r="M90" s="459"/>
      <c r="N90" s="226">
        <v>802</v>
      </c>
      <c r="O90" s="229">
        <v>8</v>
      </c>
      <c r="P90" s="229">
        <v>4</v>
      </c>
      <c r="Q90" s="227" t="s">
        <v>423</v>
      </c>
      <c r="R90" s="228" t="s">
        <v>18</v>
      </c>
      <c r="S90" s="460"/>
      <c r="T90" s="461"/>
      <c r="U90" s="230">
        <v>824.84199999999998</v>
      </c>
      <c r="V90" s="231">
        <v>45.04</v>
      </c>
      <c r="W90" s="270">
        <f t="shared" si="8"/>
        <v>869.88199999999995</v>
      </c>
      <c r="X90" s="281">
        <f t="shared" si="8"/>
        <v>686.13477</v>
      </c>
      <c r="Y90" s="283">
        <f t="shared" si="7"/>
        <v>78.876763744967718</v>
      </c>
    </row>
    <row r="91" spans="1:25" ht="21.75" customHeight="1" x14ac:dyDescent="0.2">
      <c r="A91" s="225"/>
      <c r="B91" s="458" t="s">
        <v>37</v>
      </c>
      <c r="C91" s="458"/>
      <c r="D91" s="458"/>
      <c r="E91" s="458"/>
      <c r="F91" s="458"/>
      <c r="G91" s="458"/>
      <c r="H91" s="458"/>
      <c r="I91" s="458"/>
      <c r="J91" s="458"/>
      <c r="K91" s="458"/>
      <c r="L91" s="458"/>
      <c r="M91" s="459"/>
      <c r="N91" s="226">
        <v>802</v>
      </c>
      <c r="O91" s="229">
        <v>8</v>
      </c>
      <c r="P91" s="229">
        <v>4</v>
      </c>
      <c r="Q91" s="227" t="s">
        <v>423</v>
      </c>
      <c r="R91" s="228" t="s">
        <v>38</v>
      </c>
      <c r="S91" s="460"/>
      <c r="T91" s="461"/>
      <c r="U91" s="230">
        <v>824.84199999999998</v>
      </c>
      <c r="V91" s="231">
        <v>45.04</v>
      </c>
      <c r="W91" s="270">
        <f>+W92+W93</f>
        <v>869.88199999999995</v>
      </c>
      <c r="X91" s="281">
        <f>+X92+X93</f>
        <v>686.13477</v>
      </c>
      <c r="Y91" s="283">
        <f t="shared" si="7"/>
        <v>78.876763744967718</v>
      </c>
    </row>
    <row r="92" spans="1:25" ht="21.75" customHeight="1" x14ac:dyDescent="0.2">
      <c r="A92" s="225"/>
      <c r="B92" s="458" t="s">
        <v>290</v>
      </c>
      <c r="C92" s="458"/>
      <c r="D92" s="458"/>
      <c r="E92" s="458"/>
      <c r="F92" s="458"/>
      <c r="G92" s="458"/>
      <c r="H92" s="458"/>
      <c r="I92" s="458"/>
      <c r="J92" s="458"/>
      <c r="K92" s="458"/>
      <c r="L92" s="458"/>
      <c r="M92" s="459"/>
      <c r="N92" s="226">
        <v>802</v>
      </c>
      <c r="O92" s="229">
        <v>8</v>
      </c>
      <c r="P92" s="229">
        <v>4</v>
      </c>
      <c r="Q92" s="227" t="s">
        <v>423</v>
      </c>
      <c r="R92" s="228" t="s">
        <v>39</v>
      </c>
      <c r="S92" s="460"/>
      <c r="T92" s="461"/>
      <c r="U92" s="230">
        <v>633.51900000000001</v>
      </c>
      <c r="V92" s="231">
        <v>34.593000000000004</v>
      </c>
      <c r="W92" s="270">
        <v>668.11199999999997</v>
      </c>
      <c r="X92" s="281">
        <v>529.58946000000003</v>
      </c>
      <c r="Y92" s="283">
        <f t="shared" si="7"/>
        <v>79.26656907823839</v>
      </c>
    </row>
    <row r="93" spans="1:25" ht="32.25" customHeight="1" x14ac:dyDescent="0.2">
      <c r="A93" s="225"/>
      <c r="B93" s="458" t="s">
        <v>291</v>
      </c>
      <c r="C93" s="458"/>
      <c r="D93" s="458"/>
      <c r="E93" s="458"/>
      <c r="F93" s="458"/>
      <c r="G93" s="458"/>
      <c r="H93" s="458"/>
      <c r="I93" s="458"/>
      <c r="J93" s="458"/>
      <c r="K93" s="458"/>
      <c r="L93" s="458"/>
      <c r="M93" s="459"/>
      <c r="N93" s="226">
        <v>802</v>
      </c>
      <c r="O93" s="229">
        <v>8</v>
      </c>
      <c r="P93" s="229">
        <v>4</v>
      </c>
      <c r="Q93" s="227" t="s">
        <v>423</v>
      </c>
      <c r="R93" s="228" t="s">
        <v>41</v>
      </c>
      <c r="S93" s="460"/>
      <c r="T93" s="461"/>
      <c r="U93" s="230">
        <v>191.32300000000001</v>
      </c>
      <c r="V93" s="231">
        <v>10.446999999999999</v>
      </c>
      <c r="W93" s="270">
        <v>201.77</v>
      </c>
      <c r="X93" s="281">
        <v>156.54531</v>
      </c>
      <c r="Y93" s="283">
        <f t="shared" si="7"/>
        <v>77.586018734202312</v>
      </c>
    </row>
    <row r="94" spans="1:25" ht="21.75" customHeight="1" x14ac:dyDescent="0.2">
      <c r="A94" s="225"/>
      <c r="B94" s="458" t="s">
        <v>410</v>
      </c>
      <c r="C94" s="458"/>
      <c r="D94" s="458"/>
      <c r="E94" s="458"/>
      <c r="F94" s="458"/>
      <c r="G94" s="458"/>
      <c r="H94" s="458"/>
      <c r="I94" s="458"/>
      <c r="J94" s="458"/>
      <c r="K94" s="458"/>
      <c r="L94" s="458"/>
      <c r="M94" s="459"/>
      <c r="N94" s="226">
        <v>802</v>
      </c>
      <c r="O94" s="229">
        <v>8</v>
      </c>
      <c r="P94" s="229">
        <v>4</v>
      </c>
      <c r="Q94" s="227" t="s">
        <v>411</v>
      </c>
      <c r="R94" s="228">
        <v>0</v>
      </c>
      <c r="S94" s="460"/>
      <c r="T94" s="461"/>
      <c r="U94" s="230">
        <v>1955.3389999999999</v>
      </c>
      <c r="V94" s="231">
        <v>0</v>
      </c>
      <c r="W94" s="270">
        <f>+W95</f>
        <v>1955.3389999999999</v>
      </c>
      <c r="X94" s="281">
        <f>+X95</f>
        <v>1401.0565799999999</v>
      </c>
      <c r="Y94" s="283">
        <f t="shared" si="7"/>
        <v>71.652873491501992</v>
      </c>
    </row>
    <row r="95" spans="1:25" ht="21.75" customHeight="1" x14ac:dyDescent="0.2">
      <c r="A95" s="225"/>
      <c r="B95" s="458" t="s">
        <v>36</v>
      </c>
      <c r="C95" s="458"/>
      <c r="D95" s="458"/>
      <c r="E95" s="458"/>
      <c r="F95" s="458"/>
      <c r="G95" s="458"/>
      <c r="H95" s="458"/>
      <c r="I95" s="458"/>
      <c r="J95" s="458"/>
      <c r="K95" s="458"/>
      <c r="L95" s="458"/>
      <c r="M95" s="459"/>
      <c r="N95" s="226">
        <v>802</v>
      </c>
      <c r="O95" s="229">
        <v>8</v>
      </c>
      <c r="P95" s="229">
        <v>4</v>
      </c>
      <c r="Q95" s="227" t="s">
        <v>421</v>
      </c>
      <c r="R95" s="228">
        <v>0</v>
      </c>
      <c r="S95" s="460"/>
      <c r="T95" s="461"/>
      <c r="U95" s="230">
        <v>1955.3389999999999</v>
      </c>
      <c r="V95" s="231">
        <v>0</v>
      </c>
      <c r="W95" s="270">
        <f>+W96</f>
        <v>1955.3389999999999</v>
      </c>
      <c r="X95" s="281">
        <f>+X96</f>
        <v>1401.0565799999999</v>
      </c>
      <c r="Y95" s="283">
        <f t="shared" si="7"/>
        <v>71.652873491501992</v>
      </c>
    </row>
    <row r="96" spans="1:25" ht="21.75" customHeight="1" x14ac:dyDescent="0.2">
      <c r="A96" s="225"/>
      <c r="B96" s="458" t="s">
        <v>424</v>
      </c>
      <c r="C96" s="458"/>
      <c r="D96" s="458"/>
      <c r="E96" s="458"/>
      <c r="F96" s="458"/>
      <c r="G96" s="458"/>
      <c r="H96" s="458"/>
      <c r="I96" s="458"/>
      <c r="J96" s="458"/>
      <c r="K96" s="458"/>
      <c r="L96" s="458"/>
      <c r="M96" s="459"/>
      <c r="N96" s="226">
        <v>802</v>
      </c>
      <c r="O96" s="229">
        <v>8</v>
      </c>
      <c r="P96" s="229">
        <v>4</v>
      </c>
      <c r="Q96" s="227" t="s">
        <v>425</v>
      </c>
      <c r="R96" s="228">
        <v>0</v>
      </c>
      <c r="S96" s="460"/>
      <c r="T96" s="461"/>
      <c r="U96" s="230">
        <v>1955.3389999999999</v>
      </c>
      <c r="V96" s="231">
        <v>0</v>
      </c>
      <c r="W96" s="270">
        <f>+W97+W101</f>
        <v>1955.3389999999999</v>
      </c>
      <c r="X96" s="281">
        <f>+X97+X101</f>
        <v>1401.0565799999999</v>
      </c>
      <c r="Y96" s="283">
        <f t="shared" si="7"/>
        <v>71.652873491501992</v>
      </c>
    </row>
    <row r="97" spans="1:25" ht="53.25" customHeight="1" x14ac:dyDescent="0.2">
      <c r="A97" s="225"/>
      <c r="B97" s="458" t="s">
        <v>17</v>
      </c>
      <c r="C97" s="458"/>
      <c r="D97" s="458"/>
      <c r="E97" s="458"/>
      <c r="F97" s="458"/>
      <c r="G97" s="458"/>
      <c r="H97" s="458"/>
      <c r="I97" s="458"/>
      <c r="J97" s="458"/>
      <c r="K97" s="458"/>
      <c r="L97" s="458"/>
      <c r="M97" s="459"/>
      <c r="N97" s="226">
        <v>802</v>
      </c>
      <c r="O97" s="229">
        <v>8</v>
      </c>
      <c r="P97" s="229">
        <v>4</v>
      </c>
      <c r="Q97" s="227" t="s">
        <v>425</v>
      </c>
      <c r="R97" s="228" t="s">
        <v>18</v>
      </c>
      <c r="S97" s="460"/>
      <c r="T97" s="461"/>
      <c r="U97" s="230">
        <v>1700.4390000000001</v>
      </c>
      <c r="V97" s="231">
        <v>0</v>
      </c>
      <c r="W97" s="270">
        <f>+W98</f>
        <v>1700.4389999999999</v>
      </c>
      <c r="X97" s="281">
        <f>+X98</f>
        <v>1215.70515</v>
      </c>
      <c r="Y97" s="283">
        <f t="shared" si="7"/>
        <v>71.493605474821507</v>
      </c>
    </row>
    <row r="98" spans="1:25" ht="12" customHeight="1" x14ac:dyDescent="0.2">
      <c r="A98" s="225"/>
      <c r="B98" s="458" t="s">
        <v>19</v>
      </c>
      <c r="C98" s="458"/>
      <c r="D98" s="458"/>
      <c r="E98" s="458"/>
      <c r="F98" s="458"/>
      <c r="G98" s="458"/>
      <c r="H98" s="458"/>
      <c r="I98" s="458"/>
      <c r="J98" s="458"/>
      <c r="K98" s="458"/>
      <c r="L98" s="458"/>
      <c r="M98" s="459"/>
      <c r="N98" s="226">
        <v>802</v>
      </c>
      <c r="O98" s="229">
        <v>8</v>
      </c>
      <c r="P98" s="229">
        <v>4</v>
      </c>
      <c r="Q98" s="227" t="s">
        <v>425</v>
      </c>
      <c r="R98" s="228" t="s">
        <v>20</v>
      </c>
      <c r="S98" s="460"/>
      <c r="T98" s="461"/>
      <c r="U98" s="230">
        <v>1700.4390000000001</v>
      </c>
      <c r="V98" s="231">
        <v>0</v>
      </c>
      <c r="W98" s="270">
        <f>+W99+W100</f>
        <v>1700.4389999999999</v>
      </c>
      <c r="X98" s="281">
        <f>+X99+X100</f>
        <v>1215.70515</v>
      </c>
      <c r="Y98" s="283">
        <f t="shared" si="7"/>
        <v>71.493605474821507</v>
      </c>
    </row>
    <row r="99" spans="1:25" ht="12" customHeight="1" x14ac:dyDescent="0.2">
      <c r="A99" s="225"/>
      <c r="B99" s="458" t="s">
        <v>357</v>
      </c>
      <c r="C99" s="458"/>
      <c r="D99" s="458"/>
      <c r="E99" s="458"/>
      <c r="F99" s="458"/>
      <c r="G99" s="458"/>
      <c r="H99" s="458"/>
      <c r="I99" s="458"/>
      <c r="J99" s="458"/>
      <c r="K99" s="458"/>
      <c r="L99" s="458"/>
      <c r="M99" s="459"/>
      <c r="N99" s="226">
        <v>802</v>
      </c>
      <c r="O99" s="229">
        <v>8</v>
      </c>
      <c r="P99" s="229">
        <v>4</v>
      </c>
      <c r="Q99" s="227" t="s">
        <v>425</v>
      </c>
      <c r="R99" s="228" t="s">
        <v>21</v>
      </c>
      <c r="S99" s="460"/>
      <c r="T99" s="461"/>
      <c r="U99" s="230">
        <v>1306.021</v>
      </c>
      <c r="V99" s="231">
        <v>0</v>
      </c>
      <c r="W99" s="270">
        <v>1306.021</v>
      </c>
      <c r="X99" s="281">
        <v>935.45816000000002</v>
      </c>
      <c r="Y99" s="283">
        <f t="shared" si="7"/>
        <v>71.626578745671011</v>
      </c>
    </row>
    <row r="100" spans="1:25" ht="32.25" customHeight="1" x14ac:dyDescent="0.2">
      <c r="A100" s="225"/>
      <c r="B100" s="458" t="s">
        <v>359</v>
      </c>
      <c r="C100" s="458"/>
      <c r="D100" s="458"/>
      <c r="E100" s="458"/>
      <c r="F100" s="458"/>
      <c r="G100" s="458"/>
      <c r="H100" s="458"/>
      <c r="I100" s="458"/>
      <c r="J100" s="458"/>
      <c r="K100" s="458"/>
      <c r="L100" s="458"/>
      <c r="M100" s="459"/>
      <c r="N100" s="226">
        <v>802</v>
      </c>
      <c r="O100" s="229">
        <v>8</v>
      </c>
      <c r="P100" s="229">
        <v>4</v>
      </c>
      <c r="Q100" s="227" t="s">
        <v>425</v>
      </c>
      <c r="R100" s="228" t="s">
        <v>23</v>
      </c>
      <c r="S100" s="460"/>
      <c r="T100" s="461"/>
      <c r="U100" s="230">
        <v>394.41800000000001</v>
      </c>
      <c r="V100" s="231">
        <v>0</v>
      </c>
      <c r="W100" s="270">
        <v>394.41800000000001</v>
      </c>
      <c r="X100" s="281">
        <v>280.24698999999998</v>
      </c>
      <c r="Y100" s="283">
        <f t="shared" si="7"/>
        <v>71.053296249156986</v>
      </c>
    </row>
    <row r="101" spans="1:25" ht="21.75" customHeight="1" x14ac:dyDescent="0.2">
      <c r="A101" s="225"/>
      <c r="B101" s="458" t="s">
        <v>302</v>
      </c>
      <c r="C101" s="458"/>
      <c r="D101" s="458"/>
      <c r="E101" s="458"/>
      <c r="F101" s="458"/>
      <c r="G101" s="458"/>
      <c r="H101" s="458"/>
      <c r="I101" s="458"/>
      <c r="J101" s="458"/>
      <c r="K101" s="458"/>
      <c r="L101" s="458"/>
      <c r="M101" s="459"/>
      <c r="N101" s="226">
        <v>802</v>
      </c>
      <c r="O101" s="229">
        <v>8</v>
      </c>
      <c r="P101" s="229">
        <v>4</v>
      </c>
      <c r="Q101" s="227" t="s">
        <v>425</v>
      </c>
      <c r="R101" s="228" t="s">
        <v>24</v>
      </c>
      <c r="S101" s="460"/>
      <c r="T101" s="461"/>
      <c r="U101" s="230">
        <v>254.9</v>
      </c>
      <c r="V101" s="231">
        <v>0</v>
      </c>
      <c r="W101" s="270">
        <f>+W102</f>
        <v>254.9</v>
      </c>
      <c r="X101" s="281">
        <f>+X102</f>
        <v>185.35142999999999</v>
      </c>
      <c r="Y101" s="283">
        <f t="shared" si="7"/>
        <v>72.715351118085522</v>
      </c>
    </row>
    <row r="102" spans="1:25" ht="21.75" customHeight="1" x14ac:dyDescent="0.2">
      <c r="A102" s="225"/>
      <c r="B102" s="458" t="s">
        <v>303</v>
      </c>
      <c r="C102" s="458"/>
      <c r="D102" s="458"/>
      <c r="E102" s="458"/>
      <c r="F102" s="458"/>
      <c r="G102" s="458"/>
      <c r="H102" s="458"/>
      <c r="I102" s="458"/>
      <c r="J102" s="458"/>
      <c r="K102" s="458"/>
      <c r="L102" s="458"/>
      <c r="M102" s="459"/>
      <c r="N102" s="226">
        <v>802</v>
      </c>
      <c r="O102" s="229">
        <v>8</v>
      </c>
      <c r="P102" s="229">
        <v>4</v>
      </c>
      <c r="Q102" s="227" t="s">
        <v>425</v>
      </c>
      <c r="R102" s="228" t="s">
        <v>26</v>
      </c>
      <c r="S102" s="460"/>
      <c r="T102" s="461"/>
      <c r="U102" s="230">
        <v>254.9</v>
      </c>
      <c r="V102" s="231">
        <v>0</v>
      </c>
      <c r="W102" s="270">
        <f>+W103+W104</f>
        <v>254.9</v>
      </c>
      <c r="X102" s="281">
        <f>+X103+X104</f>
        <v>185.35142999999999</v>
      </c>
      <c r="Y102" s="283">
        <f t="shared" si="7"/>
        <v>72.715351118085522</v>
      </c>
    </row>
    <row r="103" spans="1:25" ht="21.75" customHeight="1" x14ac:dyDescent="0.2">
      <c r="A103" s="225"/>
      <c r="B103" s="458" t="s">
        <v>304</v>
      </c>
      <c r="C103" s="458"/>
      <c r="D103" s="458"/>
      <c r="E103" s="458"/>
      <c r="F103" s="458"/>
      <c r="G103" s="458"/>
      <c r="H103" s="458"/>
      <c r="I103" s="458"/>
      <c r="J103" s="458"/>
      <c r="K103" s="458"/>
      <c r="L103" s="458"/>
      <c r="M103" s="459"/>
      <c r="N103" s="226">
        <v>802</v>
      </c>
      <c r="O103" s="229">
        <v>8</v>
      </c>
      <c r="P103" s="229">
        <v>4</v>
      </c>
      <c r="Q103" s="227" t="s">
        <v>425</v>
      </c>
      <c r="R103" s="228" t="s">
        <v>27</v>
      </c>
      <c r="S103" s="460"/>
      <c r="T103" s="461"/>
      <c r="U103" s="230">
        <v>122.3</v>
      </c>
      <c r="V103" s="231">
        <v>90</v>
      </c>
      <c r="W103" s="270">
        <v>212.3</v>
      </c>
      <c r="X103" s="281">
        <v>160.35142999999999</v>
      </c>
      <c r="Y103" s="283">
        <f t="shared" si="7"/>
        <v>75.530584079133291</v>
      </c>
    </row>
    <row r="104" spans="1:25" ht="12" customHeight="1" x14ac:dyDescent="0.2">
      <c r="A104" s="225"/>
      <c r="B104" s="458" t="s">
        <v>305</v>
      </c>
      <c r="C104" s="458"/>
      <c r="D104" s="458"/>
      <c r="E104" s="458"/>
      <c r="F104" s="458"/>
      <c r="G104" s="458"/>
      <c r="H104" s="458"/>
      <c r="I104" s="458"/>
      <c r="J104" s="458"/>
      <c r="K104" s="458"/>
      <c r="L104" s="458"/>
      <c r="M104" s="459"/>
      <c r="N104" s="226">
        <v>802</v>
      </c>
      <c r="O104" s="229">
        <v>8</v>
      </c>
      <c r="P104" s="229">
        <v>4</v>
      </c>
      <c r="Q104" s="227" t="s">
        <v>425</v>
      </c>
      <c r="R104" s="228" t="s">
        <v>28</v>
      </c>
      <c r="S104" s="460"/>
      <c r="T104" s="461"/>
      <c r="U104" s="230">
        <v>132.6</v>
      </c>
      <c r="V104" s="231">
        <v>-90</v>
      </c>
      <c r="W104" s="270">
        <v>42.6</v>
      </c>
      <c r="X104" s="281">
        <v>25</v>
      </c>
      <c r="Y104" s="283">
        <f t="shared" si="7"/>
        <v>58.685446009389672</v>
      </c>
    </row>
    <row r="105" spans="1:25" ht="21.75" customHeight="1" x14ac:dyDescent="0.2">
      <c r="A105" s="225"/>
      <c r="B105" s="458" t="s">
        <v>410</v>
      </c>
      <c r="C105" s="458"/>
      <c r="D105" s="458"/>
      <c r="E105" s="458"/>
      <c r="F105" s="458"/>
      <c r="G105" s="458"/>
      <c r="H105" s="458"/>
      <c r="I105" s="458"/>
      <c r="J105" s="458"/>
      <c r="K105" s="458"/>
      <c r="L105" s="458"/>
      <c r="M105" s="459"/>
      <c r="N105" s="226">
        <v>802</v>
      </c>
      <c r="O105" s="229">
        <v>8</v>
      </c>
      <c r="P105" s="229">
        <v>4</v>
      </c>
      <c r="Q105" s="227" t="s">
        <v>411</v>
      </c>
      <c r="R105" s="228">
        <v>0</v>
      </c>
      <c r="S105" s="460"/>
      <c r="T105" s="461"/>
      <c r="U105" s="230">
        <v>143</v>
      </c>
      <c r="V105" s="231">
        <v>0</v>
      </c>
      <c r="W105" s="270">
        <f t="shared" ref="W105:X109" si="9">+W106</f>
        <v>223</v>
      </c>
      <c r="X105" s="281">
        <f t="shared" si="9"/>
        <v>113</v>
      </c>
      <c r="Y105" s="283">
        <f t="shared" si="7"/>
        <v>50.672645739910315</v>
      </c>
    </row>
    <row r="106" spans="1:25" ht="21.75" customHeight="1" x14ac:dyDescent="0.2">
      <c r="A106" s="225"/>
      <c r="B106" s="458" t="s">
        <v>580</v>
      </c>
      <c r="C106" s="458"/>
      <c r="D106" s="458"/>
      <c r="E106" s="458"/>
      <c r="F106" s="458"/>
      <c r="G106" s="458"/>
      <c r="H106" s="458"/>
      <c r="I106" s="458"/>
      <c r="J106" s="458"/>
      <c r="K106" s="458"/>
      <c r="L106" s="458"/>
      <c r="M106" s="459"/>
      <c r="N106" s="226">
        <v>802</v>
      </c>
      <c r="O106" s="229">
        <v>8</v>
      </c>
      <c r="P106" s="229">
        <v>4</v>
      </c>
      <c r="Q106" s="227" t="s">
        <v>581</v>
      </c>
      <c r="R106" s="228">
        <v>0</v>
      </c>
      <c r="S106" s="460"/>
      <c r="T106" s="461"/>
      <c r="U106" s="230">
        <v>143</v>
      </c>
      <c r="V106" s="231">
        <v>0</v>
      </c>
      <c r="W106" s="270">
        <f t="shared" si="9"/>
        <v>223</v>
      </c>
      <c r="X106" s="281">
        <f t="shared" si="9"/>
        <v>113</v>
      </c>
      <c r="Y106" s="283">
        <f t="shared" si="7"/>
        <v>50.672645739910315</v>
      </c>
    </row>
    <row r="107" spans="1:25" ht="21.75" customHeight="1" x14ac:dyDescent="0.2">
      <c r="A107" s="225"/>
      <c r="B107" s="458" t="s">
        <v>582</v>
      </c>
      <c r="C107" s="458"/>
      <c r="D107" s="458"/>
      <c r="E107" s="458"/>
      <c r="F107" s="458"/>
      <c r="G107" s="458"/>
      <c r="H107" s="458"/>
      <c r="I107" s="458"/>
      <c r="J107" s="458"/>
      <c r="K107" s="458"/>
      <c r="L107" s="458"/>
      <c r="M107" s="459"/>
      <c r="N107" s="226">
        <v>802</v>
      </c>
      <c r="O107" s="229">
        <v>8</v>
      </c>
      <c r="P107" s="229">
        <v>4</v>
      </c>
      <c r="Q107" s="227" t="s">
        <v>583</v>
      </c>
      <c r="R107" s="228">
        <v>0</v>
      </c>
      <c r="S107" s="460"/>
      <c r="T107" s="461"/>
      <c r="U107" s="230">
        <v>143</v>
      </c>
      <c r="V107" s="231">
        <v>0</v>
      </c>
      <c r="W107" s="270">
        <f t="shared" si="9"/>
        <v>223</v>
      </c>
      <c r="X107" s="281">
        <f t="shared" si="9"/>
        <v>113</v>
      </c>
      <c r="Y107" s="283">
        <f t="shared" si="7"/>
        <v>50.672645739910315</v>
      </c>
    </row>
    <row r="108" spans="1:25" ht="21.75" customHeight="1" x14ac:dyDescent="0.2">
      <c r="A108" s="225"/>
      <c r="B108" s="458" t="s">
        <v>302</v>
      </c>
      <c r="C108" s="458"/>
      <c r="D108" s="458"/>
      <c r="E108" s="458"/>
      <c r="F108" s="458"/>
      <c r="G108" s="458"/>
      <c r="H108" s="458"/>
      <c r="I108" s="458"/>
      <c r="J108" s="458"/>
      <c r="K108" s="458"/>
      <c r="L108" s="458"/>
      <c r="M108" s="459"/>
      <c r="N108" s="226">
        <v>802</v>
      </c>
      <c r="O108" s="229">
        <v>8</v>
      </c>
      <c r="P108" s="229">
        <v>4</v>
      </c>
      <c r="Q108" s="227" t="s">
        <v>583</v>
      </c>
      <c r="R108" s="228" t="s">
        <v>24</v>
      </c>
      <c r="S108" s="460"/>
      <c r="T108" s="461"/>
      <c r="U108" s="230">
        <v>143</v>
      </c>
      <c r="V108" s="231">
        <v>0</v>
      </c>
      <c r="W108" s="270">
        <f t="shared" si="9"/>
        <v>223</v>
      </c>
      <c r="X108" s="281">
        <f t="shared" si="9"/>
        <v>113</v>
      </c>
      <c r="Y108" s="283">
        <f t="shared" si="7"/>
        <v>50.672645739910315</v>
      </c>
    </row>
    <row r="109" spans="1:25" ht="21.75" customHeight="1" x14ac:dyDescent="0.2">
      <c r="A109" s="225"/>
      <c r="B109" s="458" t="s">
        <v>303</v>
      </c>
      <c r="C109" s="458"/>
      <c r="D109" s="458"/>
      <c r="E109" s="458"/>
      <c r="F109" s="458"/>
      <c r="G109" s="458"/>
      <c r="H109" s="458"/>
      <c r="I109" s="458"/>
      <c r="J109" s="458"/>
      <c r="K109" s="458"/>
      <c r="L109" s="458"/>
      <c r="M109" s="459"/>
      <c r="N109" s="226">
        <v>802</v>
      </c>
      <c r="O109" s="229">
        <v>8</v>
      </c>
      <c r="P109" s="229">
        <v>4</v>
      </c>
      <c r="Q109" s="227" t="s">
        <v>583</v>
      </c>
      <c r="R109" s="228" t="s">
        <v>26</v>
      </c>
      <c r="S109" s="460"/>
      <c r="T109" s="461"/>
      <c r="U109" s="230">
        <v>143</v>
      </c>
      <c r="V109" s="231">
        <v>0</v>
      </c>
      <c r="W109" s="270">
        <f t="shared" si="9"/>
        <v>223</v>
      </c>
      <c r="X109" s="281">
        <f t="shared" si="9"/>
        <v>113</v>
      </c>
      <c r="Y109" s="283">
        <f t="shared" si="7"/>
        <v>50.672645739910315</v>
      </c>
    </row>
    <row r="110" spans="1:25" ht="12" customHeight="1" x14ac:dyDescent="0.2">
      <c r="A110" s="225"/>
      <c r="B110" s="458" t="s">
        <v>305</v>
      </c>
      <c r="C110" s="458"/>
      <c r="D110" s="458"/>
      <c r="E110" s="458"/>
      <c r="F110" s="458"/>
      <c r="G110" s="458"/>
      <c r="H110" s="458"/>
      <c r="I110" s="458"/>
      <c r="J110" s="458"/>
      <c r="K110" s="458"/>
      <c r="L110" s="458"/>
      <c r="M110" s="459"/>
      <c r="N110" s="226">
        <v>802</v>
      </c>
      <c r="O110" s="229">
        <v>8</v>
      </c>
      <c r="P110" s="229">
        <v>4</v>
      </c>
      <c r="Q110" s="227" t="s">
        <v>583</v>
      </c>
      <c r="R110" s="228" t="s">
        <v>28</v>
      </c>
      <c r="S110" s="460"/>
      <c r="T110" s="461"/>
      <c r="U110" s="230">
        <v>143</v>
      </c>
      <c r="V110" s="231">
        <v>0</v>
      </c>
      <c r="W110" s="270">
        <f>143+80</f>
        <v>223</v>
      </c>
      <c r="X110" s="281">
        <v>113</v>
      </c>
      <c r="Y110" s="283">
        <f t="shared" si="7"/>
        <v>50.672645739910315</v>
      </c>
    </row>
    <row r="111" spans="1:25" ht="21.75" hidden="1" customHeight="1" x14ac:dyDescent="0.2">
      <c r="A111" s="225"/>
      <c r="B111" s="458" t="s">
        <v>410</v>
      </c>
      <c r="C111" s="458"/>
      <c r="D111" s="458"/>
      <c r="E111" s="458"/>
      <c r="F111" s="458"/>
      <c r="G111" s="458"/>
      <c r="H111" s="458"/>
      <c r="I111" s="458"/>
      <c r="J111" s="458"/>
      <c r="K111" s="458"/>
      <c r="L111" s="458"/>
      <c r="M111" s="459"/>
      <c r="N111" s="226">
        <v>802</v>
      </c>
      <c r="O111" s="229">
        <v>8</v>
      </c>
      <c r="P111" s="229">
        <v>4</v>
      </c>
      <c r="Q111" s="227" t="s">
        <v>411</v>
      </c>
      <c r="R111" s="228">
        <v>0</v>
      </c>
      <c r="S111" s="460"/>
      <c r="T111" s="461"/>
      <c r="U111" s="230">
        <v>1700.499</v>
      </c>
      <c r="V111" s="231">
        <v>-1700.499</v>
      </c>
      <c r="W111" s="270">
        <v>0</v>
      </c>
      <c r="X111" s="281">
        <v>0</v>
      </c>
      <c r="Y111" s="283" t="e">
        <f t="shared" si="7"/>
        <v>#DIV/0!</v>
      </c>
    </row>
    <row r="112" spans="1:25" ht="12" hidden="1" customHeight="1" x14ac:dyDescent="0.2">
      <c r="A112" s="225"/>
      <c r="B112" s="458" t="s">
        <v>584</v>
      </c>
      <c r="C112" s="458"/>
      <c r="D112" s="458"/>
      <c r="E112" s="458"/>
      <c r="F112" s="458"/>
      <c r="G112" s="458"/>
      <c r="H112" s="458"/>
      <c r="I112" s="458"/>
      <c r="J112" s="458"/>
      <c r="K112" s="458"/>
      <c r="L112" s="458"/>
      <c r="M112" s="459"/>
      <c r="N112" s="226">
        <v>802</v>
      </c>
      <c r="O112" s="229">
        <v>8</v>
      </c>
      <c r="P112" s="229">
        <v>4</v>
      </c>
      <c r="Q112" s="227" t="s">
        <v>585</v>
      </c>
      <c r="R112" s="228">
        <v>0</v>
      </c>
      <c r="S112" s="460"/>
      <c r="T112" s="461"/>
      <c r="U112" s="230">
        <v>1700.499</v>
      </c>
      <c r="V112" s="231">
        <v>-1700.499</v>
      </c>
      <c r="W112" s="270">
        <v>0</v>
      </c>
      <c r="X112" s="281">
        <v>0</v>
      </c>
      <c r="Y112" s="283" t="e">
        <f t="shared" si="7"/>
        <v>#DIV/0!</v>
      </c>
    </row>
    <row r="113" spans="1:25" ht="21.75" hidden="1" customHeight="1" x14ac:dyDescent="0.2">
      <c r="A113" s="225"/>
      <c r="B113" s="458" t="s">
        <v>14</v>
      </c>
      <c r="C113" s="458"/>
      <c r="D113" s="458"/>
      <c r="E113" s="458"/>
      <c r="F113" s="458"/>
      <c r="G113" s="458"/>
      <c r="H113" s="458"/>
      <c r="I113" s="458"/>
      <c r="J113" s="458"/>
      <c r="K113" s="458"/>
      <c r="L113" s="458"/>
      <c r="M113" s="459"/>
      <c r="N113" s="226">
        <v>802</v>
      </c>
      <c r="O113" s="229">
        <v>8</v>
      </c>
      <c r="P113" s="229">
        <v>4</v>
      </c>
      <c r="Q113" s="227" t="s">
        <v>586</v>
      </c>
      <c r="R113" s="228">
        <v>0</v>
      </c>
      <c r="S113" s="460"/>
      <c r="T113" s="461"/>
      <c r="U113" s="230">
        <v>1700.499</v>
      </c>
      <c r="V113" s="231">
        <v>-1700.499</v>
      </c>
      <c r="W113" s="270">
        <v>0</v>
      </c>
      <c r="X113" s="281">
        <v>0</v>
      </c>
      <c r="Y113" s="283" t="e">
        <f t="shared" si="7"/>
        <v>#DIV/0!</v>
      </c>
    </row>
    <row r="114" spans="1:25" ht="21.75" hidden="1" customHeight="1" x14ac:dyDescent="0.2">
      <c r="A114" s="225"/>
      <c r="B114" s="458" t="s">
        <v>389</v>
      </c>
      <c r="C114" s="458"/>
      <c r="D114" s="458"/>
      <c r="E114" s="458"/>
      <c r="F114" s="458"/>
      <c r="G114" s="458"/>
      <c r="H114" s="458"/>
      <c r="I114" s="458"/>
      <c r="J114" s="458"/>
      <c r="K114" s="458"/>
      <c r="L114" s="458"/>
      <c r="M114" s="459"/>
      <c r="N114" s="226">
        <v>802</v>
      </c>
      <c r="O114" s="229">
        <v>8</v>
      </c>
      <c r="P114" s="229">
        <v>4</v>
      </c>
      <c r="Q114" s="227" t="s">
        <v>586</v>
      </c>
      <c r="R114" s="228" t="s">
        <v>8</v>
      </c>
      <c r="S114" s="460"/>
      <c r="T114" s="461"/>
      <c r="U114" s="230">
        <v>1700.499</v>
      </c>
      <c r="V114" s="231">
        <v>-1700.499</v>
      </c>
      <c r="W114" s="270">
        <v>0</v>
      </c>
      <c r="X114" s="281">
        <v>0</v>
      </c>
      <c r="Y114" s="283" t="e">
        <f t="shared" si="7"/>
        <v>#DIV/0!</v>
      </c>
    </row>
    <row r="115" spans="1:25" ht="12" hidden="1" customHeight="1" x14ac:dyDescent="0.2">
      <c r="A115" s="225"/>
      <c r="B115" s="458" t="s">
        <v>9</v>
      </c>
      <c r="C115" s="458"/>
      <c r="D115" s="458"/>
      <c r="E115" s="458"/>
      <c r="F115" s="458"/>
      <c r="G115" s="458"/>
      <c r="H115" s="458"/>
      <c r="I115" s="458"/>
      <c r="J115" s="458"/>
      <c r="K115" s="458"/>
      <c r="L115" s="458"/>
      <c r="M115" s="459"/>
      <c r="N115" s="226">
        <v>802</v>
      </c>
      <c r="O115" s="229">
        <v>8</v>
      </c>
      <c r="P115" s="229">
        <v>4</v>
      </c>
      <c r="Q115" s="227" t="s">
        <v>586</v>
      </c>
      <c r="R115" s="228" t="s">
        <v>10</v>
      </c>
      <c r="S115" s="460"/>
      <c r="T115" s="461"/>
      <c r="U115" s="230">
        <v>1700.499</v>
      </c>
      <c r="V115" s="231">
        <v>-1700.499</v>
      </c>
      <c r="W115" s="270">
        <v>0</v>
      </c>
      <c r="X115" s="281">
        <v>0</v>
      </c>
      <c r="Y115" s="283" t="e">
        <f t="shared" si="7"/>
        <v>#DIV/0!</v>
      </c>
    </row>
    <row r="116" spans="1:25" ht="42.75" hidden="1" customHeight="1" x14ac:dyDescent="0.2">
      <c r="A116" s="225"/>
      <c r="B116" s="458" t="s">
        <v>11</v>
      </c>
      <c r="C116" s="458"/>
      <c r="D116" s="458"/>
      <c r="E116" s="458"/>
      <c r="F116" s="458"/>
      <c r="G116" s="458"/>
      <c r="H116" s="458"/>
      <c r="I116" s="458"/>
      <c r="J116" s="458"/>
      <c r="K116" s="458"/>
      <c r="L116" s="458"/>
      <c r="M116" s="459"/>
      <c r="N116" s="226">
        <v>802</v>
      </c>
      <c r="O116" s="229">
        <v>8</v>
      </c>
      <c r="P116" s="229">
        <v>4</v>
      </c>
      <c r="Q116" s="227" t="s">
        <v>586</v>
      </c>
      <c r="R116" s="228" t="s">
        <v>12</v>
      </c>
      <c r="S116" s="460"/>
      <c r="T116" s="461"/>
      <c r="U116" s="230">
        <v>1700.499</v>
      </c>
      <c r="V116" s="231">
        <v>-1700.499</v>
      </c>
      <c r="W116" s="270">
        <v>0</v>
      </c>
      <c r="X116" s="281">
        <v>0</v>
      </c>
      <c r="Y116" s="283" t="e">
        <f t="shared" si="7"/>
        <v>#DIV/0!</v>
      </c>
    </row>
    <row r="117" spans="1:25" ht="12" customHeight="1" x14ac:dyDescent="0.2">
      <c r="A117" s="225"/>
      <c r="B117" s="458" t="s">
        <v>147</v>
      </c>
      <c r="C117" s="458"/>
      <c r="D117" s="458"/>
      <c r="E117" s="458"/>
      <c r="F117" s="458"/>
      <c r="G117" s="458"/>
      <c r="H117" s="458"/>
      <c r="I117" s="458"/>
      <c r="J117" s="458"/>
      <c r="K117" s="458"/>
      <c r="L117" s="458"/>
      <c r="M117" s="459"/>
      <c r="N117" s="226">
        <v>802</v>
      </c>
      <c r="O117" s="229">
        <v>10</v>
      </c>
      <c r="P117" s="229">
        <v>0</v>
      </c>
      <c r="Q117" s="227">
        <v>0</v>
      </c>
      <c r="R117" s="228">
        <v>0</v>
      </c>
      <c r="S117" s="460"/>
      <c r="T117" s="461"/>
      <c r="U117" s="230">
        <v>512.20000000000005</v>
      </c>
      <c r="V117" s="231">
        <v>0</v>
      </c>
      <c r="W117" s="270">
        <f t="shared" ref="W117:X119" si="10">+W118</f>
        <v>362.2</v>
      </c>
      <c r="X117" s="281">
        <f t="shared" si="10"/>
        <v>0</v>
      </c>
      <c r="Y117" s="283">
        <f t="shared" si="7"/>
        <v>0</v>
      </c>
    </row>
    <row r="118" spans="1:25" ht="12" customHeight="1" x14ac:dyDescent="0.2">
      <c r="A118" s="225"/>
      <c r="B118" s="458" t="s">
        <v>52</v>
      </c>
      <c r="C118" s="458"/>
      <c r="D118" s="458"/>
      <c r="E118" s="458"/>
      <c r="F118" s="458"/>
      <c r="G118" s="458"/>
      <c r="H118" s="458"/>
      <c r="I118" s="458"/>
      <c r="J118" s="458"/>
      <c r="K118" s="458"/>
      <c r="L118" s="458"/>
      <c r="M118" s="459"/>
      <c r="N118" s="226">
        <v>802</v>
      </c>
      <c r="O118" s="229">
        <v>10</v>
      </c>
      <c r="P118" s="229">
        <v>3</v>
      </c>
      <c r="Q118" s="227">
        <v>0</v>
      </c>
      <c r="R118" s="228">
        <v>0</v>
      </c>
      <c r="S118" s="460"/>
      <c r="T118" s="461"/>
      <c r="U118" s="230">
        <v>512.20000000000005</v>
      </c>
      <c r="V118" s="231">
        <v>0</v>
      </c>
      <c r="W118" s="270">
        <f t="shared" si="10"/>
        <v>362.2</v>
      </c>
      <c r="X118" s="281">
        <f t="shared" si="10"/>
        <v>0</v>
      </c>
      <c r="Y118" s="283">
        <f t="shared" si="7"/>
        <v>0</v>
      </c>
    </row>
    <row r="119" spans="1:25" ht="32.25" customHeight="1" x14ac:dyDescent="0.2">
      <c r="A119" s="225"/>
      <c r="B119" s="458" t="s">
        <v>314</v>
      </c>
      <c r="C119" s="458"/>
      <c r="D119" s="458"/>
      <c r="E119" s="458"/>
      <c r="F119" s="458"/>
      <c r="G119" s="458"/>
      <c r="H119" s="458"/>
      <c r="I119" s="458"/>
      <c r="J119" s="458"/>
      <c r="K119" s="458"/>
      <c r="L119" s="458"/>
      <c r="M119" s="459"/>
      <c r="N119" s="226">
        <v>802</v>
      </c>
      <c r="O119" s="229">
        <v>10</v>
      </c>
      <c r="P119" s="229">
        <v>3</v>
      </c>
      <c r="Q119" s="227" t="s">
        <v>315</v>
      </c>
      <c r="R119" s="228">
        <v>0</v>
      </c>
      <c r="S119" s="460"/>
      <c r="T119" s="461"/>
      <c r="U119" s="230">
        <v>512.20000000000005</v>
      </c>
      <c r="V119" s="231">
        <v>0</v>
      </c>
      <c r="W119" s="270">
        <f t="shared" si="10"/>
        <v>362.2</v>
      </c>
      <c r="X119" s="281">
        <f t="shared" si="10"/>
        <v>0</v>
      </c>
      <c r="Y119" s="283">
        <f t="shared" si="7"/>
        <v>0</v>
      </c>
    </row>
    <row r="120" spans="1:25" ht="21.75" customHeight="1" x14ac:dyDescent="0.2">
      <c r="A120" s="225"/>
      <c r="B120" s="458" t="s">
        <v>419</v>
      </c>
      <c r="C120" s="458"/>
      <c r="D120" s="458"/>
      <c r="E120" s="458"/>
      <c r="F120" s="458"/>
      <c r="G120" s="458"/>
      <c r="H120" s="458"/>
      <c r="I120" s="458"/>
      <c r="J120" s="458"/>
      <c r="K120" s="458"/>
      <c r="L120" s="458"/>
      <c r="M120" s="459"/>
      <c r="N120" s="226">
        <v>802</v>
      </c>
      <c r="O120" s="229">
        <v>10</v>
      </c>
      <c r="P120" s="229">
        <v>3</v>
      </c>
      <c r="Q120" s="227" t="s">
        <v>420</v>
      </c>
      <c r="R120" s="228">
        <v>0</v>
      </c>
      <c r="S120" s="460"/>
      <c r="T120" s="461"/>
      <c r="U120" s="230">
        <v>512.20000000000005</v>
      </c>
      <c r="V120" s="231">
        <v>0</v>
      </c>
      <c r="W120" s="270">
        <f>+W121+W124</f>
        <v>362.2</v>
      </c>
      <c r="X120" s="281">
        <f>+X121+X124</f>
        <v>0</v>
      </c>
      <c r="Y120" s="283">
        <f t="shared" si="7"/>
        <v>0</v>
      </c>
    </row>
    <row r="121" spans="1:25" ht="53.25" customHeight="1" x14ac:dyDescent="0.2">
      <c r="A121" s="225"/>
      <c r="B121" s="458" t="s">
        <v>17</v>
      </c>
      <c r="C121" s="458"/>
      <c r="D121" s="458"/>
      <c r="E121" s="458"/>
      <c r="F121" s="458"/>
      <c r="G121" s="458"/>
      <c r="H121" s="458"/>
      <c r="I121" s="458"/>
      <c r="J121" s="458"/>
      <c r="K121" s="458"/>
      <c r="L121" s="458"/>
      <c r="M121" s="459"/>
      <c r="N121" s="226">
        <v>802</v>
      </c>
      <c r="O121" s="229">
        <v>10</v>
      </c>
      <c r="P121" s="229">
        <v>3</v>
      </c>
      <c r="Q121" s="227" t="s">
        <v>420</v>
      </c>
      <c r="R121" s="228" t="s">
        <v>18</v>
      </c>
      <c r="S121" s="460"/>
      <c r="T121" s="461"/>
      <c r="U121" s="230">
        <v>15.406000000000001</v>
      </c>
      <c r="V121" s="231">
        <v>0</v>
      </c>
      <c r="W121" s="270">
        <f>+W122</f>
        <v>15.406000000000001</v>
      </c>
      <c r="X121" s="281">
        <f>+X122</f>
        <v>0</v>
      </c>
      <c r="Y121" s="283">
        <f t="shared" si="7"/>
        <v>0</v>
      </c>
    </row>
    <row r="122" spans="1:25" ht="12" customHeight="1" x14ac:dyDescent="0.2">
      <c r="A122" s="225"/>
      <c r="B122" s="458" t="s">
        <v>19</v>
      </c>
      <c r="C122" s="458"/>
      <c r="D122" s="458"/>
      <c r="E122" s="458"/>
      <c r="F122" s="458"/>
      <c r="G122" s="458"/>
      <c r="H122" s="458"/>
      <c r="I122" s="458"/>
      <c r="J122" s="458"/>
      <c r="K122" s="458"/>
      <c r="L122" s="458"/>
      <c r="M122" s="459"/>
      <c r="N122" s="226">
        <v>802</v>
      </c>
      <c r="O122" s="229">
        <v>10</v>
      </c>
      <c r="P122" s="229">
        <v>3</v>
      </c>
      <c r="Q122" s="227" t="s">
        <v>420</v>
      </c>
      <c r="R122" s="228" t="s">
        <v>20</v>
      </c>
      <c r="S122" s="460"/>
      <c r="T122" s="461"/>
      <c r="U122" s="230">
        <v>15.406000000000001</v>
      </c>
      <c r="V122" s="231">
        <v>0</v>
      </c>
      <c r="W122" s="270">
        <f>+W123</f>
        <v>15.406000000000001</v>
      </c>
      <c r="X122" s="281">
        <f>+X123</f>
        <v>0</v>
      </c>
      <c r="Y122" s="283">
        <f t="shared" si="7"/>
        <v>0</v>
      </c>
    </row>
    <row r="123" spans="1:25" ht="21.75" customHeight="1" x14ac:dyDescent="0.2">
      <c r="A123" s="225"/>
      <c r="B123" s="458" t="s">
        <v>358</v>
      </c>
      <c r="C123" s="458"/>
      <c r="D123" s="458"/>
      <c r="E123" s="458"/>
      <c r="F123" s="458"/>
      <c r="G123" s="458"/>
      <c r="H123" s="458"/>
      <c r="I123" s="458"/>
      <c r="J123" s="458"/>
      <c r="K123" s="458"/>
      <c r="L123" s="458"/>
      <c r="M123" s="459"/>
      <c r="N123" s="226">
        <v>802</v>
      </c>
      <c r="O123" s="229">
        <v>10</v>
      </c>
      <c r="P123" s="229">
        <v>3</v>
      </c>
      <c r="Q123" s="227" t="s">
        <v>420</v>
      </c>
      <c r="R123" s="228" t="s">
        <v>22</v>
      </c>
      <c r="S123" s="460"/>
      <c r="T123" s="461"/>
      <c r="U123" s="230">
        <v>15.406000000000001</v>
      </c>
      <c r="V123" s="231">
        <v>0</v>
      </c>
      <c r="W123" s="270">
        <v>15.406000000000001</v>
      </c>
      <c r="X123" s="281"/>
      <c r="Y123" s="283">
        <f t="shared" si="7"/>
        <v>0</v>
      </c>
    </row>
    <row r="124" spans="1:25" ht="21.75" customHeight="1" x14ac:dyDescent="0.2">
      <c r="A124" s="225"/>
      <c r="B124" s="458" t="s">
        <v>389</v>
      </c>
      <c r="C124" s="458"/>
      <c r="D124" s="458"/>
      <c r="E124" s="458"/>
      <c r="F124" s="458"/>
      <c r="G124" s="458"/>
      <c r="H124" s="458"/>
      <c r="I124" s="458"/>
      <c r="J124" s="458"/>
      <c r="K124" s="458"/>
      <c r="L124" s="458"/>
      <c r="M124" s="459"/>
      <c r="N124" s="226">
        <v>802</v>
      </c>
      <c r="O124" s="229">
        <v>10</v>
      </c>
      <c r="P124" s="229">
        <v>3</v>
      </c>
      <c r="Q124" s="227" t="s">
        <v>420</v>
      </c>
      <c r="R124" s="228" t="s">
        <v>8</v>
      </c>
      <c r="S124" s="460"/>
      <c r="T124" s="461"/>
      <c r="U124" s="230">
        <v>496.79399999999998</v>
      </c>
      <c r="V124" s="231">
        <v>0</v>
      </c>
      <c r="W124" s="270">
        <f>+W125</f>
        <v>346.79399999999998</v>
      </c>
      <c r="X124" s="281">
        <f>+X125</f>
        <v>0</v>
      </c>
      <c r="Y124" s="283">
        <f t="shared" si="7"/>
        <v>0</v>
      </c>
    </row>
    <row r="125" spans="1:25" ht="12" customHeight="1" x14ac:dyDescent="0.2">
      <c r="A125" s="225"/>
      <c r="B125" s="458" t="s">
        <v>9</v>
      </c>
      <c r="C125" s="458"/>
      <c r="D125" s="458"/>
      <c r="E125" s="458"/>
      <c r="F125" s="458"/>
      <c r="G125" s="458"/>
      <c r="H125" s="458"/>
      <c r="I125" s="458"/>
      <c r="J125" s="458"/>
      <c r="K125" s="458"/>
      <c r="L125" s="458"/>
      <c r="M125" s="459"/>
      <c r="N125" s="226">
        <v>802</v>
      </c>
      <c r="O125" s="229">
        <v>10</v>
      </c>
      <c r="P125" s="229">
        <v>3</v>
      </c>
      <c r="Q125" s="227" t="s">
        <v>420</v>
      </c>
      <c r="R125" s="228" t="s">
        <v>10</v>
      </c>
      <c r="S125" s="460"/>
      <c r="T125" s="461"/>
      <c r="U125" s="230">
        <v>496.79399999999998</v>
      </c>
      <c r="V125" s="231">
        <v>0</v>
      </c>
      <c r="W125" s="270">
        <f>+W126</f>
        <v>346.79399999999998</v>
      </c>
      <c r="X125" s="281">
        <f>+X126</f>
        <v>0</v>
      </c>
      <c r="Y125" s="283">
        <f t="shared" si="7"/>
        <v>0</v>
      </c>
    </row>
    <row r="126" spans="1:25" ht="42.75" customHeight="1" x14ac:dyDescent="0.2">
      <c r="A126" s="225"/>
      <c r="B126" s="458" t="s">
        <v>11</v>
      </c>
      <c r="C126" s="458"/>
      <c r="D126" s="458"/>
      <c r="E126" s="458"/>
      <c r="F126" s="458"/>
      <c r="G126" s="458"/>
      <c r="H126" s="458"/>
      <c r="I126" s="458"/>
      <c r="J126" s="458"/>
      <c r="K126" s="458"/>
      <c r="L126" s="458"/>
      <c r="M126" s="459"/>
      <c r="N126" s="226">
        <v>802</v>
      </c>
      <c r="O126" s="229">
        <v>10</v>
      </c>
      <c r="P126" s="229">
        <v>3</v>
      </c>
      <c r="Q126" s="227" t="s">
        <v>420</v>
      </c>
      <c r="R126" s="228" t="s">
        <v>12</v>
      </c>
      <c r="S126" s="460"/>
      <c r="T126" s="461"/>
      <c r="U126" s="230">
        <v>496.79399999999998</v>
      </c>
      <c r="V126" s="231">
        <v>0</v>
      </c>
      <c r="W126" s="270">
        <f>496.794-150</f>
        <v>346.79399999999998</v>
      </c>
      <c r="X126" s="281"/>
      <c r="Y126" s="283">
        <f t="shared" si="7"/>
        <v>0</v>
      </c>
    </row>
    <row r="127" spans="1:25" ht="21.75" customHeight="1" x14ac:dyDescent="0.2">
      <c r="A127" s="225"/>
      <c r="B127" s="458" t="s">
        <v>474</v>
      </c>
      <c r="C127" s="458"/>
      <c r="D127" s="458"/>
      <c r="E127" s="458"/>
      <c r="F127" s="458"/>
      <c r="G127" s="458"/>
      <c r="H127" s="458"/>
      <c r="I127" s="458"/>
      <c r="J127" s="458"/>
      <c r="K127" s="458"/>
      <c r="L127" s="458"/>
      <c r="M127" s="459"/>
      <c r="N127" s="226">
        <v>804</v>
      </c>
      <c r="O127" s="229">
        <v>0</v>
      </c>
      <c r="P127" s="229">
        <v>0</v>
      </c>
      <c r="Q127" s="227">
        <v>0</v>
      </c>
      <c r="R127" s="228">
        <v>0</v>
      </c>
      <c r="S127" s="460"/>
      <c r="T127" s="461"/>
      <c r="U127" s="230">
        <v>68670.75</v>
      </c>
      <c r="V127" s="231">
        <v>73442.214999999997</v>
      </c>
      <c r="W127" s="270">
        <f>+W128</f>
        <v>146339.17371999999</v>
      </c>
      <c r="X127" s="281">
        <f>+X128</f>
        <v>122585.35027999998</v>
      </c>
      <c r="Y127" s="283">
        <f t="shared" si="7"/>
        <v>83.767966678936091</v>
      </c>
    </row>
    <row r="128" spans="1:25" ht="12" customHeight="1" x14ac:dyDescent="0.2">
      <c r="A128" s="225"/>
      <c r="B128" s="458" t="s">
        <v>147</v>
      </c>
      <c r="C128" s="458"/>
      <c r="D128" s="458"/>
      <c r="E128" s="458"/>
      <c r="F128" s="458"/>
      <c r="G128" s="458"/>
      <c r="H128" s="458"/>
      <c r="I128" s="458"/>
      <c r="J128" s="458"/>
      <c r="K128" s="458"/>
      <c r="L128" s="458"/>
      <c r="M128" s="459"/>
      <c r="N128" s="226">
        <v>804</v>
      </c>
      <c r="O128" s="229">
        <v>10</v>
      </c>
      <c r="P128" s="229">
        <v>0</v>
      </c>
      <c r="Q128" s="227">
        <v>0</v>
      </c>
      <c r="R128" s="228">
        <v>0</v>
      </c>
      <c r="S128" s="460"/>
      <c r="T128" s="461"/>
      <c r="U128" s="230">
        <v>68670.75</v>
      </c>
      <c r="V128" s="231">
        <v>73442.214999999997</v>
      </c>
      <c r="W128" s="270">
        <f>+W129+W184+W211</f>
        <v>146339.17371999999</v>
      </c>
      <c r="X128" s="281">
        <f>+X129+X184+X211</f>
        <v>122585.35027999998</v>
      </c>
      <c r="Y128" s="283">
        <f t="shared" si="7"/>
        <v>83.767966678936091</v>
      </c>
    </row>
    <row r="129" spans="1:25" ht="12" customHeight="1" x14ac:dyDescent="0.2">
      <c r="A129" s="225"/>
      <c r="B129" s="458" t="s">
        <v>52</v>
      </c>
      <c r="C129" s="458"/>
      <c r="D129" s="458"/>
      <c r="E129" s="458"/>
      <c r="F129" s="458"/>
      <c r="G129" s="458"/>
      <c r="H129" s="458"/>
      <c r="I129" s="458"/>
      <c r="J129" s="458"/>
      <c r="K129" s="458"/>
      <c r="L129" s="458"/>
      <c r="M129" s="459"/>
      <c r="N129" s="226">
        <v>804</v>
      </c>
      <c r="O129" s="229">
        <v>10</v>
      </c>
      <c r="P129" s="229">
        <v>3</v>
      </c>
      <c r="Q129" s="227">
        <v>0</v>
      </c>
      <c r="R129" s="228">
        <v>0</v>
      </c>
      <c r="S129" s="460"/>
      <c r="T129" s="461"/>
      <c r="U129" s="230">
        <v>15439.8</v>
      </c>
      <c r="V129" s="231">
        <v>-10</v>
      </c>
      <c r="W129" s="270">
        <f>+W130+W139+W145+W151+W157+W166+W175</f>
        <v>15281</v>
      </c>
      <c r="X129" s="281">
        <f>+X130+X139+X145+X151+X157+X166+X175</f>
        <v>10246.24603</v>
      </c>
      <c r="Y129" s="283">
        <f t="shared" si="7"/>
        <v>67.052195733263531</v>
      </c>
    </row>
    <row r="130" spans="1:25" ht="21.75" customHeight="1" x14ac:dyDescent="0.2">
      <c r="A130" s="225"/>
      <c r="B130" s="458" t="s">
        <v>152</v>
      </c>
      <c r="C130" s="458"/>
      <c r="D130" s="458"/>
      <c r="E130" s="458"/>
      <c r="F130" s="458"/>
      <c r="G130" s="458"/>
      <c r="H130" s="458"/>
      <c r="I130" s="458"/>
      <c r="J130" s="458"/>
      <c r="K130" s="458"/>
      <c r="L130" s="458"/>
      <c r="M130" s="459"/>
      <c r="N130" s="226">
        <v>804</v>
      </c>
      <c r="O130" s="229">
        <v>10</v>
      </c>
      <c r="P130" s="229">
        <v>3</v>
      </c>
      <c r="Q130" s="227" t="s">
        <v>426</v>
      </c>
      <c r="R130" s="228">
        <v>0</v>
      </c>
      <c r="S130" s="460"/>
      <c r="T130" s="461"/>
      <c r="U130" s="230">
        <v>4630.1000000000004</v>
      </c>
      <c r="V130" s="231">
        <v>0</v>
      </c>
      <c r="W130" s="270">
        <f>+W131</f>
        <v>4630.0999999999995</v>
      </c>
      <c r="X130" s="281">
        <f>+X131</f>
        <v>3104.8534199999999</v>
      </c>
      <c r="Y130" s="283">
        <f t="shared" si="7"/>
        <v>67.058020777089055</v>
      </c>
    </row>
    <row r="131" spans="1:25" ht="21.75" customHeight="1" x14ac:dyDescent="0.2">
      <c r="A131" s="225"/>
      <c r="B131" s="458" t="s">
        <v>42</v>
      </c>
      <c r="C131" s="458"/>
      <c r="D131" s="458"/>
      <c r="E131" s="458"/>
      <c r="F131" s="458"/>
      <c r="G131" s="458"/>
      <c r="H131" s="458"/>
      <c r="I131" s="458"/>
      <c r="J131" s="458"/>
      <c r="K131" s="458"/>
      <c r="L131" s="458"/>
      <c r="M131" s="459"/>
      <c r="N131" s="226">
        <v>804</v>
      </c>
      <c r="O131" s="229">
        <v>10</v>
      </c>
      <c r="P131" s="229">
        <v>3</v>
      </c>
      <c r="Q131" s="227" t="s">
        <v>427</v>
      </c>
      <c r="R131" s="228">
        <v>0</v>
      </c>
      <c r="S131" s="460"/>
      <c r="T131" s="461"/>
      <c r="U131" s="230">
        <v>4630.1000000000004</v>
      </c>
      <c r="V131" s="231">
        <v>0</v>
      </c>
      <c r="W131" s="270">
        <f>+W132</f>
        <v>4630.0999999999995</v>
      </c>
      <c r="X131" s="281">
        <f>+X132</f>
        <v>3104.8534199999999</v>
      </c>
      <c r="Y131" s="283">
        <f t="shared" si="7"/>
        <v>67.058020777089055</v>
      </c>
    </row>
    <row r="132" spans="1:25" ht="21.75" customHeight="1" x14ac:dyDescent="0.2">
      <c r="A132" s="225"/>
      <c r="B132" s="458" t="s">
        <v>45</v>
      </c>
      <c r="C132" s="458"/>
      <c r="D132" s="458"/>
      <c r="E132" s="458"/>
      <c r="F132" s="458"/>
      <c r="G132" s="458"/>
      <c r="H132" s="458"/>
      <c r="I132" s="458"/>
      <c r="J132" s="458"/>
      <c r="K132" s="458"/>
      <c r="L132" s="458"/>
      <c r="M132" s="459"/>
      <c r="N132" s="226">
        <v>804</v>
      </c>
      <c r="O132" s="229">
        <v>10</v>
      </c>
      <c r="P132" s="229">
        <v>3</v>
      </c>
      <c r="Q132" s="227" t="s">
        <v>429</v>
      </c>
      <c r="R132" s="228">
        <v>0</v>
      </c>
      <c r="S132" s="460"/>
      <c r="T132" s="461"/>
      <c r="U132" s="230">
        <v>4630.1000000000004</v>
      </c>
      <c r="V132" s="231">
        <v>0</v>
      </c>
      <c r="W132" s="270">
        <f>+W133+W136</f>
        <v>4630.0999999999995</v>
      </c>
      <c r="X132" s="281">
        <f>+X133+X136</f>
        <v>3104.8534199999999</v>
      </c>
      <c r="Y132" s="283">
        <f t="shared" si="7"/>
        <v>67.058020777089055</v>
      </c>
    </row>
    <row r="133" spans="1:25" ht="21.75" customHeight="1" x14ac:dyDescent="0.2">
      <c r="A133" s="225"/>
      <c r="B133" s="458" t="s">
        <v>302</v>
      </c>
      <c r="C133" s="458"/>
      <c r="D133" s="458"/>
      <c r="E133" s="458"/>
      <c r="F133" s="458"/>
      <c r="G133" s="458"/>
      <c r="H133" s="458"/>
      <c r="I133" s="458"/>
      <c r="J133" s="458"/>
      <c r="K133" s="458"/>
      <c r="L133" s="458"/>
      <c r="M133" s="459"/>
      <c r="N133" s="226">
        <v>804</v>
      </c>
      <c r="O133" s="229">
        <v>10</v>
      </c>
      <c r="P133" s="229">
        <v>3</v>
      </c>
      <c r="Q133" s="227" t="s">
        <v>429</v>
      </c>
      <c r="R133" s="228" t="s">
        <v>24</v>
      </c>
      <c r="S133" s="460"/>
      <c r="T133" s="461"/>
      <c r="U133" s="230">
        <v>38.9</v>
      </c>
      <c r="V133" s="231">
        <v>0</v>
      </c>
      <c r="W133" s="270">
        <f>+W134</f>
        <v>38.9</v>
      </c>
      <c r="X133" s="281">
        <f>+X134</f>
        <v>13.10342</v>
      </c>
      <c r="Y133" s="283">
        <f t="shared" si="7"/>
        <v>33.684884318766066</v>
      </c>
    </row>
    <row r="134" spans="1:25" ht="21.75" customHeight="1" x14ac:dyDescent="0.2">
      <c r="A134" s="225"/>
      <c r="B134" s="458" t="s">
        <v>303</v>
      </c>
      <c r="C134" s="458"/>
      <c r="D134" s="458"/>
      <c r="E134" s="458"/>
      <c r="F134" s="458"/>
      <c r="G134" s="458"/>
      <c r="H134" s="458"/>
      <c r="I134" s="458"/>
      <c r="J134" s="458"/>
      <c r="K134" s="458"/>
      <c r="L134" s="458"/>
      <c r="M134" s="459"/>
      <c r="N134" s="226">
        <v>804</v>
      </c>
      <c r="O134" s="229">
        <v>10</v>
      </c>
      <c r="P134" s="229">
        <v>3</v>
      </c>
      <c r="Q134" s="227" t="s">
        <v>429</v>
      </c>
      <c r="R134" s="228" t="s">
        <v>26</v>
      </c>
      <c r="S134" s="460"/>
      <c r="T134" s="461"/>
      <c r="U134" s="230">
        <v>38.9</v>
      </c>
      <c r="V134" s="231">
        <v>0</v>
      </c>
      <c r="W134" s="270">
        <f>+W135</f>
        <v>38.9</v>
      </c>
      <c r="X134" s="281">
        <f>+X135</f>
        <v>13.10342</v>
      </c>
      <c r="Y134" s="283">
        <f t="shared" si="7"/>
        <v>33.684884318766066</v>
      </c>
    </row>
    <row r="135" spans="1:25" ht="12" customHeight="1" x14ac:dyDescent="0.2">
      <c r="A135" s="225"/>
      <c r="B135" s="458" t="s">
        <v>305</v>
      </c>
      <c r="C135" s="458"/>
      <c r="D135" s="458"/>
      <c r="E135" s="458"/>
      <c r="F135" s="458"/>
      <c r="G135" s="458"/>
      <c r="H135" s="458"/>
      <c r="I135" s="458"/>
      <c r="J135" s="458"/>
      <c r="K135" s="458"/>
      <c r="L135" s="458"/>
      <c r="M135" s="459"/>
      <c r="N135" s="226">
        <v>804</v>
      </c>
      <c r="O135" s="229">
        <v>10</v>
      </c>
      <c r="P135" s="229">
        <v>3</v>
      </c>
      <c r="Q135" s="227" t="s">
        <v>429</v>
      </c>
      <c r="R135" s="228" t="s">
        <v>28</v>
      </c>
      <c r="S135" s="460"/>
      <c r="T135" s="461"/>
      <c r="U135" s="230">
        <v>38.9</v>
      </c>
      <c r="V135" s="231">
        <v>0</v>
      </c>
      <c r="W135" s="270">
        <v>38.9</v>
      </c>
      <c r="X135" s="281">
        <v>13.10342</v>
      </c>
      <c r="Y135" s="283">
        <f t="shared" si="7"/>
        <v>33.684884318766066</v>
      </c>
    </row>
    <row r="136" spans="1:25" ht="12" customHeight="1" x14ac:dyDescent="0.2">
      <c r="A136" s="225"/>
      <c r="B136" s="458" t="s">
        <v>46</v>
      </c>
      <c r="C136" s="458"/>
      <c r="D136" s="458"/>
      <c r="E136" s="458"/>
      <c r="F136" s="458"/>
      <c r="G136" s="458"/>
      <c r="H136" s="458"/>
      <c r="I136" s="458"/>
      <c r="J136" s="458"/>
      <c r="K136" s="458"/>
      <c r="L136" s="458"/>
      <c r="M136" s="459"/>
      <c r="N136" s="226">
        <v>804</v>
      </c>
      <c r="O136" s="229">
        <v>10</v>
      </c>
      <c r="P136" s="229">
        <v>3</v>
      </c>
      <c r="Q136" s="227" t="s">
        <v>429</v>
      </c>
      <c r="R136" s="228" t="s">
        <v>43</v>
      </c>
      <c r="S136" s="460"/>
      <c r="T136" s="461"/>
      <c r="U136" s="230">
        <v>4591.2</v>
      </c>
      <c r="V136" s="231">
        <v>0</v>
      </c>
      <c r="W136" s="270">
        <f>+W137</f>
        <v>4591.2</v>
      </c>
      <c r="X136" s="281">
        <f>+X137</f>
        <v>3091.75</v>
      </c>
      <c r="Y136" s="283">
        <f t="shared" si="7"/>
        <v>67.340782366265898</v>
      </c>
    </row>
    <row r="137" spans="1:25" ht="12" customHeight="1" x14ac:dyDescent="0.2">
      <c r="A137" s="225"/>
      <c r="B137" s="458" t="s">
        <v>47</v>
      </c>
      <c r="C137" s="458"/>
      <c r="D137" s="458"/>
      <c r="E137" s="458"/>
      <c r="F137" s="458"/>
      <c r="G137" s="458"/>
      <c r="H137" s="458"/>
      <c r="I137" s="458"/>
      <c r="J137" s="458"/>
      <c r="K137" s="458"/>
      <c r="L137" s="458"/>
      <c r="M137" s="459"/>
      <c r="N137" s="226">
        <v>804</v>
      </c>
      <c r="O137" s="229">
        <v>10</v>
      </c>
      <c r="P137" s="229">
        <v>3</v>
      </c>
      <c r="Q137" s="227" t="s">
        <v>429</v>
      </c>
      <c r="R137" s="228" t="s">
        <v>44</v>
      </c>
      <c r="S137" s="460"/>
      <c r="T137" s="461"/>
      <c r="U137" s="230">
        <v>4591.2</v>
      </c>
      <c r="V137" s="231">
        <v>0</v>
      </c>
      <c r="W137" s="270">
        <f>+W138</f>
        <v>4591.2</v>
      </c>
      <c r="X137" s="281">
        <f>+X138</f>
        <v>3091.75</v>
      </c>
      <c r="Y137" s="283">
        <f t="shared" si="7"/>
        <v>67.340782366265898</v>
      </c>
    </row>
    <row r="138" spans="1:25" ht="21.75" customHeight="1" x14ac:dyDescent="0.2">
      <c r="A138" s="225"/>
      <c r="B138" s="458" t="s">
        <v>428</v>
      </c>
      <c r="C138" s="458"/>
      <c r="D138" s="458"/>
      <c r="E138" s="458"/>
      <c r="F138" s="458"/>
      <c r="G138" s="458"/>
      <c r="H138" s="458"/>
      <c r="I138" s="458"/>
      <c r="J138" s="458"/>
      <c r="K138" s="458"/>
      <c r="L138" s="458"/>
      <c r="M138" s="459"/>
      <c r="N138" s="226">
        <v>804</v>
      </c>
      <c r="O138" s="229">
        <v>10</v>
      </c>
      <c r="P138" s="229">
        <v>3</v>
      </c>
      <c r="Q138" s="227" t="s">
        <v>429</v>
      </c>
      <c r="R138" s="228" t="s">
        <v>48</v>
      </c>
      <c r="S138" s="460"/>
      <c r="T138" s="461"/>
      <c r="U138" s="230">
        <v>4591.2</v>
      </c>
      <c r="V138" s="231">
        <v>0</v>
      </c>
      <c r="W138" s="270">
        <v>4591.2</v>
      </c>
      <c r="X138" s="281">
        <v>3091.75</v>
      </c>
      <c r="Y138" s="283">
        <f t="shared" si="7"/>
        <v>67.340782366265898</v>
      </c>
    </row>
    <row r="139" spans="1:25" ht="21.75" customHeight="1" x14ac:dyDescent="0.2">
      <c r="A139" s="225"/>
      <c r="B139" s="458" t="s">
        <v>152</v>
      </c>
      <c r="C139" s="458"/>
      <c r="D139" s="458"/>
      <c r="E139" s="458"/>
      <c r="F139" s="458"/>
      <c r="G139" s="458"/>
      <c r="H139" s="458"/>
      <c r="I139" s="458"/>
      <c r="J139" s="458"/>
      <c r="K139" s="458"/>
      <c r="L139" s="458"/>
      <c r="M139" s="459"/>
      <c r="N139" s="226">
        <v>804</v>
      </c>
      <c r="O139" s="229">
        <v>10</v>
      </c>
      <c r="P139" s="229">
        <v>3</v>
      </c>
      <c r="Q139" s="227" t="s">
        <v>426</v>
      </c>
      <c r="R139" s="228">
        <v>0</v>
      </c>
      <c r="S139" s="460"/>
      <c r="T139" s="461"/>
      <c r="U139" s="230">
        <v>74.5</v>
      </c>
      <c r="V139" s="231">
        <v>0</v>
      </c>
      <c r="W139" s="270">
        <f t="shared" ref="W139:X143" si="11">+W140</f>
        <v>74.5</v>
      </c>
      <c r="X139" s="281">
        <f t="shared" si="11"/>
        <v>0</v>
      </c>
      <c r="Y139" s="283">
        <f t="shared" si="7"/>
        <v>0</v>
      </c>
    </row>
    <row r="140" spans="1:25" ht="21.75" customHeight="1" x14ac:dyDescent="0.2">
      <c r="A140" s="225"/>
      <c r="B140" s="458" t="s">
        <v>42</v>
      </c>
      <c r="C140" s="458"/>
      <c r="D140" s="458"/>
      <c r="E140" s="458"/>
      <c r="F140" s="458"/>
      <c r="G140" s="458"/>
      <c r="H140" s="458"/>
      <c r="I140" s="458"/>
      <c r="J140" s="458"/>
      <c r="K140" s="458"/>
      <c r="L140" s="458"/>
      <c r="M140" s="459"/>
      <c r="N140" s="226">
        <v>804</v>
      </c>
      <c r="O140" s="229">
        <v>10</v>
      </c>
      <c r="P140" s="229">
        <v>3</v>
      </c>
      <c r="Q140" s="227" t="s">
        <v>427</v>
      </c>
      <c r="R140" s="228">
        <v>0</v>
      </c>
      <c r="S140" s="460"/>
      <c r="T140" s="461"/>
      <c r="U140" s="230">
        <v>74.5</v>
      </c>
      <c r="V140" s="231">
        <v>0</v>
      </c>
      <c r="W140" s="270">
        <f t="shared" si="11"/>
        <v>74.5</v>
      </c>
      <c r="X140" s="281">
        <f t="shared" si="11"/>
        <v>0</v>
      </c>
      <c r="Y140" s="283">
        <f t="shared" si="7"/>
        <v>0</v>
      </c>
    </row>
    <row r="141" spans="1:25" ht="53.25" customHeight="1" x14ac:dyDescent="0.2">
      <c r="A141" s="225"/>
      <c r="B141" s="458" t="s">
        <v>49</v>
      </c>
      <c r="C141" s="458"/>
      <c r="D141" s="458"/>
      <c r="E141" s="458"/>
      <c r="F141" s="458"/>
      <c r="G141" s="458"/>
      <c r="H141" s="458"/>
      <c r="I141" s="458"/>
      <c r="J141" s="458"/>
      <c r="K141" s="458"/>
      <c r="L141" s="458"/>
      <c r="M141" s="459"/>
      <c r="N141" s="226">
        <v>804</v>
      </c>
      <c r="O141" s="229">
        <v>10</v>
      </c>
      <c r="P141" s="229">
        <v>3</v>
      </c>
      <c r="Q141" s="227" t="s">
        <v>430</v>
      </c>
      <c r="R141" s="228">
        <v>0</v>
      </c>
      <c r="S141" s="460"/>
      <c r="T141" s="461"/>
      <c r="U141" s="230">
        <v>74.5</v>
      </c>
      <c r="V141" s="231">
        <v>0</v>
      </c>
      <c r="W141" s="270">
        <f t="shared" si="11"/>
        <v>74.5</v>
      </c>
      <c r="X141" s="281">
        <f t="shared" si="11"/>
        <v>0</v>
      </c>
      <c r="Y141" s="283">
        <f t="shared" si="7"/>
        <v>0</v>
      </c>
    </row>
    <row r="142" spans="1:25" ht="12" customHeight="1" x14ac:dyDescent="0.2">
      <c r="A142" s="225"/>
      <c r="B142" s="458" t="s">
        <v>46</v>
      </c>
      <c r="C142" s="458"/>
      <c r="D142" s="458"/>
      <c r="E142" s="458"/>
      <c r="F142" s="458"/>
      <c r="G142" s="458"/>
      <c r="H142" s="458"/>
      <c r="I142" s="458"/>
      <c r="J142" s="458"/>
      <c r="K142" s="458"/>
      <c r="L142" s="458"/>
      <c r="M142" s="459"/>
      <c r="N142" s="226">
        <v>804</v>
      </c>
      <c r="O142" s="229">
        <v>10</v>
      </c>
      <c r="P142" s="229">
        <v>3</v>
      </c>
      <c r="Q142" s="227" t="s">
        <v>430</v>
      </c>
      <c r="R142" s="228" t="s">
        <v>43</v>
      </c>
      <c r="S142" s="460"/>
      <c r="T142" s="461"/>
      <c r="U142" s="230">
        <v>74.5</v>
      </c>
      <c r="V142" s="231">
        <v>0</v>
      </c>
      <c r="W142" s="270">
        <f t="shared" si="11"/>
        <v>74.5</v>
      </c>
      <c r="X142" s="281">
        <f t="shared" si="11"/>
        <v>0</v>
      </c>
      <c r="Y142" s="283">
        <f t="shared" si="7"/>
        <v>0</v>
      </c>
    </row>
    <row r="143" spans="1:25" ht="12" customHeight="1" x14ac:dyDescent="0.2">
      <c r="A143" s="225"/>
      <c r="B143" s="458" t="s">
        <v>47</v>
      </c>
      <c r="C143" s="458"/>
      <c r="D143" s="458"/>
      <c r="E143" s="458"/>
      <c r="F143" s="458"/>
      <c r="G143" s="458"/>
      <c r="H143" s="458"/>
      <c r="I143" s="458"/>
      <c r="J143" s="458"/>
      <c r="K143" s="458"/>
      <c r="L143" s="458"/>
      <c r="M143" s="459"/>
      <c r="N143" s="226">
        <v>804</v>
      </c>
      <c r="O143" s="229">
        <v>10</v>
      </c>
      <c r="P143" s="229">
        <v>3</v>
      </c>
      <c r="Q143" s="227" t="s">
        <v>430</v>
      </c>
      <c r="R143" s="228" t="s">
        <v>44</v>
      </c>
      <c r="S143" s="460"/>
      <c r="T143" s="461"/>
      <c r="U143" s="230">
        <v>74.5</v>
      </c>
      <c r="V143" s="231">
        <v>0</v>
      </c>
      <c r="W143" s="270">
        <f t="shared" si="11"/>
        <v>74.5</v>
      </c>
      <c r="X143" s="281">
        <f t="shared" si="11"/>
        <v>0</v>
      </c>
      <c r="Y143" s="283">
        <f t="shared" si="7"/>
        <v>0</v>
      </c>
    </row>
    <row r="144" spans="1:25" ht="21.75" customHeight="1" x14ac:dyDescent="0.2">
      <c r="A144" s="225"/>
      <c r="B144" s="458" t="s">
        <v>428</v>
      </c>
      <c r="C144" s="458"/>
      <c r="D144" s="458"/>
      <c r="E144" s="458"/>
      <c r="F144" s="458"/>
      <c r="G144" s="458"/>
      <c r="H144" s="458"/>
      <c r="I144" s="458"/>
      <c r="J144" s="458"/>
      <c r="K144" s="458"/>
      <c r="L144" s="458"/>
      <c r="M144" s="459"/>
      <c r="N144" s="226">
        <v>804</v>
      </c>
      <c r="O144" s="229">
        <v>10</v>
      </c>
      <c r="P144" s="229">
        <v>3</v>
      </c>
      <c r="Q144" s="227" t="s">
        <v>430</v>
      </c>
      <c r="R144" s="228" t="s">
        <v>48</v>
      </c>
      <c r="S144" s="460"/>
      <c r="T144" s="461"/>
      <c r="U144" s="230">
        <v>74.5</v>
      </c>
      <c r="V144" s="231">
        <v>0</v>
      </c>
      <c r="W144" s="270">
        <v>74.5</v>
      </c>
      <c r="X144" s="281"/>
      <c r="Y144" s="283">
        <f t="shared" si="7"/>
        <v>0</v>
      </c>
    </row>
    <row r="145" spans="1:25" ht="21.75" customHeight="1" x14ac:dyDescent="0.2">
      <c r="A145" s="225"/>
      <c r="B145" s="458" t="s">
        <v>152</v>
      </c>
      <c r="C145" s="458"/>
      <c r="D145" s="458"/>
      <c r="E145" s="458"/>
      <c r="F145" s="458"/>
      <c r="G145" s="458"/>
      <c r="H145" s="458"/>
      <c r="I145" s="458"/>
      <c r="J145" s="458"/>
      <c r="K145" s="458"/>
      <c r="L145" s="458"/>
      <c r="M145" s="459"/>
      <c r="N145" s="226">
        <v>804</v>
      </c>
      <c r="O145" s="229">
        <v>10</v>
      </c>
      <c r="P145" s="229">
        <v>3</v>
      </c>
      <c r="Q145" s="227" t="s">
        <v>426</v>
      </c>
      <c r="R145" s="228">
        <v>0</v>
      </c>
      <c r="S145" s="460"/>
      <c r="T145" s="461"/>
      <c r="U145" s="230">
        <v>116.5</v>
      </c>
      <c r="V145" s="231">
        <v>0</v>
      </c>
      <c r="W145" s="270">
        <f t="shared" ref="W145:X149" si="12">+W146</f>
        <v>116.5</v>
      </c>
      <c r="X145" s="281">
        <f t="shared" si="12"/>
        <v>80.753050000000002</v>
      </c>
      <c r="Y145" s="283">
        <f t="shared" si="7"/>
        <v>69.315922746781126</v>
      </c>
    </row>
    <row r="146" spans="1:25" ht="21.75" customHeight="1" x14ac:dyDescent="0.2">
      <c r="A146" s="225"/>
      <c r="B146" s="458" t="s">
        <v>42</v>
      </c>
      <c r="C146" s="458"/>
      <c r="D146" s="458"/>
      <c r="E146" s="458"/>
      <c r="F146" s="458"/>
      <c r="G146" s="458"/>
      <c r="H146" s="458"/>
      <c r="I146" s="458"/>
      <c r="J146" s="458"/>
      <c r="K146" s="458"/>
      <c r="L146" s="458"/>
      <c r="M146" s="459"/>
      <c r="N146" s="226">
        <v>804</v>
      </c>
      <c r="O146" s="229">
        <v>10</v>
      </c>
      <c r="P146" s="229">
        <v>3</v>
      </c>
      <c r="Q146" s="227" t="s">
        <v>427</v>
      </c>
      <c r="R146" s="228">
        <v>0</v>
      </c>
      <c r="S146" s="460"/>
      <c r="T146" s="461"/>
      <c r="U146" s="230">
        <v>116.5</v>
      </c>
      <c r="V146" s="231">
        <v>0</v>
      </c>
      <c r="W146" s="270">
        <f t="shared" si="12"/>
        <v>116.5</v>
      </c>
      <c r="X146" s="281">
        <f t="shared" si="12"/>
        <v>80.753050000000002</v>
      </c>
      <c r="Y146" s="283">
        <f t="shared" si="7"/>
        <v>69.315922746781126</v>
      </c>
    </row>
    <row r="147" spans="1:25" ht="21.75" customHeight="1" x14ac:dyDescent="0.2">
      <c r="A147" s="225"/>
      <c r="B147" s="458" t="s">
        <v>50</v>
      </c>
      <c r="C147" s="458"/>
      <c r="D147" s="458"/>
      <c r="E147" s="458"/>
      <c r="F147" s="458"/>
      <c r="G147" s="458"/>
      <c r="H147" s="458"/>
      <c r="I147" s="458"/>
      <c r="J147" s="458"/>
      <c r="K147" s="458"/>
      <c r="L147" s="458"/>
      <c r="M147" s="459"/>
      <c r="N147" s="226">
        <v>804</v>
      </c>
      <c r="O147" s="229">
        <v>10</v>
      </c>
      <c r="P147" s="229">
        <v>3</v>
      </c>
      <c r="Q147" s="227" t="s">
        <v>431</v>
      </c>
      <c r="R147" s="228">
        <v>0</v>
      </c>
      <c r="S147" s="460"/>
      <c r="T147" s="461"/>
      <c r="U147" s="230">
        <v>116.5</v>
      </c>
      <c r="V147" s="231">
        <v>0</v>
      </c>
      <c r="W147" s="270">
        <f t="shared" si="12"/>
        <v>116.5</v>
      </c>
      <c r="X147" s="281">
        <f t="shared" si="12"/>
        <v>80.753050000000002</v>
      </c>
      <c r="Y147" s="283">
        <f t="shared" si="7"/>
        <v>69.315922746781126</v>
      </c>
    </row>
    <row r="148" spans="1:25" ht="12" customHeight="1" x14ac:dyDescent="0.2">
      <c r="A148" s="225"/>
      <c r="B148" s="458" t="s">
        <v>46</v>
      </c>
      <c r="C148" s="458"/>
      <c r="D148" s="458"/>
      <c r="E148" s="458"/>
      <c r="F148" s="458"/>
      <c r="G148" s="458"/>
      <c r="H148" s="458"/>
      <c r="I148" s="458"/>
      <c r="J148" s="458"/>
      <c r="K148" s="458"/>
      <c r="L148" s="458"/>
      <c r="M148" s="459"/>
      <c r="N148" s="226">
        <v>804</v>
      </c>
      <c r="O148" s="229">
        <v>10</v>
      </c>
      <c r="P148" s="229">
        <v>3</v>
      </c>
      <c r="Q148" s="227" t="s">
        <v>431</v>
      </c>
      <c r="R148" s="228" t="s">
        <v>43</v>
      </c>
      <c r="S148" s="460"/>
      <c r="T148" s="461"/>
      <c r="U148" s="230">
        <v>116.5</v>
      </c>
      <c r="V148" s="231">
        <v>0</v>
      </c>
      <c r="W148" s="270">
        <f t="shared" si="12"/>
        <v>116.5</v>
      </c>
      <c r="X148" s="281">
        <f t="shared" si="12"/>
        <v>80.753050000000002</v>
      </c>
      <c r="Y148" s="283">
        <f t="shared" si="7"/>
        <v>69.315922746781126</v>
      </c>
    </row>
    <row r="149" spans="1:25" ht="12" customHeight="1" x14ac:dyDescent="0.2">
      <c r="A149" s="225"/>
      <c r="B149" s="458" t="s">
        <v>47</v>
      </c>
      <c r="C149" s="458"/>
      <c r="D149" s="458"/>
      <c r="E149" s="458"/>
      <c r="F149" s="458"/>
      <c r="G149" s="458"/>
      <c r="H149" s="458"/>
      <c r="I149" s="458"/>
      <c r="J149" s="458"/>
      <c r="K149" s="458"/>
      <c r="L149" s="458"/>
      <c r="M149" s="459"/>
      <c r="N149" s="226">
        <v>804</v>
      </c>
      <c r="O149" s="229">
        <v>10</v>
      </c>
      <c r="P149" s="229">
        <v>3</v>
      </c>
      <c r="Q149" s="227" t="s">
        <v>431</v>
      </c>
      <c r="R149" s="228" t="s">
        <v>44</v>
      </c>
      <c r="S149" s="460"/>
      <c r="T149" s="461"/>
      <c r="U149" s="230">
        <v>116.5</v>
      </c>
      <c r="V149" s="231">
        <v>0</v>
      </c>
      <c r="W149" s="270">
        <f t="shared" si="12"/>
        <v>116.5</v>
      </c>
      <c r="X149" s="281">
        <f t="shared" si="12"/>
        <v>80.753050000000002</v>
      </c>
      <c r="Y149" s="283">
        <f t="shared" si="7"/>
        <v>69.315922746781126</v>
      </c>
    </row>
    <row r="150" spans="1:25" ht="21.75" customHeight="1" x14ac:dyDescent="0.2">
      <c r="A150" s="225"/>
      <c r="B150" s="458" t="s">
        <v>428</v>
      </c>
      <c r="C150" s="458"/>
      <c r="D150" s="458"/>
      <c r="E150" s="458"/>
      <c r="F150" s="458"/>
      <c r="G150" s="458"/>
      <c r="H150" s="458"/>
      <c r="I150" s="458"/>
      <c r="J150" s="458"/>
      <c r="K150" s="458"/>
      <c r="L150" s="458"/>
      <c r="M150" s="459"/>
      <c r="N150" s="226">
        <v>804</v>
      </c>
      <c r="O150" s="229">
        <v>10</v>
      </c>
      <c r="P150" s="229">
        <v>3</v>
      </c>
      <c r="Q150" s="227" t="s">
        <v>431</v>
      </c>
      <c r="R150" s="228" t="s">
        <v>48</v>
      </c>
      <c r="S150" s="460"/>
      <c r="T150" s="461"/>
      <c r="U150" s="230">
        <v>116.5</v>
      </c>
      <c r="V150" s="231">
        <v>0</v>
      </c>
      <c r="W150" s="270">
        <v>116.5</v>
      </c>
      <c r="X150" s="281">
        <v>80.753050000000002</v>
      </c>
      <c r="Y150" s="283">
        <f t="shared" ref="Y150:Y217" si="13">X150/W150*100</f>
        <v>69.315922746781126</v>
      </c>
    </row>
    <row r="151" spans="1:25" ht="21.75" customHeight="1" x14ac:dyDescent="0.2">
      <c r="A151" s="225"/>
      <c r="B151" s="458" t="s">
        <v>152</v>
      </c>
      <c r="C151" s="458"/>
      <c r="D151" s="458"/>
      <c r="E151" s="458"/>
      <c r="F151" s="458"/>
      <c r="G151" s="458"/>
      <c r="H151" s="458"/>
      <c r="I151" s="458"/>
      <c r="J151" s="458"/>
      <c r="K151" s="458"/>
      <c r="L151" s="458"/>
      <c r="M151" s="459"/>
      <c r="N151" s="226">
        <v>804</v>
      </c>
      <c r="O151" s="229">
        <v>10</v>
      </c>
      <c r="P151" s="229">
        <v>3</v>
      </c>
      <c r="Q151" s="227" t="s">
        <v>426</v>
      </c>
      <c r="R151" s="228">
        <v>0</v>
      </c>
      <c r="S151" s="460"/>
      <c r="T151" s="461"/>
      <c r="U151" s="230">
        <v>290</v>
      </c>
      <c r="V151" s="231">
        <v>-10</v>
      </c>
      <c r="W151" s="270">
        <f t="shared" ref="W151:X155" si="14">+W152</f>
        <v>280</v>
      </c>
      <c r="X151" s="281">
        <f t="shared" si="14"/>
        <v>226.45</v>
      </c>
      <c r="Y151" s="283">
        <f t="shared" si="13"/>
        <v>80.875</v>
      </c>
    </row>
    <row r="152" spans="1:25" ht="21.75" customHeight="1" x14ac:dyDescent="0.2">
      <c r="A152" s="225"/>
      <c r="B152" s="458" t="s">
        <v>42</v>
      </c>
      <c r="C152" s="458"/>
      <c r="D152" s="458"/>
      <c r="E152" s="458"/>
      <c r="F152" s="458"/>
      <c r="G152" s="458"/>
      <c r="H152" s="458"/>
      <c r="I152" s="458"/>
      <c r="J152" s="458"/>
      <c r="K152" s="458"/>
      <c r="L152" s="458"/>
      <c r="M152" s="459"/>
      <c r="N152" s="226">
        <v>804</v>
      </c>
      <c r="O152" s="229">
        <v>10</v>
      </c>
      <c r="P152" s="229">
        <v>3</v>
      </c>
      <c r="Q152" s="227" t="s">
        <v>427</v>
      </c>
      <c r="R152" s="228">
        <v>0</v>
      </c>
      <c r="S152" s="460"/>
      <c r="T152" s="461"/>
      <c r="U152" s="230">
        <v>290</v>
      </c>
      <c r="V152" s="231">
        <v>-10</v>
      </c>
      <c r="W152" s="270">
        <f t="shared" si="14"/>
        <v>280</v>
      </c>
      <c r="X152" s="281">
        <f t="shared" si="14"/>
        <v>226.45</v>
      </c>
      <c r="Y152" s="283">
        <f t="shared" si="13"/>
        <v>80.875</v>
      </c>
    </row>
    <row r="153" spans="1:25" ht="21.75" customHeight="1" x14ac:dyDescent="0.2">
      <c r="A153" s="225"/>
      <c r="B153" s="458" t="s">
        <v>51</v>
      </c>
      <c r="C153" s="458"/>
      <c r="D153" s="458"/>
      <c r="E153" s="458"/>
      <c r="F153" s="458"/>
      <c r="G153" s="458"/>
      <c r="H153" s="458"/>
      <c r="I153" s="458"/>
      <c r="J153" s="458"/>
      <c r="K153" s="458"/>
      <c r="L153" s="458"/>
      <c r="M153" s="459"/>
      <c r="N153" s="226">
        <v>804</v>
      </c>
      <c r="O153" s="229">
        <v>10</v>
      </c>
      <c r="P153" s="229">
        <v>3</v>
      </c>
      <c r="Q153" s="227" t="s">
        <v>432</v>
      </c>
      <c r="R153" s="228">
        <v>0</v>
      </c>
      <c r="S153" s="460"/>
      <c r="T153" s="461"/>
      <c r="U153" s="230">
        <v>290</v>
      </c>
      <c r="V153" s="231">
        <v>-10</v>
      </c>
      <c r="W153" s="270">
        <f t="shared" si="14"/>
        <v>280</v>
      </c>
      <c r="X153" s="281">
        <f t="shared" si="14"/>
        <v>226.45</v>
      </c>
      <c r="Y153" s="283">
        <f t="shared" si="13"/>
        <v>80.875</v>
      </c>
    </row>
    <row r="154" spans="1:25" ht="21.75" customHeight="1" x14ac:dyDescent="0.2">
      <c r="A154" s="225"/>
      <c r="B154" s="458" t="s">
        <v>302</v>
      </c>
      <c r="C154" s="458"/>
      <c r="D154" s="458"/>
      <c r="E154" s="458"/>
      <c r="F154" s="458"/>
      <c r="G154" s="458"/>
      <c r="H154" s="458"/>
      <c r="I154" s="458"/>
      <c r="J154" s="458"/>
      <c r="K154" s="458"/>
      <c r="L154" s="458"/>
      <c r="M154" s="459"/>
      <c r="N154" s="226">
        <v>804</v>
      </c>
      <c r="O154" s="229">
        <v>10</v>
      </c>
      <c r="P154" s="229">
        <v>3</v>
      </c>
      <c r="Q154" s="227" t="s">
        <v>432</v>
      </c>
      <c r="R154" s="228" t="s">
        <v>24</v>
      </c>
      <c r="S154" s="460"/>
      <c r="T154" s="461"/>
      <c r="U154" s="230">
        <v>290</v>
      </c>
      <c r="V154" s="231">
        <v>-10</v>
      </c>
      <c r="W154" s="270">
        <f t="shared" si="14"/>
        <v>280</v>
      </c>
      <c r="X154" s="281">
        <f t="shared" si="14"/>
        <v>226.45</v>
      </c>
      <c r="Y154" s="283">
        <f t="shared" si="13"/>
        <v>80.875</v>
      </c>
    </row>
    <row r="155" spans="1:25" ht="21.75" customHeight="1" x14ac:dyDescent="0.2">
      <c r="A155" s="225"/>
      <c r="B155" s="458" t="s">
        <v>303</v>
      </c>
      <c r="C155" s="458"/>
      <c r="D155" s="458"/>
      <c r="E155" s="458"/>
      <c r="F155" s="458"/>
      <c r="G155" s="458"/>
      <c r="H155" s="458"/>
      <c r="I155" s="458"/>
      <c r="J155" s="458"/>
      <c r="K155" s="458"/>
      <c r="L155" s="458"/>
      <c r="M155" s="459"/>
      <c r="N155" s="226">
        <v>804</v>
      </c>
      <c r="O155" s="229">
        <v>10</v>
      </c>
      <c r="P155" s="229">
        <v>3</v>
      </c>
      <c r="Q155" s="227" t="s">
        <v>432</v>
      </c>
      <c r="R155" s="228" t="s">
        <v>26</v>
      </c>
      <c r="S155" s="460"/>
      <c r="T155" s="461"/>
      <c r="U155" s="230">
        <v>290</v>
      </c>
      <c r="V155" s="231">
        <v>-10</v>
      </c>
      <c r="W155" s="270">
        <f t="shared" si="14"/>
        <v>280</v>
      </c>
      <c r="X155" s="281">
        <f t="shared" si="14"/>
        <v>226.45</v>
      </c>
      <c r="Y155" s="283">
        <f t="shared" si="13"/>
        <v>80.875</v>
      </c>
    </row>
    <row r="156" spans="1:25" ht="12" customHeight="1" x14ac:dyDescent="0.2">
      <c r="A156" s="225"/>
      <c r="B156" s="458" t="s">
        <v>305</v>
      </c>
      <c r="C156" s="458"/>
      <c r="D156" s="458"/>
      <c r="E156" s="458"/>
      <c r="F156" s="458"/>
      <c r="G156" s="458"/>
      <c r="H156" s="458"/>
      <c r="I156" s="458"/>
      <c r="J156" s="458"/>
      <c r="K156" s="458"/>
      <c r="L156" s="458"/>
      <c r="M156" s="459"/>
      <c r="N156" s="226">
        <v>804</v>
      </c>
      <c r="O156" s="229">
        <v>10</v>
      </c>
      <c r="P156" s="229">
        <v>3</v>
      </c>
      <c r="Q156" s="227" t="s">
        <v>432</v>
      </c>
      <c r="R156" s="228" t="s">
        <v>28</v>
      </c>
      <c r="S156" s="460"/>
      <c r="T156" s="461"/>
      <c r="U156" s="230">
        <v>290</v>
      </c>
      <c r="V156" s="231">
        <v>-10</v>
      </c>
      <c r="W156" s="270">
        <v>280</v>
      </c>
      <c r="X156" s="281">
        <v>226.45</v>
      </c>
      <c r="Y156" s="283">
        <f t="shared" si="13"/>
        <v>80.875</v>
      </c>
    </row>
    <row r="157" spans="1:25" ht="21.75" customHeight="1" x14ac:dyDescent="0.2">
      <c r="A157" s="225"/>
      <c r="B157" s="458" t="s">
        <v>152</v>
      </c>
      <c r="C157" s="458"/>
      <c r="D157" s="458"/>
      <c r="E157" s="458"/>
      <c r="F157" s="458"/>
      <c r="G157" s="458"/>
      <c r="H157" s="458"/>
      <c r="I157" s="458"/>
      <c r="J157" s="458"/>
      <c r="K157" s="458"/>
      <c r="L157" s="458"/>
      <c r="M157" s="459"/>
      <c r="N157" s="226">
        <v>804</v>
      </c>
      <c r="O157" s="229">
        <v>10</v>
      </c>
      <c r="P157" s="229">
        <v>3</v>
      </c>
      <c r="Q157" s="227" t="s">
        <v>426</v>
      </c>
      <c r="R157" s="228">
        <v>0</v>
      </c>
      <c r="S157" s="460"/>
      <c r="T157" s="461"/>
      <c r="U157" s="230">
        <v>5047</v>
      </c>
      <c r="V157" s="231">
        <v>0</v>
      </c>
      <c r="W157" s="270">
        <f>+W158</f>
        <v>5047</v>
      </c>
      <c r="X157" s="281">
        <f>+X158</f>
        <v>3190.91426</v>
      </c>
      <c r="Y157" s="283">
        <f t="shared" si="13"/>
        <v>63.223979789974237</v>
      </c>
    </row>
    <row r="158" spans="1:25" ht="12" customHeight="1" x14ac:dyDescent="0.2">
      <c r="A158" s="225"/>
      <c r="B158" s="458" t="s">
        <v>53</v>
      </c>
      <c r="C158" s="458"/>
      <c r="D158" s="458"/>
      <c r="E158" s="458"/>
      <c r="F158" s="458"/>
      <c r="G158" s="458"/>
      <c r="H158" s="458"/>
      <c r="I158" s="458"/>
      <c r="J158" s="458"/>
      <c r="K158" s="458"/>
      <c r="L158" s="458"/>
      <c r="M158" s="459"/>
      <c r="N158" s="226">
        <v>804</v>
      </c>
      <c r="O158" s="229">
        <v>10</v>
      </c>
      <c r="P158" s="229">
        <v>3</v>
      </c>
      <c r="Q158" s="227" t="s">
        <v>433</v>
      </c>
      <c r="R158" s="228">
        <v>0</v>
      </c>
      <c r="S158" s="460"/>
      <c r="T158" s="461"/>
      <c r="U158" s="230">
        <v>5047</v>
      </c>
      <c r="V158" s="231">
        <v>0</v>
      </c>
      <c r="W158" s="270">
        <f>+W159</f>
        <v>5047</v>
      </c>
      <c r="X158" s="281">
        <f>+X159</f>
        <v>3190.91426</v>
      </c>
      <c r="Y158" s="283">
        <f t="shared" si="13"/>
        <v>63.223979789974237</v>
      </c>
    </row>
    <row r="159" spans="1:25" ht="12" customHeight="1" x14ac:dyDescent="0.2">
      <c r="A159" s="225"/>
      <c r="B159" s="458" t="s">
        <v>54</v>
      </c>
      <c r="C159" s="458"/>
      <c r="D159" s="458"/>
      <c r="E159" s="458"/>
      <c r="F159" s="458"/>
      <c r="G159" s="458"/>
      <c r="H159" s="458"/>
      <c r="I159" s="458"/>
      <c r="J159" s="458"/>
      <c r="K159" s="458"/>
      <c r="L159" s="458"/>
      <c r="M159" s="459"/>
      <c r="N159" s="226">
        <v>804</v>
      </c>
      <c r="O159" s="229">
        <v>10</v>
      </c>
      <c r="P159" s="229">
        <v>3</v>
      </c>
      <c r="Q159" s="227" t="s">
        <v>434</v>
      </c>
      <c r="R159" s="228">
        <v>0</v>
      </c>
      <c r="S159" s="460"/>
      <c r="T159" s="461"/>
      <c r="U159" s="230">
        <v>5047</v>
      </c>
      <c r="V159" s="231">
        <v>0</v>
      </c>
      <c r="W159" s="270">
        <f>+W160+W163</f>
        <v>5047</v>
      </c>
      <c r="X159" s="281">
        <f>+X160+X163</f>
        <v>3190.91426</v>
      </c>
      <c r="Y159" s="283">
        <f t="shared" si="13"/>
        <v>63.223979789974237</v>
      </c>
    </row>
    <row r="160" spans="1:25" ht="21.75" customHeight="1" x14ac:dyDescent="0.2">
      <c r="A160" s="225"/>
      <c r="B160" s="458" t="s">
        <v>302</v>
      </c>
      <c r="C160" s="458"/>
      <c r="D160" s="458"/>
      <c r="E160" s="458"/>
      <c r="F160" s="458"/>
      <c r="G160" s="458"/>
      <c r="H160" s="458"/>
      <c r="I160" s="458"/>
      <c r="J160" s="458"/>
      <c r="K160" s="458"/>
      <c r="L160" s="458"/>
      <c r="M160" s="459"/>
      <c r="N160" s="226">
        <v>804</v>
      </c>
      <c r="O160" s="229">
        <v>10</v>
      </c>
      <c r="P160" s="229">
        <v>3</v>
      </c>
      <c r="Q160" s="227" t="s">
        <v>434</v>
      </c>
      <c r="R160" s="228" t="s">
        <v>24</v>
      </c>
      <c r="S160" s="460"/>
      <c r="T160" s="461"/>
      <c r="U160" s="230">
        <v>3.8</v>
      </c>
      <c r="V160" s="231">
        <v>0</v>
      </c>
      <c r="W160" s="270">
        <f>+W161</f>
        <v>3.8</v>
      </c>
      <c r="X160" s="281">
        <f>+X161</f>
        <v>0.97526000000000002</v>
      </c>
      <c r="Y160" s="283">
        <f t="shared" si="13"/>
        <v>25.664736842105263</v>
      </c>
    </row>
    <row r="161" spans="1:25" ht="21.75" customHeight="1" x14ac:dyDescent="0.2">
      <c r="A161" s="225"/>
      <c r="B161" s="458" t="s">
        <v>303</v>
      </c>
      <c r="C161" s="458"/>
      <c r="D161" s="458"/>
      <c r="E161" s="458"/>
      <c r="F161" s="458"/>
      <c r="G161" s="458"/>
      <c r="H161" s="458"/>
      <c r="I161" s="458"/>
      <c r="J161" s="458"/>
      <c r="K161" s="458"/>
      <c r="L161" s="458"/>
      <c r="M161" s="459"/>
      <c r="N161" s="226">
        <v>804</v>
      </c>
      <c r="O161" s="229">
        <v>10</v>
      </c>
      <c r="P161" s="229">
        <v>3</v>
      </c>
      <c r="Q161" s="227" t="s">
        <v>434</v>
      </c>
      <c r="R161" s="228" t="s">
        <v>26</v>
      </c>
      <c r="S161" s="460"/>
      <c r="T161" s="461"/>
      <c r="U161" s="230">
        <v>3.8</v>
      </c>
      <c r="V161" s="231">
        <v>0</v>
      </c>
      <c r="W161" s="270">
        <f>+W162</f>
        <v>3.8</v>
      </c>
      <c r="X161" s="281">
        <f>+X162</f>
        <v>0.97526000000000002</v>
      </c>
      <c r="Y161" s="283">
        <f t="shared" si="13"/>
        <v>25.664736842105263</v>
      </c>
    </row>
    <row r="162" spans="1:25" ht="12" customHeight="1" x14ac:dyDescent="0.2">
      <c r="A162" s="225"/>
      <c r="B162" s="458" t="s">
        <v>305</v>
      </c>
      <c r="C162" s="458"/>
      <c r="D162" s="458"/>
      <c r="E162" s="458"/>
      <c r="F162" s="458"/>
      <c r="G162" s="458"/>
      <c r="H162" s="458"/>
      <c r="I162" s="458"/>
      <c r="J162" s="458"/>
      <c r="K162" s="458"/>
      <c r="L162" s="458"/>
      <c r="M162" s="459"/>
      <c r="N162" s="226">
        <v>804</v>
      </c>
      <c r="O162" s="229">
        <v>10</v>
      </c>
      <c r="P162" s="229">
        <v>3</v>
      </c>
      <c r="Q162" s="227" t="s">
        <v>434</v>
      </c>
      <c r="R162" s="228" t="s">
        <v>28</v>
      </c>
      <c r="S162" s="460"/>
      <c r="T162" s="461"/>
      <c r="U162" s="230">
        <v>3.8</v>
      </c>
      <c r="V162" s="231">
        <v>0</v>
      </c>
      <c r="W162" s="270">
        <v>3.8</v>
      </c>
      <c r="X162" s="281">
        <v>0.97526000000000002</v>
      </c>
      <c r="Y162" s="283">
        <f t="shared" si="13"/>
        <v>25.664736842105263</v>
      </c>
    </row>
    <row r="163" spans="1:25" ht="12" customHeight="1" x14ac:dyDescent="0.2">
      <c r="A163" s="225"/>
      <c r="B163" s="458" t="s">
        <v>46</v>
      </c>
      <c r="C163" s="458"/>
      <c r="D163" s="458"/>
      <c r="E163" s="458"/>
      <c r="F163" s="458"/>
      <c r="G163" s="458"/>
      <c r="H163" s="458"/>
      <c r="I163" s="458"/>
      <c r="J163" s="458"/>
      <c r="K163" s="458"/>
      <c r="L163" s="458"/>
      <c r="M163" s="459"/>
      <c r="N163" s="226">
        <v>804</v>
      </c>
      <c r="O163" s="229">
        <v>10</v>
      </c>
      <c r="P163" s="229">
        <v>3</v>
      </c>
      <c r="Q163" s="227" t="s">
        <v>434</v>
      </c>
      <c r="R163" s="228" t="s">
        <v>43</v>
      </c>
      <c r="S163" s="460"/>
      <c r="T163" s="461"/>
      <c r="U163" s="230">
        <v>5043.2</v>
      </c>
      <c r="V163" s="231">
        <v>0</v>
      </c>
      <c r="W163" s="270">
        <f>+W164</f>
        <v>5043.2</v>
      </c>
      <c r="X163" s="281">
        <f>+X164</f>
        <v>3189.9389999999999</v>
      </c>
      <c r="Y163" s="283">
        <f t="shared" si="13"/>
        <v>63.252280298223354</v>
      </c>
    </row>
    <row r="164" spans="1:25" ht="12" customHeight="1" x14ac:dyDescent="0.2">
      <c r="A164" s="225"/>
      <c r="B164" s="458" t="s">
        <v>47</v>
      </c>
      <c r="C164" s="458"/>
      <c r="D164" s="458"/>
      <c r="E164" s="458"/>
      <c r="F164" s="458"/>
      <c r="G164" s="458"/>
      <c r="H164" s="458"/>
      <c r="I164" s="458"/>
      <c r="J164" s="458"/>
      <c r="K164" s="458"/>
      <c r="L164" s="458"/>
      <c r="M164" s="459"/>
      <c r="N164" s="226">
        <v>804</v>
      </c>
      <c r="O164" s="229">
        <v>10</v>
      </c>
      <c r="P164" s="229">
        <v>3</v>
      </c>
      <c r="Q164" s="227" t="s">
        <v>434</v>
      </c>
      <c r="R164" s="228" t="s">
        <v>44</v>
      </c>
      <c r="S164" s="460"/>
      <c r="T164" s="461"/>
      <c r="U164" s="230">
        <v>5043.2</v>
      </c>
      <c r="V164" s="231">
        <v>0</v>
      </c>
      <c r="W164" s="270">
        <f>+W165</f>
        <v>5043.2</v>
      </c>
      <c r="X164" s="281">
        <f>+X165</f>
        <v>3189.9389999999999</v>
      </c>
      <c r="Y164" s="283">
        <f t="shared" si="13"/>
        <v>63.252280298223354</v>
      </c>
    </row>
    <row r="165" spans="1:25" ht="21.75" customHeight="1" x14ac:dyDescent="0.2">
      <c r="A165" s="225"/>
      <c r="B165" s="458" t="s">
        <v>428</v>
      </c>
      <c r="C165" s="458"/>
      <c r="D165" s="458"/>
      <c r="E165" s="458"/>
      <c r="F165" s="458"/>
      <c r="G165" s="458"/>
      <c r="H165" s="458"/>
      <c r="I165" s="458"/>
      <c r="J165" s="458"/>
      <c r="K165" s="458"/>
      <c r="L165" s="458"/>
      <c r="M165" s="459"/>
      <c r="N165" s="226">
        <v>804</v>
      </c>
      <c r="O165" s="229">
        <v>10</v>
      </c>
      <c r="P165" s="229">
        <v>3</v>
      </c>
      <c r="Q165" s="227" t="s">
        <v>434</v>
      </c>
      <c r="R165" s="228" t="s">
        <v>48</v>
      </c>
      <c r="S165" s="460"/>
      <c r="T165" s="461"/>
      <c r="U165" s="230">
        <v>5043.2</v>
      </c>
      <c r="V165" s="231">
        <v>0</v>
      </c>
      <c r="W165" s="270">
        <v>5043.2</v>
      </c>
      <c r="X165" s="281">
        <v>3189.9389999999999</v>
      </c>
      <c r="Y165" s="283">
        <f t="shared" si="13"/>
        <v>63.252280298223354</v>
      </c>
    </row>
    <row r="166" spans="1:25" ht="21.75" customHeight="1" x14ac:dyDescent="0.2">
      <c r="A166" s="225"/>
      <c r="B166" s="458" t="s">
        <v>152</v>
      </c>
      <c r="C166" s="458"/>
      <c r="D166" s="458"/>
      <c r="E166" s="458"/>
      <c r="F166" s="458"/>
      <c r="G166" s="458"/>
      <c r="H166" s="458"/>
      <c r="I166" s="458"/>
      <c r="J166" s="458"/>
      <c r="K166" s="458"/>
      <c r="L166" s="458"/>
      <c r="M166" s="459"/>
      <c r="N166" s="226">
        <v>804</v>
      </c>
      <c r="O166" s="229">
        <v>10</v>
      </c>
      <c r="P166" s="229">
        <v>3</v>
      </c>
      <c r="Q166" s="227" t="s">
        <v>426</v>
      </c>
      <c r="R166" s="228">
        <v>0</v>
      </c>
      <c r="S166" s="460"/>
      <c r="T166" s="461"/>
      <c r="U166" s="230">
        <v>4073</v>
      </c>
      <c r="V166" s="231">
        <v>0</v>
      </c>
      <c r="W166" s="270">
        <f>+W167</f>
        <v>3924.2</v>
      </c>
      <c r="X166" s="281">
        <f>+X167</f>
        <v>2587.33356</v>
      </c>
      <c r="Y166" s="283">
        <f t="shared" si="13"/>
        <v>65.932764894755621</v>
      </c>
    </row>
    <row r="167" spans="1:25" ht="32.25" customHeight="1" x14ac:dyDescent="0.2">
      <c r="A167" s="225"/>
      <c r="B167" s="458" t="s">
        <v>55</v>
      </c>
      <c r="C167" s="458"/>
      <c r="D167" s="458"/>
      <c r="E167" s="458"/>
      <c r="F167" s="458"/>
      <c r="G167" s="458"/>
      <c r="H167" s="458"/>
      <c r="I167" s="458"/>
      <c r="J167" s="458"/>
      <c r="K167" s="458"/>
      <c r="L167" s="458"/>
      <c r="M167" s="459"/>
      <c r="N167" s="226">
        <v>804</v>
      </c>
      <c r="O167" s="229">
        <v>10</v>
      </c>
      <c r="P167" s="229">
        <v>3</v>
      </c>
      <c r="Q167" s="227" t="s">
        <v>437</v>
      </c>
      <c r="R167" s="228">
        <v>0</v>
      </c>
      <c r="S167" s="460"/>
      <c r="T167" s="461"/>
      <c r="U167" s="230">
        <v>4073</v>
      </c>
      <c r="V167" s="231">
        <v>0</v>
      </c>
      <c r="W167" s="270">
        <f>+W168</f>
        <v>3924.2</v>
      </c>
      <c r="X167" s="281">
        <f>+X168</f>
        <v>2587.33356</v>
      </c>
      <c r="Y167" s="283">
        <f t="shared" si="13"/>
        <v>65.932764894755621</v>
      </c>
    </row>
    <row r="168" spans="1:25" ht="21.75" customHeight="1" x14ac:dyDescent="0.2">
      <c r="A168" s="225"/>
      <c r="B168" s="458" t="s">
        <v>438</v>
      </c>
      <c r="C168" s="458"/>
      <c r="D168" s="458"/>
      <c r="E168" s="458"/>
      <c r="F168" s="458"/>
      <c r="G168" s="458"/>
      <c r="H168" s="458"/>
      <c r="I168" s="458"/>
      <c r="J168" s="458"/>
      <c r="K168" s="458"/>
      <c r="L168" s="458"/>
      <c r="M168" s="459"/>
      <c r="N168" s="226">
        <v>804</v>
      </c>
      <c r="O168" s="229">
        <v>10</v>
      </c>
      <c r="P168" s="229">
        <v>3</v>
      </c>
      <c r="Q168" s="227" t="s">
        <v>439</v>
      </c>
      <c r="R168" s="228">
        <v>0</v>
      </c>
      <c r="S168" s="460"/>
      <c r="T168" s="461"/>
      <c r="U168" s="230">
        <v>4073</v>
      </c>
      <c r="V168" s="231">
        <v>0</v>
      </c>
      <c r="W168" s="270">
        <f>+W169+W172</f>
        <v>3924.2</v>
      </c>
      <c r="X168" s="281">
        <f>+X169+X172</f>
        <v>2587.33356</v>
      </c>
      <c r="Y168" s="283">
        <f t="shared" si="13"/>
        <v>65.932764894755621</v>
      </c>
    </row>
    <row r="169" spans="1:25" ht="21.75" customHeight="1" x14ac:dyDescent="0.2">
      <c r="A169" s="225"/>
      <c r="B169" s="458" t="s">
        <v>302</v>
      </c>
      <c r="C169" s="458"/>
      <c r="D169" s="458"/>
      <c r="E169" s="458"/>
      <c r="F169" s="458"/>
      <c r="G169" s="458"/>
      <c r="H169" s="458"/>
      <c r="I169" s="458"/>
      <c r="J169" s="458"/>
      <c r="K169" s="458"/>
      <c r="L169" s="458"/>
      <c r="M169" s="459"/>
      <c r="N169" s="226">
        <v>804</v>
      </c>
      <c r="O169" s="229">
        <v>10</v>
      </c>
      <c r="P169" s="229">
        <v>3</v>
      </c>
      <c r="Q169" s="227" t="s">
        <v>439</v>
      </c>
      <c r="R169" s="228" t="s">
        <v>24</v>
      </c>
      <c r="S169" s="460"/>
      <c r="T169" s="461"/>
      <c r="U169" s="230">
        <v>15.2</v>
      </c>
      <c r="V169" s="231">
        <v>0</v>
      </c>
      <c r="W169" s="270">
        <f>+W170</f>
        <v>15.2</v>
      </c>
      <c r="X169" s="281">
        <f>+X170</f>
        <v>6.8</v>
      </c>
      <c r="Y169" s="283">
        <f t="shared" si="13"/>
        <v>44.736842105263158</v>
      </c>
    </row>
    <row r="170" spans="1:25" ht="21.75" customHeight="1" x14ac:dyDescent="0.2">
      <c r="A170" s="225"/>
      <c r="B170" s="458" t="s">
        <v>303</v>
      </c>
      <c r="C170" s="458"/>
      <c r="D170" s="458"/>
      <c r="E170" s="458"/>
      <c r="F170" s="458"/>
      <c r="G170" s="458"/>
      <c r="H170" s="458"/>
      <c r="I170" s="458"/>
      <c r="J170" s="458"/>
      <c r="K170" s="458"/>
      <c r="L170" s="458"/>
      <c r="M170" s="459"/>
      <c r="N170" s="226">
        <v>804</v>
      </c>
      <c r="O170" s="229">
        <v>10</v>
      </c>
      <c r="P170" s="229">
        <v>3</v>
      </c>
      <c r="Q170" s="227" t="s">
        <v>439</v>
      </c>
      <c r="R170" s="228" t="s">
        <v>26</v>
      </c>
      <c r="S170" s="460"/>
      <c r="T170" s="461"/>
      <c r="U170" s="230">
        <v>15.2</v>
      </c>
      <c r="V170" s="231">
        <v>0</v>
      </c>
      <c r="W170" s="270">
        <f>+W171</f>
        <v>15.2</v>
      </c>
      <c r="X170" s="281">
        <f>+X171</f>
        <v>6.8</v>
      </c>
      <c r="Y170" s="283">
        <f t="shared" si="13"/>
        <v>44.736842105263158</v>
      </c>
    </row>
    <row r="171" spans="1:25" ht="12" customHeight="1" x14ac:dyDescent="0.2">
      <c r="A171" s="225"/>
      <c r="B171" s="458" t="s">
        <v>305</v>
      </c>
      <c r="C171" s="458"/>
      <c r="D171" s="458"/>
      <c r="E171" s="458"/>
      <c r="F171" s="458"/>
      <c r="G171" s="458"/>
      <c r="H171" s="458"/>
      <c r="I171" s="458"/>
      <c r="J171" s="458"/>
      <c r="K171" s="458"/>
      <c r="L171" s="458"/>
      <c r="M171" s="459"/>
      <c r="N171" s="226">
        <v>804</v>
      </c>
      <c r="O171" s="229">
        <v>10</v>
      </c>
      <c r="P171" s="229">
        <v>3</v>
      </c>
      <c r="Q171" s="227" t="s">
        <v>439</v>
      </c>
      <c r="R171" s="228" t="s">
        <v>28</v>
      </c>
      <c r="S171" s="460"/>
      <c r="T171" s="461"/>
      <c r="U171" s="230">
        <v>15.2</v>
      </c>
      <c r="V171" s="231">
        <v>0</v>
      </c>
      <c r="W171" s="270">
        <v>15.2</v>
      </c>
      <c r="X171" s="281">
        <v>6.8</v>
      </c>
      <c r="Y171" s="283">
        <f t="shared" si="13"/>
        <v>44.736842105263158</v>
      </c>
    </row>
    <row r="172" spans="1:25" ht="12" customHeight="1" x14ac:dyDescent="0.2">
      <c r="A172" s="225"/>
      <c r="B172" s="458" t="s">
        <v>46</v>
      </c>
      <c r="C172" s="458"/>
      <c r="D172" s="458"/>
      <c r="E172" s="458"/>
      <c r="F172" s="458"/>
      <c r="G172" s="458"/>
      <c r="H172" s="458"/>
      <c r="I172" s="458"/>
      <c r="J172" s="458"/>
      <c r="K172" s="458"/>
      <c r="L172" s="458"/>
      <c r="M172" s="459"/>
      <c r="N172" s="226">
        <v>804</v>
      </c>
      <c r="O172" s="229">
        <v>10</v>
      </c>
      <c r="P172" s="229">
        <v>3</v>
      </c>
      <c r="Q172" s="227" t="s">
        <v>439</v>
      </c>
      <c r="R172" s="228" t="s">
        <v>43</v>
      </c>
      <c r="S172" s="460"/>
      <c r="T172" s="461"/>
      <c r="U172" s="230">
        <v>4057.8</v>
      </c>
      <c r="V172" s="231">
        <v>0</v>
      </c>
      <c r="W172" s="270">
        <f>+W173</f>
        <v>3909</v>
      </c>
      <c r="X172" s="281">
        <f>+X173</f>
        <v>2580.5335599999999</v>
      </c>
      <c r="Y172" s="283">
        <f t="shared" si="13"/>
        <v>66.015184446149917</v>
      </c>
    </row>
    <row r="173" spans="1:25" ht="21.75" customHeight="1" x14ac:dyDescent="0.2">
      <c r="A173" s="225"/>
      <c r="B173" s="458" t="s">
        <v>444</v>
      </c>
      <c r="C173" s="458"/>
      <c r="D173" s="458"/>
      <c r="E173" s="458"/>
      <c r="F173" s="458"/>
      <c r="G173" s="458"/>
      <c r="H173" s="458"/>
      <c r="I173" s="458"/>
      <c r="J173" s="458"/>
      <c r="K173" s="458"/>
      <c r="L173" s="458"/>
      <c r="M173" s="459"/>
      <c r="N173" s="226">
        <v>804</v>
      </c>
      <c r="O173" s="229">
        <v>10</v>
      </c>
      <c r="P173" s="229">
        <v>3</v>
      </c>
      <c r="Q173" s="227" t="s">
        <v>439</v>
      </c>
      <c r="R173" s="228" t="s">
        <v>445</v>
      </c>
      <c r="S173" s="460"/>
      <c r="T173" s="461"/>
      <c r="U173" s="230">
        <v>4057.8</v>
      </c>
      <c r="V173" s="231">
        <v>0</v>
      </c>
      <c r="W173" s="270">
        <f>+W174</f>
        <v>3909</v>
      </c>
      <c r="X173" s="281">
        <f>+X174</f>
        <v>2580.5335599999999</v>
      </c>
      <c r="Y173" s="283">
        <f t="shared" si="13"/>
        <v>66.015184446149917</v>
      </c>
    </row>
    <row r="174" spans="1:25" ht="21.75" customHeight="1" x14ac:dyDescent="0.2">
      <c r="A174" s="225"/>
      <c r="B174" s="458" t="s">
        <v>509</v>
      </c>
      <c r="C174" s="458"/>
      <c r="D174" s="458"/>
      <c r="E174" s="458"/>
      <c r="F174" s="458"/>
      <c r="G174" s="458"/>
      <c r="H174" s="458"/>
      <c r="I174" s="458"/>
      <c r="J174" s="458"/>
      <c r="K174" s="458"/>
      <c r="L174" s="458"/>
      <c r="M174" s="459"/>
      <c r="N174" s="226">
        <v>804</v>
      </c>
      <c r="O174" s="229">
        <v>10</v>
      </c>
      <c r="P174" s="229">
        <v>3</v>
      </c>
      <c r="Q174" s="227" t="s">
        <v>439</v>
      </c>
      <c r="R174" s="228" t="s">
        <v>510</v>
      </c>
      <c r="S174" s="460"/>
      <c r="T174" s="461"/>
      <c r="U174" s="230">
        <v>4057.8</v>
      </c>
      <c r="V174" s="231">
        <v>0</v>
      </c>
      <c r="W174" s="270">
        <f>4057.8-148.8</f>
        <v>3909</v>
      </c>
      <c r="X174" s="281">
        <v>2580.5335599999999</v>
      </c>
      <c r="Y174" s="283">
        <f t="shared" si="13"/>
        <v>66.015184446149917</v>
      </c>
    </row>
    <row r="175" spans="1:25" ht="21.75" customHeight="1" x14ac:dyDescent="0.2">
      <c r="A175" s="225"/>
      <c r="B175" s="458" t="s">
        <v>152</v>
      </c>
      <c r="C175" s="458"/>
      <c r="D175" s="458"/>
      <c r="E175" s="458"/>
      <c r="F175" s="458"/>
      <c r="G175" s="458"/>
      <c r="H175" s="458"/>
      <c r="I175" s="458"/>
      <c r="J175" s="458"/>
      <c r="K175" s="458"/>
      <c r="L175" s="458"/>
      <c r="M175" s="459"/>
      <c r="N175" s="226">
        <v>804</v>
      </c>
      <c r="O175" s="229">
        <v>10</v>
      </c>
      <c r="P175" s="229">
        <v>3</v>
      </c>
      <c r="Q175" s="227" t="s">
        <v>426</v>
      </c>
      <c r="R175" s="228">
        <v>0</v>
      </c>
      <c r="S175" s="460"/>
      <c r="T175" s="461"/>
      <c r="U175" s="230">
        <v>1208.7</v>
      </c>
      <c r="V175" s="231">
        <v>0</v>
      </c>
      <c r="W175" s="270">
        <f>+W176</f>
        <v>1208.7</v>
      </c>
      <c r="X175" s="281">
        <f>+X176</f>
        <v>1055.94174</v>
      </c>
      <c r="Y175" s="283">
        <f t="shared" si="13"/>
        <v>87.361772151898734</v>
      </c>
    </row>
    <row r="176" spans="1:25" ht="32.25" customHeight="1" x14ac:dyDescent="0.2">
      <c r="A176" s="225"/>
      <c r="B176" s="458" t="s">
        <v>55</v>
      </c>
      <c r="C176" s="458"/>
      <c r="D176" s="458"/>
      <c r="E176" s="458"/>
      <c r="F176" s="458"/>
      <c r="G176" s="458"/>
      <c r="H176" s="458"/>
      <c r="I176" s="458"/>
      <c r="J176" s="458"/>
      <c r="K176" s="458"/>
      <c r="L176" s="458"/>
      <c r="M176" s="459"/>
      <c r="N176" s="226">
        <v>804</v>
      </c>
      <c r="O176" s="229">
        <v>10</v>
      </c>
      <c r="P176" s="229">
        <v>3</v>
      </c>
      <c r="Q176" s="227" t="s">
        <v>437</v>
      </c>
      <c r="R176" s="228">
        <v>0</v>
      </c>
      <c r="S176" s="460"/>
      <c r="T176" s="461"/>
      <c r="U176" s="230">
        <v>1208.7</v>
      </c>
      <c r="V176" s="231">
        <v>0</v>
      </c>
      <c r="W176" s="270">
        <f>+W177</f>
        <v>1208.7</v>
      </c>
      <c r="X176" s="281">
        <f>+X177</f>
        <v>1055.94174</v>
      </c>
      <c r="Y176" s="283">
        <f t="shared" si="13"/>
        <v>87.361772151898734</v>
      </c>
    </row>
    <row r="177" spans="1:25" ht="21.75" customHeight="1" x14ac:dyDescent="0.2">
      <c r="A177" s="225"/>
      <c r="B177" s="458" t="s">
        <v>56</v>
      </c>
      <c r="C177" s="458"/>
      <c r="D177" s="458"/>
      <c r="E177" s="458"/>
      <c r="F177" s="458"/>
      <c r="G177" s="458"/>
      <c r="H177" s="458"/>
      <c r="I177" s="458"/>
      <c r="J177" s="458"/>
      <c r="K177" s="458"/>
      <c r="L177" s="458"/>
      <c r="M177" s="459"/>
      <c r="N177" s="226">
        <v>804</v>
      </c>
      <c r="O177" s="229">
        <v>10</v>
      </c>
      <c r="P177" s="229">
        <v>3</v>
      </c>
      <c r="Q177" s="227" t="s">
        <v>440</v>
      </c>
      <c r="R177" s="228">
        <v>0</v>
      </c>
      <c r="S177" s="460"/>
      <c r="T177" s="461"/>
      <c r="U177" s="230">
        <v>1208.7</v>
      </c>
      <c r="V177" s="231">
        <v>0</v>
      </c>
      <c r="W177" s="270">
        <f>+W178+W181</f>
        <v>1208.7</v>
      </c>
      <c r="X177" s="281">
        <f>+X178+X181</f>
        <v>1055.94174</v>
      </c>
      <c r="Y177" s="283">
        <f t="shared" si="13"/>
        <v>87.361772151898734</v>
      </c>
    </row>
    <row r="178" spans="1:25" ht="21.75" customHeight="1" x14ac:dyDescent="0.2">
      <c r="A178" s="225"/>
      <c r="B178" s="458" t="s">
        <v>302</v>
      </c>
      <c r="C178" s="458"/>
      <c r="D178" s="458"/>
      <c r="E178" s="458"/>
      <c r="F178" s="458"/>
      <c r="G178" s="458"/>
      <c r="H178" s="458"/>
      <c r="I178" s="458"/>
      <c r="J178" s="458"/>
      <c r="K178" s="458"/>
      <c r="L178" s="458"/>
      <c r="M178" s="459"/>
      <c r="N178" s="226">
        <v>804</v>
      </c>
      <c r="O178" s="229">
        <v>10</v>
      </c>
      <c r="P178" s="229">
        <v>3</v>
      </c>
      <c r="Q178" s="227" t="s">
        <v>440</v>
      </c>
      <c r="R178" s="228" t="s">
        <v>24</v>
      </c>
      <c r="S178" s="460"/>
      <c r="T178" s="461"/>
      <c r="U178" s="230">
        <v>15.7</v>
      </c>
      <c r="V178" s="231">
        <v>0</v>
      </c>
      <c r="W178" s="270">
        <f>+W179</f>
        <v>5.7792399999999997</v>
      </c>
      <c r="X178" s="281">
        <f>+X179</f>
        <v>5.7792399999999997</v>
      </c>
      <c r="Y178" s="283">
        <f t="shared" si="13"/>
        <v>100</v>
      </c>
    </row>
    <row r="179" spans="1:25" ht="21.75" customHeight="1" x14ac:dyDescent="0.2">
      <c r="A179" s="225"/>
      <c r="B179" s="458" t="s">
        <v>303</v>
      </c>
      <c r="C179" s="458"/>
      <c r="D179" s="458"/>
      <c r="E179" s="458"/>
      <c r="F179" s="458"/>
      <c r="G179" s="458"/>
      <c r="H179" s="458"/>
      <c r="I179" s="458"/>
      <c r="J179" s="458"/>
      <c r="K179" s="458"/>
      <c r="L179" s="458"/>
      <c r="M179" s="459"/>
      <c r="N179" s="226">
        <v>804</v>
      </c>
      <c r="O179" s="229">
        <v>10</v>
      </c>
      <c r="P179" s="229">
        <v>3</v>
      </c>
      <c r="Q179" s="227" t="s">
        <v>440</v>
      </c>
      <c r="R179" s="228" t="s">
        <v>26</v>
      </c>
      <c r="S179" s="460"/>
      <c r="T179" s="461"/>
      <c r="U179" s="230">
        <v>15.7</v>
      </c>
      <c r="V179" s="231">
        <v>0</v>
      </c>
      <c r="W179" s="270">
        <f>+W180</f>
        <v>5.7792399999999997</v>
      </c>
      <c r="X179" s="281">
        <f>+X180</f>
        <v>5.7792399999999997</v>
      </c>
      <c r="Y179" s="283">
        <f t="shared" si="13"/>
        <v>100</v>
      </c>
    </row>
    <row r="180" spans="1:25" ht="12" customHeight="1" x14ac:dyDescent="0.2">
      <c r="A180" s="225"/>
      <c r="B180" s="458" t="s">
        <v>305</v>
      </c>
      <c r="C180" s="458"/>
      <c r="D180" s="458"/>
      <c r="E180" s="458"/>
      <c r="F180" s="458"/>
      <c r="G180" s="458"/>
      <c r="H180" s="458"/>
      <c r="I180" s="458"/>
      <c r="J180" s="458"/>
      <c r="K180" s="458"/>
      <c r="L180" s="458"/>
      <c r="M180" s="459"/>
      <c r="N180" s="226">
        <v>804</v>
      </c>
      <c r="O180" s="229">
        <v>10</v>
      </c>
      <c r="P180" s="229">
        <v>3</v>
      </c>
      <c r="Q180" s="227" t="s">
        <v>440</v>
      </c>
      <c r="R180" s="228" t="s">
        <v>28</v>
      </c>
      <c r="S180" s="460"/>
      <c r="T180" s="461"/>
      <c r="U180" s="230">
        <v>15.7</v>
      </c>
      <c r="V180" s="231">
        <v>0</v>
      </c>
      <c r="W180" s="270">
        <v>5.7792399999999997</v>
      </c>
      <c r="X180" s="281">
        <v>5.7792399999999997</v>
      </c>
      <c r="Y180" s="283">
        <f t="shared" si="13"/>
        <v>100</v>
      </c>
    </row>
    <row r="181" spans="1:25" ht="12" customHeight="1" x14ac:dyDescent="0.2">
      <c r="A181" s="225"/>
      <c r="B181" s="458" t="s">
        <v>46</v>
      </c>
      <c r="C181" s="458"/>
      <c r="D181" s="458"/>
      <c r="E181" s="458"/>
      <c r="F181" s="458"/>
      <c r="G181" s="458"/>
      <c r="H181" s="458"/>
      <c r="I181" s="458"/>
      <c r="J181" s="458"/>
      <c r="K181" s="458"/>
      <c r="L181" s="458"/>
      <c r="M181" s="459"/>
      <c r="N181" s="226">
        <v>804</v>
      </c>
      <c r="O181" s="229">
        <v>10</v>
      </c>
      <c r="P181" s="229">
        <v>3</v>
      </c>
      <c r="Q181" s="227" t="s">
        <v>440</v>
      </c>
      <c r="R181" s="228" t="s">
        <v>43</v>
      </c>
      <c r="S181" s="460"/>
      <c r="T181" s="461"/>
      <c r="U181" s="230">
        <v>1193</v>
      </c>
      <c r="V181" s="231">
        <v>0</v>
      </c>
      <c r="W181" s="270">
        <f>+W182</f>
        <v>1202.92076</v>
      </c>
      <c r="X181" s="281">
        <f>+X182</f>
        <v>1050.1624999999999</v>
      </c>
      <c r="Y181" s="283">
        <f t="shared" si="13"/>
        <v>87.301053811724046</v>
      </c>
    </row>
    <row r="182" spans="1:25" ht="21.75" customHeight="1" x14ac:dyDescent="0.2">
      <c r="A182" s="225"/>
      <c r="B182" s="458" t="s">
        <v>444</v>
      </c>
      <c r="C182" s="458"/>
      <c r="D182" s="458"/>
      <c r="E182" s="458"/>
      <c r="F182" s="458"/>
      <c r="G182" s="458"/>
      <c r="H182" s="458"/>
      <c r="I182" s="458"/>
      <c r="J182" s="458"/>
      <c r="K182" s="458"/>
      <c r="L182" s="458"/>
      <c r="M182" s="459"/>
      <c r="N182" s="226">
        <v>804</v>
      </c>
      <c r="O182" s="229">
        <v>10</v>
      </c>
      <c r="P182" s="229">
        <v>3</v>
      </c>
      <c r="Q182" s="227" t="s">
        <v>440</v>
      </c>
      <c r="R182" s="228" t="s">
        <v>445</v>
      </c>
      <c r="S182" s="460"/>
      <c r="T182" s="461"/>
      <c r="U182" s="230">
        <v>1193</v>
      </c>
      <c r="V182" s="231">
        <v>0</v>
      </c>
      <c r="W182" s="270">
        <f>+W183</f>
        <v>1202.92076</v>
      </c>
      <c r="X182" s="281">
        <f>+X183</f>
        <v>1050.1624999999999</v>
      </c>
      <c r="Y182" s="283">
        <f t="shared" si="13"/>
        <v>87.301053811724046</v>
      </c>
    </row>
    <row r="183" spans="1:25" ht="21.75" customHeight="1" x14ac:dyDescent="0.2">
      <c r="A183" s="225"/>
      <c r="B183" s="458" t="s">
        <v>509</v>
      </c>
      <c r="C183" s="458"/>
      <c r="D183" s="458"/>
      <c r="E183" s="458"/>
      <c r="F183" s="458"/>
      <c r="G183" s="458"/>
      <c r="H183" s="458"/>
      <c r="I183" s="458"/>
      <c r="J183" s="458"/>
      <c r="K183" s="458"/>
      <c r="L183" s="458"/>
      <c r="M183" s="459"/>
      <c r="N183" s="226">
        <v>804</v>
      </c>
      <c r="O183" s="229">
        <v>10</v>
      </c>
      <c r="P183" s="229">
        <v>3</v>
      </c>
      <c r="Q183" s="227" t="s">
        <v>440</v>
      </c>
      <c r="R183" s="228" t="s">
        <v>510</v>
      </c>
      <c r="S183" s="460"/>
      <c r="T183" s="461"/>
      <c r="U183" s="230">
        <v>1193</v>
      </c>
      <c r="V183" s="231">
        <v>0</v>
      </c>
      <c r="W183" s="270">
        <v>1202.92076</v>
      </c>
      <c r="X183" s="281">
        <v>1050.1624999999999</v>
      </c>
      <c r="Y183" s="283">
        <f t="shared" si="13"/>
        <v>87.301053811724046</v>
      </c>
    </row>
    <row r="184" spans="1:25" ht="12" customHeight="1" x14ac:dyDescent="0.2">
      <c r="A184" s="225"/>
      <c r="B184" s="458" t="s">
        <v>454</v>
      </c>
      <c r="C184" s="458"/>
      <c r="D184" s="458"/>
      <c r="E184" s="458"/>
      <c r="F184" s="458"/>
      <c r="G184" s="458"/>
      <c r="H184" s="458"/>
      <c r="I184" s="458"/>
      <c r="J184" s="458"/>
      <c r="K184" s="458"/>
      <c r="L184" s="458"/>
      <c r="M184" s="459"/>
      <c r="N184" s="226">
        <v>804</v>
      </c>
      <c r="O184" s="229">
        <v>10</v>
      </c>
      <c r="P184" s="229">
        <v>4</v>
      </c>
      <c r="Q184" s="227">
        <v>0</v>
      </c>
      <c r="R184" s="228">
        <v>0</v>
      </c>
      <c r="S184" s="460"/>
      <c r="T184" s="461"/>
      <c r="U184" s="230">
        <v>48832.637000000002</v>
      </c>
      <c r="V184" s="231">
        <v>73240.729000000007</v>
      </c>
      <c r="W184" s="270">
        <f>+W185+W191+W197</f>
        <v>126448.37372</v>
      </c>
      <c r="X184" s="281">
        <f>+X185+X191+X197</f>
        <v>108539.60007999999</v>
      </c>
      <c r="Y184" s="283">
        <f t="shared" si="13"/>
        <v>85.837086620302316</v>
      </c>
    </row>
    <row r="185" spans="1:25" ht="21.75" customHeight="1" x14ac:dyDescent="0.2">
      <c r="A185" s="225"/>
      <c r="B185" s="458" t="s">
        <v>152</v>
      </c>
      <c r="C185" s="458"/>
      <c r="D185" s="458"/>
      <c r="E185" s="458"/>
      <c r="F185" s="458"/>
      <c r="G185" s="458"/>
      <c r="H185" s="458"/>
      <c r="I185" s="458"/>
      <c r="J185" s="458"/>
      <c r="K185" s="458"/>
      <c r="L185" s="458"/>
      <c r="M185" s="459"/>
      <c r="N185" s="226">
        <v>804</v>
      </c>
      <c r="O185" s="229">
        <v>10</v>
      </c>
      <c r="P185" s="229">
        <v>4</v>
      </c>
      <c r="Q185" s="227" t="s">
        <v>426</v>
      </c>
      <c r="R185" s="228">
        <v>0</v>
      </c>
      <c r="S185" s="460"/>
      <c r="T185" s="461"/>
      <c r="U185" s="230">
        <v>25252.799999999999</v>
      </c>
      <c r="V185" s="231">
        <v>0</v>
      </c>
      <c r="W185" s="270">
        <f t="shared" ref="W185:X189" si="15">+W186</f>
        <v>25252.799999999999</v>
      </c>
      <c r="X185" s="281">
        <f t="shared" si="15"/>
        <v>17810.893059999999</v>
      </c>
      <c r="Y185" s="283">
        <f t="shared" si="13"/>
        <v>70.530369147183677</v>
      </c>
    </row>
    <row r="186" spans="1:25" ht="12" customHeight="1" x14ac:dyDescent="0.2">
      <c r="A186" s="225"/>
      <c r="B186" s="458" t="s">
        <v>53</v>
      </c>
      <c r="C186" s="458"/>
      <c r="D186" s="458"/>
      <c r="E186" s="458"/>
      <c r="F186" s="458"/>
      <c r="G186" s="458"/>
      <c r="H186" s="458"/>
      <c r="I186" s="458"/>
      <c r="J186" s="458"/>
      <c r="K186" s="458"/>
      <c r="L186" s="458"/>
      <c r="M186" s="459"/>
      <c r="N186" s="226">
        <v>804</v>
      </c>
      <c r="O186" s="229">
        <v>10</v>
      </c>
      <c r="P186" s="229">
        <v>4</v>
      </c>
      <c r="Q186" s="227" t="s">
        <v>433</v>
      </c>
      <c r="R186" s="228">
        <v>0</v>
      </c>
      <c r="S186" s="460"/>
      <c r="T186" s="461"/>
      <c r="U186" s="230">
        <v>25252.799999999999</v>
      </c>
      <c r="V186" s="231">
        <v>0</v>
      </c>
      <c r="W186" s="270">
        <f t="shared" si="15"/>
        <v>25252.799999999999</v>
      </c>
      <c r="X186" s="281">
        <f t="shared" si="15"/>
        <v>17810.893059999999</v>
      </c>
      <c r="Y186" s="283">
        <f t="shared" si="13"/>
        <v>70.530369147183677</v>
      </c>
    </row>
    <row r="187" spans="1:25" ht="84.75" customHeight="1" x14ac:dyDescent="0.2">
      <c r="A187" s="225"/>
      <c r="B187" s="458" t="s">
        <v>435</v>
      </c>
      <c r="C187" s="458"/>
      <c r="D187" s="458"/>
      <c r="E187" s="458"/>
      <c r="F187" s="458"/>
      <c r="G187" s="458"/>
      <c r="H187" s="458"/>
      <c r="I187" s="458"/>
      <c r="J187" s="458"/>
      <c r="K187" s="458"/>
      <c r="L187" s="458"/>
      <c r="M187" s="459"/>
      <c r="N187" s="226">
        <v>804</v>
      </c>
      <c r="O187" s="229">
        <v>10</v>
      </c>
      <c r="P187" s="229">
        <v>4</v>
      </c>
      <c r="Q187" s="227" t="s">
        <v>436</v>
      </c>
      <c r="R187" s="228">
        <v>0</v>
      </c>
      <c r="S187" s="460"/>
      <c r="T187" s="461"/>
      <c r="U187" s="230">
        <v>25252.799999999999</v>
      </c>
      <c r="V187" s="231">
        <v>0</v>
      </c>
      <c r="W187" s="270">
        <f t="shared" si="15"/>
        <v>25252.799999999999</v>
      </c>
      <c r="X187" s="281">
        <f t="shared" si="15"/>
        <v>17810.893059999999</v>
      </c>
      <c r="Y187" s="283">
        <f t="shared" si="13"/>
        <v>70.530369147183677</v>
      </c>
    </row>
    <row r="188" spans="1:25" ht="12" customHeight="1" x14ac:dyDescent="0.2">
      <c r="A188" s="225"/>
      <c r="B188" s="458" t="s">
        <v>46</v>
      </c>
      <c r="C188" s="458"/>
      <c r="D188" s="458"/>
      <c r="E188" s="458"/>
      <c r="F188" s="458"/>
      <c r="G188" s="458"/>
      <c r="H188" s="458"/>
      <c r="I188" s="458"/>
      <c r="J188" s="458"/>
      <c r="K188" s="458"/>
      <c r="L188" s="458"/>
      <c r="M188" s="459"/>
      <c r="N188" s="226">
        <v>804</v>
      </c>
      <c r="O188" s="229">
        <v>10</v>
      </c>
      <c r="P188" s="229">
        <v>4</v>
      </c>
      <c r="Q188" s="227" t="s">
        <v>436</v>
      </c>
      <c r="R188" s="228" t="s">
        <v>43</v>
      </c>
      <c r="S188" s="460"/>
      <c r="T188" s="461"/>
      <c r="U188" s="230">
        <v>25252.799999999999</v>
      </c>
      <c r="V188" s="231">
        <v>0</v>
      </c>
      <c r="W188" s="270">
        <f t="shared" si="15"/>
        <v>25252.799999999999</v>
      </c>
      <c r="X188" s="281">
        <f t="shared" si="15"/>
        <v>17810.893059999999</v>
      </c>
      <c r="Y188" s="283">
        <f t="shared" si="13"/>
        <v>70.530369147183677</v>
      </c>
    </row>
    <row r="189" spans="1:25" ht="12" customHeight="1" x14ac:dyDescent="0.2">
      <c r="A189" s="225"/>
      <c r="B189" s="458" t="s">
        <v>47</v>
      </c>
      <c r="C189" s="458"/>
      <c r="D189" s="458"/>
      <c r="E189" s="458"/>
      <c r="F189" s="458"/>
      <c r="G189" s="458"/>
      <c r="H189" s="458"/>
      <c r="I189" s="458"/>
      <c r="J189" s="458"/>
      <c r="K189" s="458"/>
      <c r="L189" s="458"/>
      <c r="M189" s="459"/>
      <c r="N189" s="226">
        <v>804</v>
      </c>
      <c r="O189" s="229">
        <v>10</v>
      </c>
      <c r="P189" s="229">
        <v>4</v>
      </c>
      <c r="Q189" s="227" t="s">
        <v>436</v>
      </c>
      <c r="R189" s="228" t="s">
        <v>44</v>
      </c>
      <c r="S189" s="460"/>
      <c r="T189" s="461"/>
      <c r="U189" s="230">
        <v>25252.799999999999</v>
      </c>
      <c r="V189" s="231">
        <v>0</v>
      </c>
      <c r="W189" s="270">
        <f t="shared" si="15"/>
        <v>25252.799999999999</v>
      </c>
      <c r="X189" s="281">
        <f t="shared" si="15"/>
        <v>17810.893059999999</v>
      </c>
      <c r="Y189" s="283">
        <f t="shared" si="13"/>
        <v>70.530369147183677</v>
      </c>
    </row>
    <row r="190" spans="1:25" ht="21.75" customHeight="1" x14ac:dyDescent="0.2">
      <c r="A190" s="225"/>
      <c r="B190" s="458" t="s">
        <v>428</v>
      </c>
      <c r="C190" s="458"/>
      <c r="D190" s="458"/>
      <c r="E190" s="458"/>
      <c r="F190" s="458"/>
      <c r="G190" s="458"/>
      <c r="H190" s="458"/>
      <c r="I190" s="458"/>
      <c r="J190" s="458"/>
      <c r="K190" s="458"/>
      <c r="L190" s="458"/>
      <c r="M190" s="459"/>
      <c r="N190" s="226">
        <v>804</v>
      </c>
      <c r="O190" s="229">
        <v>10</v>
      </c>
      <c r="P190" s="229">
        <v>4</v>
      </c>
      <c r="Q190" s="227" t="s">
        <v>436</v>
      </c>
      <c r="R190" s="228" t="s">
        <v>48</v>
      </c>
      <c r="S190" s="460"/>
      <c r="T190" s="461"/>
      <c r="U190" s="230">
        <v>25252.799999999999</v>
      </c>
      <c r="V190" s="231">
        <v>0</v>
      </c>
      <c r="W190" s="270">
        <v>25252.799999999999</v>
      </c>
      <c r="X190" s="281">
        <v>17810.893059999999</v>
      </c>
      <c r="Y190" s="283">
        <f t="shared" si="13"/>
        <v>70.530369147183677</v>
      </c>
    </row>
    <row r="191" spans="1:25" ht="21.75" customHeight="1" x14ac:dyDescent="0.2">
      <c r="A191" s="225"/>
      <c r="B191" s="458" t="s">
        <v>152</v>
      </c>
      <c r="C191" s="458"/>
      <c r="D191" s="458"/>
      <c r="E191" s="458"/>
      <c r="F191" s="458"/>
      <c r="G191" s="458"/>
      <c r="H191" s="458"/>
      <c r="I191" s="458"/>
      <c r="J191" s="458"/>
      <c r="K191" s="458"/>
      <c r="L191" s="458"/>
      <c r="M191" s="459"/>
      <c r="N191" s="226">
        <v>804</v>
      </c>
      <c r="O191" s="229">
        <v>10</v>
      </c>
      <c r="P191" s="229">
        <v>4</v>
      </c>
      <c r="Q191" s="227" t="s">
        <v>426</v>
      </c>
      <c r="R191" s="228">
        <v>0</v>
      </c>
      <c r="S191" s="460"/>
      <c r="T191" s="461"/>
      <c r="U191" s="230">
        <v>620</v>
      </c>
      <c r="V191" s="231">
        <v>61380</v>
      </c>
      <c r="W191" s="270">
        <f t="shared" ref="W191:X195" si="16">+W192</f>
        <v>65486</v>
      </c>
      <c r="X191" s="281">
        <f t="shared" si="16"/>
        <v>61674.867019999998</v>
      </c>
      <c r="Y191" s="283">
        <f t="shared" si="13"/>
        <v>94.180232446629802</v>
      </c>
    </row>
    <row r="192" spans="1:25" ht="12" customHeight="1" x14ac:dyDescent="0.2">
      <c r="A192" s="225"/>
      <c r="B192" s="458" t="s">
        <v>53</v>
      </c>
      <c r="C192" s="458"/>
      <c r="D192" s="458"/>
      <c r="E192" s="458"/>
      <c r="F192" s="458"/>
      <c r="G192" s="458"/>
      <c r="H192" s="458"/>
      <c r="I192" s="458"/>
      <c r="J192" s="458"/>
      <c r="K192" s="458"/>
      <c r="L192" s="458"/>
      <c r="M192" s="459"/>
      <c r="N192" s="226">
        <v>804</v>
      </c>
      <c r="O192" s="229">
        <v>10</v>
      </c>
      <c r="P192" s="229">
        <v>4</v>
      </c>
      <c r="Q192" s="227" t="s">
        <v>433</v>
      </c>
      <c r="R192" s="228">
        <v>0</v>
      </c>
      <c r="S192" s="460"/>
      <c r="T192" s="461"/>
      <c r="U192" s="230">
        <v>620</v>
      </c>
      <c r="V192" s="231">
        <v>61380</v>
      </c>
      <c r="W192" s="270">
        <f t="shared" si="16"/>
        <v>65486</v>
      </c>
      <c r="X192" s="281">
        <f t="shared" si="16"/>
        <v>61674.867019999998</v>
      </c>
      <c r="Y192" s="283">
        <f t="shared" si="13"/>
        <v>94.180232446629802</v>
      </c>
    </row>
    <row r="193" spans="1:25" ht="32.25" customHeight="1" x14ac:dyDescent="0.2">
      <c r="A193" s="225"/>
      <c r="B193" s="458" t="s">
        <v>531</v>
      </c>
      <c r="C193" s="458"/>
      <c r="D193" s="458"/>
      <c r="E193" s="458"/>
      <c r="F193" s="458"/>
      <c r="G193" s="458"/>
      <c r="H193" s="458"/>
      <c r="I193" s="458"/>
      <c r="J193" s="458"/>
      <c r="K193" s="458"/>
      <c r="L193" s="458"/>
      <c r="M193" s="459"/>
      <c r="N193" s="226">
        <v>804</v>
      </c>
      <c r="O193" s="229">
        <v>10</v>
      </c>
      <c r="P193" s="229">
        <v>4</v>
      </c>
      <c r="Q193" s="227" t="s">
        <v>587</v>
      </c>
      <c r="R193" s="228">
        <v>0</v>
      </c>
      <c r="S193" s="460"/>
      <c r="T193" s="461"/>
      <c r="U193" s="230">
        <v>620</v>
      </c>
      <c r="V193" s="231">
        <v>61380</v>
      </c>
      <c r="W193" s="270">
        <f t="shared" si="16"/>
        <v>65486</v>
      </c>
      <c r="X193" s="281">
        <f t="shared" si="16"/>
        <v>61674.867019999998</v>
      </c>
      <c r="Y193" s="283">
        <f t="shared" si="13"/>
        <v>94.180232446629802</v>
      </c>
    </row>
    <row r="194" spans="1:25" ht="12" customHeight="1" x14ac:dyDescent="0.2">
      <c r="A194" s="225"/>
      <c r="B194" s="458" t="s">
        <v>46</v>
      </c>
      <c r="C194" s="458"/>
      <c r="D194" s="458"/>
      <c r="E194" s="458"/>
      <c r="F194" s="458"/>
      <c r="G194" s="458"/>
      <c r="H194" s="458"/>
      <c r="I194" s="458"/>
      <c r="J194" s="458"/>
      <c r="K194" s="458"/>
      <c r="L194" s="458"/>
      <c r="M194" s="459"/>
      <c r="N194" s="226">
        <v>804</v>
      </c>
      <c r="O194" s="229">
        <v>10</v>
      </c>
      <c r="P194" s="229">
        <v>4</v>
      </c>
      <c r="Q194" s="227" t="s">
        <v>587</v>
      </c>
      <c r="R194" s="228" t="s">
        <v>43</v>
      </c>
      <c r="S194" s="460"/>
      <c r="T194" s="461"/>
      <c r="U194" s="230">
        <v>620</v>
      </c>
      <c r="V194" s="231">
        <v>61380</v>
      </c>
      <c r="W194" s="270">
        <f t="shared" si="16"/>
        <v>65486</v>
      </c>
      <c r="X194" s="281">
        <f t="shared" si="16"/>
        <v>61674.867019999998</v>
      </c>
      <c r="Y194" s="283">
        <f t="shared" si="13"/>
        <v>94.180232446629802</v>
      </c>
    </row>
    <row r="195" spans="1:25" ht="12" customHeight="1" x14ac:dyDescent="0.2">
      <c r="A195" s="225"/>
      <c r="B195" s="458" t="s">
        <v>47</v>
      </c>
      <c r="C195" s="458"/>
      <c r="D195" s="458"/>
      <c r="E195" s="458"/>
      <c r="F195" s="458"/>
      <c r="G195" s="458"/>
      <c r="H195" s="458"/>
      <c r="I195" s="458"/>
      <c r="J195" s="458"/>
      <c r="K195" s="458"/>
      <c r="L195" s="458"/>
      <c r="M195" s="459"/>
      <c r="N195" s="226">
        <v>804</v>
      </c>
      <c r="O195" s="229">
        <v>10</v>
      </c>
      <c r="P195" s="229">
        <v>4</v>
      </c>
      <c r="Q195" s="227" t="s">
        <v>587</v>
      </c>
      <c r="R195" s="228" t="s">
        <v>44</v>
      </c>
      <c r="S195" s="460"/>
      <c r="T195" s="461"/>
      <c r="U195" s="230">
        <v>620</v>
      </c>
      <c r="V195" s="231">
        <v>61380</v>
      </c>
      <c r="W195" s="270">
        <f t="shared" si="16"/>
        <v>65486</v>
      </c>
      <c r="X195" s="281">
        <f t="shared" si="16"/>
        <v>61674.867019999998</v>
      </c>
      <c r="Y195" s="283">
        <f t="shared" si="13"/>
        <v>94.180232446629802</v>
      </c>
    </row>
    <row r="196" spans="1:25" ht="21.75" customHeight="1" x14ac:dyDescent="0.2">
      <c r="A196" s="225"/>
      <c r="B196" s="458" t="s">
        <v>428</v>
      </c>
      <c r="C196" s="458"/>
      <c r="D196" s="458"/>
      <c r="E196" s="458"/>
      <c r="F196" s="458"/>
      <c r="G196" s="458"/>
      <c r="H196" s="458"/>
      <c r="I196" s="458"/>
      <c r="J196" s="458"/>
      <c r="K196" s="458"/>
      <c r="L196" s="458"/>
      <c r="M196" s="459"/>
      <c r="N196" s="226">
        <v>804</v>
      </c>
      <c r="O196" s="229">
        <v>10</v>
      </c>
      <c r="P196" s="229">
        <v>4</v>
      </c>
      <c r="Q196" s="227" t="s">
        <v>587</v>
      </c>
      <c r="R196" s="228" t="s">
        <v>48</v>
      </c>
      <c r="S196" s="460"/>
      <c r="T196" s="461"/>
      <c r="U196" s="230">
        <v>620</v>
      </c>
      <c r="V196" s="231">
        <v>61380</v>
      </c>
      <c r="W196" s="270">
        <f>62000-7800+11286</f>
        <v>65486</v>
      </c>
      <c r="X196" s="281">
        <v>61674.867019999998</v>
      </c>
      <c r="Y196" s="283">
        <f t="shared" si="13"/>
        <v>94.180232446629802</v>
      </c>
    </row>
    <row r="197" spans="1:25" ht="21.75" customHeight="1" x14ac:dyDescent="0.2">
      <c r="A197" s="225"/>
      <c r="B197" s="458" t="s">
        <v>152</v>
      </c>
      <c r="C197" s="458"/>
      <c r="D197" s="458"/>
      <c r="E197" s="458"/>
      <c r="F197" s="458"/>
      <c r="G197" s="458"/>
      <c r="H197" s="458"/>
      <c r="I197" s="458"/>
      <c r="J197" s="458"/>
      <c r="K197" s="458"/>
      <c r="L197" s="458"/>
      <c r="M197" s="459"/>
      <c r="N197" s="226">
        <v>804</v>
      </c>
      <c r="O197" s="229">
        <v>10</v>
      </c>
      <c r="P197" s="229">
        <v>4</v>
      </c>
      <c r="Q197" s="227" t="s">
        <v>426</v>
      </c>
      <c r="R197" s="228">
        <v>0</v>
      </c>
      <c r="S197" s="460"/>
      <c r="T197" s="461"/>
      <c r="U197" s="230">
        <v>22959.837</v>
      </c>
      <c r="V197" s="231">
        <v>11860.728999999999</v>
      </c>
      <c r="W197" s="270">
        <f>+W198</f>
        <v>35709.57372</v>
      </c>
      <c r="X197" s="281">
        <f>+X198</f>
        <v>29053.84</v>
      </c>
      <c r="Y197" s="283">
        <f t="shared" si="13"/>
        <v>81.361486496064501</v>
      </c>
    </row>
    <row r="198" spans="1:25" ht="12" customHeight="1" x14ac:dyDescent="0.2">
      <c r="A198" s="225"/>
      <c r="B198" s="458" t="s">
        <v>53</v>
      </c>
      <c r="C198" s="458"/>
      <c r="D198" s="458"/>
      <c r="E198" s="458"/>
      <c r="F198" s="458"/>
      <c r="G198" s="458"/>
      <c r="H198" s="458"/>
      <c r="I198" s="458"/>
      <c r="J198" s="458"/>
      <c r="K198" s="458"/>
      <c r="L198" s="458"/>
      <c r="M198" s="459"/>
      <c r="N198" s="226">
        <v>804</v>
      </c>
      <c r="O198" s="229">
        <v>10</v>
      </c>
      <c r="P198" s="229">
        <v>4</v>
      </c>
      <c r="Q198" s="227" t="s">
        <v>433</v>
      </c>
      <c r="R198" s="228">
        <v>0</v>
      </c>
      <c r="S198" s="460"/>
      <c r="T198" s="461"/>
      <c r="U198" s="230">
        <v>22959.837</v>
      </c>
      <c r="V198" s="231">
        <v>11860.728999999999</v>
      </c>
      <c r="W198" s="270">
        <f>W199+W203+W207</f>
        <v>35709.57372</v>
      </c>
      <c r="X198" s="270">
        <f>X199+X203+X207</f>
        <v>29053.84</v>
      </c>
      <c r="Y198" s="283">
        <f t="shared" si="13"/>
        <v>81.361486496064501</v>
      </c>
    </row>
    <row r="199" spans="1:25" s="294" customFormat="1" ht="60.75" customHeight="1" x14ac:dyDescent="0.2">
      <c r="A199" s="284"/>
      <c r="B199" s="464" t="s">
        <v>665</v>
      </c>
      <c r="C199" s="464"/>
      <c r="D199" s="464"/>
      <c r="E199" s="464"/>
      <c r="F199" s="464"/>
      <c r="G199" s="464"/>
      <c r="H199" s="464"/>
      <c r="I199" s="464"/>
      <c r="J199" s="464"/>
      <c r="K199" s="464"/>
      <c r="L199" s="464"/>
      <c r="M199" s="465"/>
      <c r="N199" s="285">
        <v>804</v>
      </c>
      <c r="O199" s="286">
        <v>10</v>
      </c>
      <c r="P199" s="286">
        <v>4</v>
      </c>
      <c r="Q199" s="287" t="s">
        <v>664</v>
      </c>
      <c r="R199" s="288">
        <v>0</v>
      </c>
      <c r="S199" s="466"/>
      <c r="T199" s="467"/>
      <c r="U199" s="289">
        <v>139.27099999999999</v>
      </c>
      <c r="V199" s="290">
        <v>11860.728999999999</v>
      </c>
      <c r="W199" s="291">
        <f t="shared" ref="W199:X201" si="17">+W200</f>
        <v>889.00771999999995</v>
      </c>
      <c r="X199" s="292">
        <f t="shared" si="17"/>
        <v>714.44899999999996</v>
      </c>
      <c r="Y199" s="293">
        <f t="shared" ref="Y199:Y202" si="18">X199/W199*100</f>
        <v>80.364768935864802</v>
      </c>
    </row>
    <row r="200" spans="1:25" s="294" customFormat="1" ht="12" customHeight="1" x14ac:dyDescent="0.2">
      <c r="A200" s="284"/>
      <c r="B200" s="464" t="s">
        <v>46</v>
      </c>
      <c r="C200" s="464"/>
      <c r="D200" s="464"/>
      <c r="E200" s="464"/>
      <c r="F200" s="464"/>
      <c r="G200" s="464"/>
      <c r="H200" s="464"/>
      <c r="I200" s="464"/>
      <c r="J200" s="464"/>
      <c r="K200" s="464"/>
      <c r="L200" s="464"/>
      <c r="M200" s="465"/>
      <c r="N200" s="285">
        <v>804</v>
      </c>
      <c r="O200" s="286">
        <v>10</v>
      </c>
      <c r="P200" s="286">
        <v>4</v>
      </c>
      <c r="Q200" s="287" t="s">
        <v>664</v>
      </c>
      <c r="R200" s="288" t="s">
        <v>43</v>
      </c>
      <c r="S200" s="466"/>
      <c r="T200" s="467"/>
      <c r="U200" s="289">
        <v>139.27099999999999</v>
      </c>
      <c r="V200" s="290">
        <v>11860.728999999999</v>
      </c>
      <c r="W200" s="291">
        <f t="shared" si="17"/>
        <v>889.00771999999995</v>
      </c>
      <c r="X200" s="292">
        <f t="shared" si="17"/>
        <v>714.44899999999996</v>
      </c>
      <c r="Y200" s="293">
        <f t="shared" si="18"/>
        <v>80.364768935864802</v>
      </c>
    </row>
    <row r="201" spans="1:25" s="294" customFormat="1" ht="12" customHeight="1" x14ac:dyDescent="0.2">
      <c r="A201" s="284"/>
      <c r="B201" s="464" t="s">
        <v>47</v>
      </c>
      <c r="C201" s="464"/>
      <c r="D201" s="464"/>
      <c r="E201" s="464"/>
      <c r="F201" s="464"/>
      <c r="G201" s="464"/>
      <c r="H201" s="464"/>
      <c r="I201" s="464"/>
      <c r="J201" s="464"/>
      <c r="K201" s="464"/>
      <c r="L201" s="464"/>
      <c r="M201" s="465"/>
      <c r="N201" s="285">
        <v>804</v>
      </c>
      <c r="O201" s="286">
        <v>10</v>
      </c>
      <c r="P201" s="286">
        <v>4</v>
      </c>
      <c r="Q201" s="287" t="s">
        <v>664</v>
      </c>
      <c r="R201" s="288" t="s">
        <v>44</v>
      </c>
      <c r="S201" s="466"/>
      <c r="T201" s="467"/>
      <c r="U201" s="289">
        <v>139.27099999999999</v>
      </c>
      <c r="V201" s="290">
        <v>11860.728999999999</v>
      </c>
      <c r="W201" s="291">
        <f t="shared" si="17"/>
        <v>889.00771999999995</v>
      </c>
      <c r="X201" s="292">
        <f t="shared" si="17"/>
        <v>714.44899999999996</v>
      </c>
      <c r="Y201" s="293">
        <f t="shared" si="18"/>
        <v>80.364768935864802</v>
      </c>
    </row>
    <row r="202" spans="1:25" s="294" customFormat="1" ht="21.75" customHeight="1" x14ac:dyDescent="0.2">
      <c r="A202" s="284"/>
      <c r="B202" s="464" t="s">
        <v>428</v>
      </c>
      <c r="C202" s="464"/>
      <c r="D202" s="464"/>
      <c r="E202" s="464"/>
      <c r="F202" s="464"/>
      <c r="G202" s="464"/>
      <c r="H202" s="464"/>
      <c r="I202" s="464"/>
      <c r="J202" s="464"/>
      <c r="K202" s="464"/>
      <c r="L202" s="464"/>
      <c r="M202" s="465"/>
      <c r="N202" s="285">
        <v>804</v>
      </c>
      <c r="O202" s="286">
        <v>10</v>
      </c>
      <c r="P202" s="286">
        <v>4</v>
      </c>
      <c r="Q202" s="287" t="s">
        <v>664</v>
      </c>
      <c r="R202" s="288" t="s">
        <v>48</v>
      </c>
      <c r="S202" s="466"/>
      <c r="T202" s="467"/>
      <c r="U202" s="289">
        <v>139.27099999999999</v>
      </c>
      <c r="V202" s="290">
        <v>11860.728999999999</v>
      </c>
      <c r="W202" s="291">
        <v>889.00771999999995</v>
      </c>
      <c r="X202" s="292">
        <v>714.44899999999996</v>
      </c>
      <c r="Y202" s="293">
        <f t="shared" si="18"/>
        <v>80.364768935864802</v>
      </c>
    </row>
    <row r="203" spans="1:25" ht="42.75" customHeight="1" x14ac:dyDescent="0.2">
      <c r="A203" s="225"/>
      <c r="B203" s="458" t="s">
        <v>588</v>
      </c>
      <c r="C203" s="458"/>
      <c r="D203" s="458"/>
      <c r="E203" s="458"/>
      <c r="F203" s="458"/>
      <c r="G203" s="458"/>
      <c r="H203" s="458"/>
      <c r="I203" s="458"/>
      <c r="J203" s="458"/>
      <c r="K203" s="458"/>
      <c r="L203" s="458"/>
      <c r="M203" s="459"/>
      <c r="N203" s="226">
        <v>804</v>
      </c>
      <c r="O203" s="229">
        <v>10</v>
      </c>
      <c r="P203" s="229">
        <v>4</v>
      </c>
      <c r="Q203" s="227" t="s">
        <v>589</v>
      </c>
      <c r="R203" s="228">
        <v>0</v>
      </c>
      <c r="S203" s="460"/>
      <c r="T203" s="461"/>
      <c r="U203" s="230">
        <v>139.27099999999999</v>
      </c>
      <c r="V203" s="231">
        <v>11860.728999999999</v>
      </c>
      <c r="W203" s="270">
        <f t="shared" ref="W203:X205" si="19">+W204</f>
        <v>12000</v>
      </c>
      <c r="X203" s="281">
        <f t="shared" si="19"/>
        <v>12000</v>
      </c>
      <c r="Y203" s="283">
        <f t="shared" si="13"/>
        <v>100</v>
      </c>
    </row>
    <row r="204" spans="1:25" ht="12" customHeight="1" x14ac:dyDescent="0.2">
      <c r="A204" s="225"/>
      <c r="B204" s="458" t="s">
        <v>46</v>
      </c>
      <c r="C204" s="458"/>
      <c r="D204" s="458"/>
      <c r="E204" s="458"/>
      <c r="F204" s="458"/>
      <c r="G204" s="458"/>
      <c r="H204" s="458"/>
      <c r="I204" s="458"/>
      <c r="J204" s="458"/>
      <c r="K204" s="458"/>
      <c r="L204" s="458"/>
      <c r="M204" s="459"/>
      <c r="N204" s="226">
        <v>804</v>
      </c>
      <c r="O204" s="229">
        <v>10</v>
      </c>
      <c r="P204" s="229">
        <v>4</v>
      </c>
      <c r="Q204" s="227" t="s">
        <v>589</v>
      </c>
      <c r="R204" s="228" t="s">
        <v>43</v>
      </c>
      <c r="S204" s="460"/>
      <c r="T204" s="461"/>
      <c r="U204" s="230">
        <v>139.27099999999999</v>
      </c>
      <c r="V204" s="231">
        <v>11860.728999999999</v>
      </c>
      <c r="W204" s="270">
        <f t="shared" si="19"/>
        <v>12000</v>
      </c>
      <c r="X204" s="281">
        <f t="shared" si="19"/>
        <v>12000</v>
      </c>
      <c r="Y204" s="283">
        <f t="shared" si="13"/>
        <v>100</v>
      </c>
    </row>
    <row r="205" spans="1:25" ht="12" customHeight="1" x14ac:dyDescent="0.2">
      <c r="A205" s="225"/>
      <c r="B205" s="458" t="s">
        <v>47</v>
      </c>
      <c r="C205" s="458"/>
      <c r="D205" s="458"/>
      <c r="E205" s="458"/>
      <c r="F205" s="458"/>
      <c r="G205" s="458"/>
      <c r="H205" s="458"/>
      <c r="I205" s="458"/>
      <c r="J205" s="458"/>
      <c r="K205" s="458"/>
      <c r="L205" s="458"/>
      <c r="M205" s="459"/>
      <c r="N205" s="226">
        <v>804</v>
      </c>
      <c r="O205" s="229">
        <v>10</v>
      </c>
      <c r="P205" s="229">
        <v>4</v>
      </c>
      <c r="Q205" s="227" t="s">
        <v>589</v>
      </c>
      <c r="R205" s="228" t="s">
        <v>44</v>
      </c>
      <c r="S205" s="460"/>
      <c r="T205" s="461"/>
      <c r="U205" s="230">
        <v>139.27099999999999</v>
      </c>
      <c r="V205" s="231">
        <v>11860.728999999999</v>
      </c>
      <c r="W205" s="270">
        <f t="shared" si="19"/>
        <v>12000</v>
      </c>
      <c r="X205" s="281">
        <f t="shared" si="19"/>
        <v>12000</v>
      </c>
      <c r="Y205" s="283">
        <f t="shared" si="13"/>
        <v>100</v>
      </c>
    </row>
    <row r="206" spans="1:25" ht="21.75" customHeight="1" x14ac:dyDescent="0.2">
      <c r="A206" s="225"/>
      <c r="B206" s="458" t="s">
        <v>428</v>
      </c>
      <c r="C206" s="458"/>
      <c r="D206" s="458"/>
      <c r="E206" s="458"/>
      <c r="F206" s="458"/>
      <c r="G206" s="458"/>
      <c r="H206" s="458"/>
      <c r="I206" s="458"/>
      <c r="J206" s="458"/>
      <c r="K206" s="458"/>
      <c r="L206" s="458"/>
      <c r="M206" s="459"/>
      <c r="N206" s="226">
        <v>804</v>
      </c>
      <c r="O206" s="229">
        <v>10</v>
      </c>
      <c r="P206" s="229">
        <v>4</v>
      </c>
      <c r="Q206" s="227" t="s">
        <v>589</v>
      </c>
      <c r="R206" s="228" t="s">
        <v>48</v>
      </c>
      <c r="S206" s="460"/>
      <c r="T206" s="461"/>
      <c r="U206" s="230">
        <v>139.27099999999999</v>
      </c>
      <c r="V206" s="231">
        <v>11860.728999999999</v>
      </c>
      <c r="W206" s="270">
        <v>12000</v>
      </c>
      <c r="X206" s="281">
        <v>12000</v>
      </c>
      <c r="Y206" s="283">
        <f t="shared" si="13"/>
        <v>100</v>
      </c>
    </row>
    <row r="207" spans="1:25" ht="21.75" customHeight="1" x14ac:dyDescent="0.2">
      <c r="A207" s="225"/>
      <c r="B207" s="458" t="s">
        <v>516</v>
      </c>
      <c r="C207" s="458"/>
      <c r="D207" s="458"/>
      <c r="E207" s="458"/>
      <c r="F207" s="458"/>
      <c r="G207" s="458"/>
      <c r="H207" s="458"/>
      <c r="I207" s="458"/>
      <c r="J207" s="458"/>
      <c r="K207" s="458"/>
      <c r="L207" s="458"/>
      <c r="M207" s="459"/>
      <c r="N207" s="226">
        <v>804</v>
      </c>
      <c r="O207" s="229">
        <v>10</v>
      </c>
      <c r="P207" s="229">
        <v>4</v>
      </c>
      <c r="Q207" s="227" t="s">
        <v>517</v>
      </c>
      <c r="R207" s="228">
        <v>0</v>
      </c>
      <c r="S207" s="460"/>
      <c r="T207" s="461"/>
      <c r="U207" s="230">
        <v>22820.565999999999</v>
      </c>
      <c r="V207" s="231">
        <v>0</v>
      </c>
      <c r="W207" s="270">
        <f t="shared" ref="W207:X209" si="20">+W208</f>
        <v>22820.565999999999</v>
      </c>
      <c r="X207" s="281">
        <f t="shared" si="20"/>
        <v>16339.391</v>
      </c>
      <c r="Y207" s="283">
        <f t="shared" si="13"/>
        <v>71.599411688561972</v>
      </c>
    </row>
    <row r="208" spans="1:25" ht="12" customHeight="1" x14ac:dyDescent="0.2">
      <c r="A208" s="225"/>
      <c r="B208" s="458" t="s">
        <v>46</v>
      </c>
      <c r="C208" s="458"/>
      <c r="D208" s="458"/>
      <c r="E208" s="458"/>
      <c r="F208" s="458"/>
      <c r="G208" s="458"/>
      <c r="H208" s="458"/>
      <c r="I208" s="458"/>
      <c r="J208" s="458"/>
      <c r="K208" s="458"/>
      <c r="L208" s="458"/>
      <c r="M208" s="459"/>
      <c r="N208" s="226">
        <v>804</v>
      </c>
      <c r="O208" s="229">
        <v>10</v>
      </c>
      <c r="P208" s="229">
        <v>4</v>
      </c>
      <c r="Q208" s="227" t="s">
        <v>517</v>
      </c>
      <c r="R208" s="228" t="s">
        <v>43</v>
      </c>
      <c r="S208" s="460"/>
      <c r="T208" s="461"/>
      <c r="U208" s="230">
        <v>22820.565999999999</v>
      </c>
      <c r="V208" s="231">
        <v>0</v>
      </c>
      <c r="W208" s="270">
        <f t="shared" si="20"/>
        <v>22820.565999999999</v>
      </c>
      <c r="X208" s="281">
        <f t="shared" si="20"/>
        <v>16339.391</v>
      </c>
      <c r="Y208" s="283">
        <f t="shared" si="13"/>
        <v>71.599411688561972</v>
      </c>
    </row>
    <row r="209" spans="1:25" ht="12" customHeight="1" x14ac:dyDescent="0.2">
      <c r="A209" s="225"/>
      <c r="B209" s="458" t="s">
        <v>47</v>
      </c>
      <c r="C209" s="458"/>
      <c r="D209" s="458"/>
      <c r="E209" s="458"/>
      <c r="F209" s="458"/>
      <c r="G209" s="458"/>
      <c r="H209" s="458"/>
      <c r="I209" s="458"/>
      <c r="J209" s="458"/>
      <c r="K209" s="458"/>
      <c r="L209" s="458"/>
      <c r="M209" s="459"/>
      <c r="N209" s="226">
        <v>804</v>
      </c>
      <c r="O209" s="229">
        <v>10</v>
      </c>
      <c r="P209" s="229">
        <v>4</v>
      </c>
      <c r="Q209" s="227" t="s">
        <v>517</v>
      </c>
      <c r="R209" s="228" t="s">
        <v>44</v>
      </c>
      <c r="S209" s="460"/>
      <c r="T209" s="461"/>
      <c r="U209" s="230">
        <v>22820.565999999999</v>
      </c>
      <c r="V209" s="231">
        <v>0</v>
      </c>
      <c r="W209" s="270">
        <f t="shared" si="20"/>
        <v>22820.565999999999</v>
      </c>
      <c r="X209" s="281">
        <f t="shared" si="20"/>
        <v>16339.391</v>
      </c>
      <c r="Y209" s="283">
        <f t="shared" si="13"/>
        <v>71.599411688561972</v>
      </c>
    </row>
    <row r="210" spans="1:25" ht="21.75" customHeight="1" x14ac:dyDescent="0.2">
      <c r="A210" s="225"/>
      <c r="B210" s="458" t="s">
        <v>428</v>
      </c>
      <c r="C210" s="458"/>
      <c r="D210" s="458"/>
      <c r="E210" s="458"/>
      <c r="F210" s="458"/>
      <c r="G210" s="458"/>
      <c r="H210" s="458"/>
      <c r="I210" s="458"/>
      <c r="J210" s="458"/>
      <c r="K210" s="458"/>
      <c r="L210" s="458"/>
      <c r="M210" s="459"/>
      <c r="N210" s="226">
        <v>804</v>
      </c>
      <c r="O210" s="229">
        <v>10</v>
      </c>
      <c r="P210" s="229">
        <v>4</v>
      </c>
      <c r="Q210" s="227" t="s">
        <v>517</v>
      </c>
      <c r="R210" s="228" t="s">
        <v>48</v>
      </c>
      <c r="S210" s="460"/>
      <c r="T210" s="461"/>
      <c r="U210" s="230">
        <v>22820.565999999999</v>
      </c>
      <c r="V210" s="231">
        <v>0</v>
      </c>
      <c r="W210" s="270">
        <v>22820.565999999999</v>
      </c>
      <c r="X210" s="281">
        <v>16339.391</v>
      </c>
      <c r="Y210" s="283">
        <f t="shared" si="13"/>
        <v>71.599411688561972</v>
      </c>
    </row>
    <row r="211" spans="1:25" ht="12" customHeight="1" x14ac:dyDescent="0.2">
      <c r="A211" s="225"/>
      <c r="B211" s="458" t="s">
        <v>57</v>
      </c>
      <c r="C211" s="458"/>
      <c r="D211" s="458"/>
      <c r="E211" s="458"/>
      <c r="F211" s="458"/>
      <c r="G211" s="458"/>
      <c r="H211" s="458"/>
      <c r="I211" s="458"/>
      <c r="J211" s="458"/>
      <c r="K211" s="458"/>
      <c r="L211" s="458"/>
      <c r="M211" s="459"/>
      <c r="N211" s="226">
        <v>804</v>
      </c>
      <c r="O211" s="229">
        <v>10</v>
      </c>
      <c r="P211" s="229">
        <v>6</v>
      </c>
      <c r="Q211" s="227">
        <v>0</v>
      </c>
      <c r="R211" s="228">
        <v>0</v>
      </c>
      <c r="S211" s="460"/>
      <c r="T211" s="461"/>
      <c r="U211" s="230">
        <v>4398.3130000000001</v>
      </c>
      <c r="V211" s="231">
        <v>211.48599999999999</v>
      </c>
      <c r="W211" s="270">
        <f>+W212+W227</f>
        <v>4609.8</v>
      </c>
      <c r="X211" s="281">
        <f>+X212+X227</f>
        <v>3799.5041699999997</v>
      </c>
      <c r="Y211" s="283">
        <f t="shared" si="13"/>
        <v>82.422321358844201</v>
      </c>
    </row>
    <row r="212" spans="1:25" ht="21.75" customHeight="1" x14ac:dyDescent="0.2">
      <c r="A212" s="225"/>
      <c r="B212" s="458" t="s">
        <v>152</v>
      </c>
      <c r="C212" s="458"/>
      <c r="D212" s="458"/>
      <c r="E212" s="458"/>
      <c r="F212" s="458"/>
      <c r="G212" s="458"/>
      <c r="H212" s="458"/>
      <c r="I212" s="458"/>
      <c r="J212" s="458"/>
      <c r="K212" s="458"/>
      <c r="L212" s="458"/>
      <c r="M212" s="459"/>
      <c r="N212" s="226">
        <v>804</v>
      </c>
      <c r="O212" s="229">
        <v>10</v>
      </c>
      <c r="P212" s="229">
        <v>6</v>
      </c>
      <c r="Q212" s="227" t="s">
        <v>426</v>
      </c>
      <c r="R212" s="228">
        <v>0</v>
      </c>
      <c r="S212" s="460"/>
      <c r="T212" s="461"/>
      <c r="U212" s="230">
        <v>3936.3130000000001</v>
      </c>
      <c r="V212" s="231">
        <v>211.48599999999999</v>
      </c>
      <c r="W212" s="270">
        <f>+W213</f>
        <v>4147.8</v>
      </c>
      <c r="X212" s="281">
        <f>+X213</f>
        <v>3493.8140399999997</v>
      </c>
      <c r="Y212" s="283">
        <f t="shared" si="13"/>
        <v>84.232943729205829</v>
      </c>
    </row>
    <row r="213" spans="1:25" ht="21.75" customHeight="1" x14ac:dyDescent="0.2">
      <c r="A213" s="225"/>
      <c r="B213" s="458" t="s">
        <v>58</v>
      </c>
      <c r="C213" s="458"/>
      <c r="D213" s="458"/>
      <c r="E213" s="458"/>
      <c r="F213" s="458"/>
      <c r="G213" s="458"/>
      <c r="H213" s="458"/>
      <c r="I213" s="458"/>
      <c r="J213" s="458"/>
      <c r="K213" s="458"/>
      <c r="L213" s="458"/>
      <c r="M213" s="459"/>
      <c r="N213" s="226">
        <v>804</v>
      </c>
      <c r="O213" s="229">
        <v>10</v>
      </c>
      <c r="P213" s="229">
        <v>6</v>
      </c>
      <c r="Q213" s="227" t="s">
        <v>456</v>
      </c>
      <c r="R213" s="228">
        <v>0</v>
      </c>
      <c r="S213" s="460"/>
      <c r="T213" s="461"/>
      <c r="U213" s="230">
        <v>3936.3130000000001</v>
      </c>
      <c r="V213" s="231">
        <v>211.48599999999999</v>
      </c>
      <c r="W213" s="270">
        <f>+W214</f>
        <v>4147.8</v>
      </c>
      <c r="X213" s="281">
        <f>+X214</f>
        <v>3493.8140399999997</v>
      </c>
      <c r="Y213" s="283">
        <f t="shared" si="13"/>
        <v>84.232943729205829</v>
      </c>
    </row>
    <row r="214" spans="1:25" ht="21.75" customHeight="1" x14ac:dyDescent="0.2">
      <c r="A214" s="225"/>
      <c r="B214" s="458" t="s">
        <v>59</v>
      </c>
      <c r="C214" s="458"/>
      <c r="D214" s="458"/>
      <c r="E214" s="458"/>
      <c r="F214" s="458"/>
      <c r="G214" s="458"/>
      <c r="H214" s="458"/>
      <c r="I214" s="458"/>
      <c r="J214" s="458"/>
      <c r="K214" s="458"/>
      <c r="L214" s="458"/>
      <c r="M214" s="459"/>
      <c r="N214" s="226">
        <v>804</v>
      </c>
      <c r="O214" s="229">
        <v>10</v>
      </c>
      <c r="P214" s="229">
        <v>6</v>
      </c>
      <c r="Q214" s="227" t="s">
        <v>457</v>
      </c>
      <c r="R214" s="228">
        <v>0</v>
      </c>
      <c r="S214" s="460"/>
      <c r="T214" s="461"/>
      <c r="U214" s="230">
        <v>3936.3130000000001</v>
      </c>
      <c r="V214" s="231">
        <v>211.48599999999999</v>
      </c>
      <c r="W214" s="270">
        <f>+W215+W219+W223</f>
        <v>4147.8</v>
      </c>
      <c r="X214" s="281">
        <f>+X215+X219+X223</f>
        <v>3493.8140399999997</v>
      </c>
      <c r="Y214" s="283">
        <f t="shared" si="13"/>
        <v>84.232943729205829</v>
      </c>
    </row>
    <row r="215" spans="1:25" ht="53.25" customHeight="1" x14ac:dyDescent="0.2">
      <c r="A215" s="225"/>
      <c r="B215" s="458" t="s">
        <v>17</v>
      </c>
      <c r="C215" s="458"/>
      <c r="D215" s="458"/>
      <c r="E215" s="458"/>
      <c r="F215" s="458"/>
      <c r="G215" s="458"/>
      <c r="H215" s="458"/>
      <c r="I215" s="458"/>
      <c r="J215" s="458"/>
      <c r="K215" s="458"/>
      <c r="L215" s="458"/>
      <c r="M215" s="459"/>
      <c r="N215" s="226">
        <v>804</v>
      </c>
      <c r="O215" s="229">
        <v>10</v>
      </c>
      <c r="P215" s="229">
        <v>6</v>
      </c>
      <c r="Q215" s="227" t="s">
        <v>457</v>
      </c>
      <c r="R215" s="228" t="s">
        <v>18</v>
      </c>
      <c r="S215" s="460"/>
      <c r="T215" s="461"/>
      <c r="U215" s="230">
        <v>3690.3130000000001</v>
      </c>
      <c r="V215" s="231">
        <v>201.48599999999999</v>
      </c>
      <c r="W215" s="270">
        <f>+W216</f>
        <v>3891.8</v>
      </c>
      <c r="X215" s="281">
        <f>+X216</f>
        <v>3330.627</v>
      </c>
      <c r="Y215" s="283">
        <f t="shared" si="13"/>
        <v>85.580631070455823</v>
      </c>
    </row>
    <row r="216" spans="1:25" ht="21.75" customHeight="1" x14ac:dyDescent="0.2">
      <c r="A216" s="225"/>
      <c r="B216" s="458" t="s">
        <v>37</v>
      </c>
      <c r="C216" s="458"/>
      <c r="D216" s="458"/>
      <c r="E216" s="458"/>
      <c r="F216" s="458"/>
      <c r="G216" s="458"/>
      <c r="H216" s="458"/>
      <c r="I216" s="458"/>
      <c r="J216" s="458"/>
      <c r="K216" s="458"/>
      <c r="L216" s="458"/>
      <c r="M216" s="459"/>
      <c r="N216" s="226">
        <v>804</v>
      </c>
      <c r="O216" s="229">
        <v>10</v>
      </c>
      <c r="P216" s="229">
        <v>6</v>
      </c>
      <c r="Q216" s="227" t="s">
        <v>457</v>
      </c>
      <c r="R216" s="228" t="s">
        <v>38</v>
      </c>
      <c r="S216" s="460"/>
      <c r="T216" s="461"/>
      <c r="U216" s="230">
        <v>3690.3130000000001</v>
      </c>
      <c r="V216" s="231">
        <v>201.48599999999999</v>
      </c>
      <c r="W216" s="270">
        <f>+W217+W218</f>
        <v>3891.8</v>
      </c>
      <c r="X216" s="281">
        <f>+X217+X218</f>
        <v>3330.627</v>
      </c>
      <c r="Y216" s="283">
        <f t="shared" si="13"/>
        <v>85.580631070455823</v>
      </c>
    </row>
    <row r="217" spans="1:25" ht="21.75" customHeight="1" x14ac:dyDescent="0.2">
      <c r="A217" s="225"/>
      <c r="B217" s="458" t="s">
        <v>290</v>
      </c>
      <c r="C217" s="458"/>
      <c r="D217" s="458"/>
      <c r="E217" s="458"/>
      <c r="F217" s="458"/>
      <c r="G217" s="458"/>
      <c r="H217" s="458"/>
      <c r="I217" s="458"/>
      <c r="J217" s="458"/>
      <c r="K217" s="458"/>
      <c r="L217" s="458"/>
      <c r="M217" s="459"/>
      <c r="N217" s="226">
        <v>804</v>
      </c>
      <c r="O217" s="229">
        <v>10</v>
      </c>
      <c r="P217" s="229">
        <v>6</v>
      </c>
      <c r="Q217" s="227" t="s">
        <v>457</v>
      </c>
      <c r="R217" s="228" t="s">
        <v>39</v>
      </c>
      <c r="S217" s="460"/>
      <c r="T217" s="461"/>
      <c r="U217" s="230">
        <v>2834.3420000000001</v>
      </c>
      <c r="V217" s="231">
        <v>154.751</v>
      </c>
      <c r="W217" s="270">
        <v>2989.0940000000001</v>
      </c>
      <c r="X217" s="281">
        <v>2564.40742</v>
      </c>
      <c r="Y217" s="283">
        <f t="shared" si="13"/>
        <v>85.792130324439441</v>
      </c>
    </row>
    <row r="218" spans="1:25" ht="32.25" customHeight="1" x14ac:dyDescent="0.2">
      <c r="A218" s="225"/>
      <c r="B218" s="458" t="s">
        <v>291</v>
      </c>
      <c r="C218" s="458"/>
      <c r="D218" s="458"/>
      <c r="E218" s="458"/>
      <c r="F218" s="458"/>
      <c r="G218" s="458"/>
      <c r="H218" s="458"/>
      <c r="I218" s="458"/>
      <c r="J218" s="458"/>
      <c r="K218" s="458"/>
      <c r="L218" s="458"/>
      <c r="M218" s="459"/>
      <c r="N218" s="226">
        <v>804</v>
      </c>
      <c r="O218" s="229">
        <v>10</v>
      </c>
      <c r="P218" s="229">
        <v>6</v>
      </c>
      <c r="Q218" s="227" t="s">
        <v>457</v>
      </c>
      <c r="R218" s="228" t="s">
        <v>41</v>
      </c>
      <c r="S218" s="460"/>
      <c r="T218" s="461"/>
      <c r="U218" s="230">
        <v>855.971</v>
      </c>
      <c r="V218" s="231">
        <v>46.734999999999999</v>
      </c>
      <c r="W218" s="270">
        <v>902.70600000000002</v>
      </c>
      <c r="X218" s="281">
        <v>766.21957999999995</v>
      </c>
      <c r="Y218" s="283">
        <f t="shared" ref="Y218:Y281" si="21">X218/W218*100</f>
        <v>84.88030211386652</v>
      </c>
    </row>
    <row r="219" spans="1:25" ht="21.75" customHeight="1" x14ac:dyDescent="0.2">
      <c r="A219" s="225"/>
      <c r="B219" s="458" t="s">
        <v>302</v>
      </c>
      <c r="C219" s="458"/>
      <c r="D219" s="458"/>
      <c r="E219" s="458"/>
      <c r="F219" s="458"/>
      <c r="G219" s="458"/>
      <c r="H219" s="458"/>
      <c r="I219" s="458"/>
      <c r="J219" s="458"/>
      <c r="K219" s="458"/>
      <c r="L219" s="458"/>
      <c r="M219" s="459"/>
      <c r="N219" s="226">
        <v>804</v>
      </c>
      <c r="O219" s="229">
        <v>10</v>
      </c>
      <c r="P219" s="229">
        <v>6</v>
      </c>
      <c r="Q219" s="227" t="s">
        <v>457</v>
      </c>
      <c r="R219" s="228" t="s">
        <v>24</v>
      </c>
      <c r="S219" s="460"/>
      <c r="T219" s="461"/>
      <c r="U219" s="230">
        <v>206</v>
      </c>
      <c r="V219" s="231">
        <v>20</v>
      </c>
      <c r="W219" s="270">
        <f>+W220</f>
        <v>226</v>
      </c>
      <c r="X219" s="281">
        <f>+X220</f>
        <v>158.18704</v>
      </c>
      <c r="Y219" s="283">
        <f t="shared" si="21"/>
        <v>69.994265486725666</v>
      </c>
    </row>
    <row r="220" spans="1:25" ht="21.75" customHeight="1" x14ac:dyDescent="0.2">
      <c r="A220" s="225"/>
      <c r="B220" s="458" t="s">
        <v>303</v>
      </c>
      <c r="C220" s="458"/>
      <c r="D220" s="458"/>
      <c r="E220" s="458"/>
      <c r="F220" s="458"/>
      <c r="G220" s="458"/>
      <c r="H220" s="458"/>
      <c r="I220" s="458"/>
      <c r="J220" s="458"/>
      <c r="K220" s="458"/>
      <c r="L220" s="458"/>
      <c r="M220" s="459"/>
      <c r="N220" s="226">
        <v>804</v>
      </c>
      <c r="O220" s="229">
        <v>10</v>
      </c>
      <c r="P220" s="229">
        <v>6</v>
      </c>
      <c r="Q220" s="227" t="s">
        <v>457</v>
      </c>
      <c r="R220" s="228" t="s">
        <v>26</v>
      </c>
      <c r="S220" s="460"/>
      <c r="T220" s="461"/>
      <c r="U220" s="230">
        <v>206</v>
      </c>
      <c r="V220" s="231">
        <v>20</v>
      </c>
      <c r="W220" s="270">
        <f>+W221+W222</f>
        <v>226</v>
      </c>
      <c r="X220" s="281">
        <f>+X221+X222</f>
        <v>158.18704</v>
      </c>
      <c r="Y220" s="283">
        <f t="shared" si="21"/>
        <v>69.994265486725666</v>
      </c>
    </row>
    <row r="221" spans="1:25" ht="21.75" customHeight="1" x14ac:dyDescent="0.2">
      <c r="A221" s="225"/>
      <c r="B221" s="458" t="s">
        <v>304</v>
      </c>
      <c r="C221" s="458"/>
      <c r="D221" s="458"/>
      <c r="E221" s="458"/>
      <c r="F221" s="458"/>
      <c r="G221" s="458"/>
      <c r="H221" s="458"/>
      <c r="I221" s="458"/>
      <c r="J221" s="458"/>
      <c r="K221" s="458"/>
      <c r="L221" s="458"/>
      <c r="M221" s="459"/>
      <c r="N221" s="226">
        <v>804</v>
      </c>
      <c r="O221" s="229">
        <v>10</v>
      </c>
      <c r="P221" s="229">
        <v>6</v>
      </c>
      <c r="Q221" s="227" t="s">
        <v>457</v>
      </c>
      <c r="R221" s="228" t="s">
        <v>27</v>
      </c>
      <c r="S221" s="460"/>
      <c r="T221" s="461"/>
      <c r="U221" s="230">
        <v>158</v>
      </c>
      <c r="V221" s="231">
        <v>0</v>
      </c>
      <c r="W221" s="270">
        <v>158</v>
      </c>
      <c r="X221" s="281">
        <v>105.18704</v>
      </c>
      <c r="Y221" s="283">
        <f t="shared" si="21"/>
        <v>66.574075949367085</v>
      </c>
    </row>
    <row r="222" spans="1:25" ht="12" customHeight="1" x14ac:dyDescent="0.2">
      <c r="A222" s="225"/>
      <c r="B222" s="458" t="s">
        <v>305</v>
      </c>
      <c r="C222" s="458"/>
      <c r="D222" s="458"/>
      <c r="E222" s="458"/>
      <c r="F222" s="458"/>
      <c r="G222" s="458"/>
      <c r="H222" s="458"/>
      <c r="I222" s="458"/>
      <c r="J222" s="458"/>
      <c r="K222" s="458"/>
      <c r="L222" s="458"/>
      <c r="M222" s="459"/>
      <c r="N222" s="226">
        <v>804</v>
      </c>
      <c r="O222" s="229">
        <v>10</v>
      </c>
      <c r="P222" s="229">
        <v>6</v>
      </c>
      <c r="Q222" s="227" t="s">
        <v>457</v>
      </c>
      <c r="R222" s="228" t="s">
        <v>28</v>
      </c>
      <c r="S222" s="460"/>
      <c r="T222" s="461"/>
      <c r="U222" s="230">
        <v>48</v>
      </c>
      <c r="V222" s="231">
        <v>20</v>
      </c>
      <c r="W222" s="270">
        <v>68</v>
      </c>
      <c r="X222" s="281">
        <v>53</v>
      </c>
      <c r="Y222" s="283">
        <f t="shared" si="21"/>
        <v>77.941176470588232</v>
      </c>
    </row>
    <row r="223" spans="1:25" ht="12" customHeight="1" x14ac:dyDescent="0.2">
      <c r="A223" s="225"/>
      <c r="B223" s="458" t="s">
        <v>29</v>
      </c>
      <c r="C223" s="458"/>
      <c r="D223" s="458"/>
      <c r="E223" s="458"/>
      <c r="F223" s="458"/>
      <c r="G223" s="458"/>
      <c r="H223" s="458"/>
      <c r="I223" s="458"/>
      <c r="J223" s="458"/>
      <c r="K223" s="458"/>
      <c r="L223" s="458"/>
      <c r="M223" s="459"/>
      <c r="N223" s="226">
        <v>804</v>
      </c>
      <c r="O223" s="229">
        <v>10</v>
      </c>
      <c r="P223" s="229">
        <v>6</v>
      </c>
      <c r="Q223" s="227" t="s">
        <v>457</v>
      </c>
      <c r="R223" s="228" t="s">
        <v>30</v>
      </c>
      <c r="S223" s="460"/>
      <c r="T223" s="461"/>
      <c r="U223" s="230">
        <v>40</v>
      </c>
      <c r="V223" s="231">
        <v>-10</v>
      </c>
      <c r="W223" s="270">
        <f>+W224</f>
        <v>30</v>
      </c>
      <c r="X223" s="281">
        <f>+X224</f>
        <v>5</v>
      </c>
      <c r="Y223" s="283">
        <f t="shared" si="21"/>
        <v>16.666666666666664</v>
      </c>
    </row>
    <row r="224" spans="1:25" ht="12" customHeight="1" x14ac:dyDescent="0.2">
      <c r="A224" s="225"/>
      <c r="B224" s="458" t="s">
        <v>306</v>
      </c>
      <c r="C224" s="458"/>
      <c r="D224" s="458"/>
      <c r="E224" s="458"/>
      <c r="F224" s="458"/>
      <c r="G224" s="458"/>
      <c r="H224" s="458"/>
      <c r="I224" s="458"/>
      <c r="J224" s="458"/>
      <c r="K224" s="458"/>
      <c r="L224" s="458"/>
      <c r="M224" s="459"/>
      <c r="N224" s="226">
        <v>804</v>
      </c>
      <c r="O224" s="229">
        <v>10</v>
      </c>
      <c r="P224" s="229">
        <v>6</v>
      </c>
      <c r="Q224" s="227" t="s">
        <v>457</v>
      </c>
      <c r="R224" s="228" t="s">
        <v>31</v>
      </c>
      <c r="S224" s="460"/>
      <c r="T224" s="461"/>
      <c r="U224" s="230">
        <v>40</v>
      </c>
      <c r="V224" s="231">
        <v>-10</v>
      </c>
      <c r="W224" s="270">
        <f>+W225+W226</f>
        <v>30</v>
      </c>
      <c r="X224" s="281">
        <f>+X225+X226</f>
        <v>5</v>
      </c>
      <c r="Y224" s="283">
        <f t="shared" si="21"/>
        <v>16.666666666666664</v>
      </c>
    </row>
    <row r="225" spans="1:25" ht="21.75" customHeight="1" x14ac:dyDescent="0.2">
      <c r="A225" s="225"/>
      <c r="B225" s="458" t="s">
        <v>32</v>
      </c>
      <c r="C225" s="458"/>
      <c r="D225" s="458"/>
      <c r="E225" s="458"/>
      <c r="F225" s="458"/>
      <c r="G225" s="458"/>
      <c r="H225" s="458"/>
      <c r="I225" s="458"/>
      <c r="J225" s="458"/>
      <c r="K225" s="458"/>
      <c r="L225" s="458"/>
      <c r="M225" s="459"/>
      <c r="N225" s="226">
        <v>804</v>
      </c>
      <c r="O225" s="229">
        <v>10</v>
      </c>
      <c r="P225" s="229">
        <v>6</v>
      </c>
      <c r="Q225" s="227" t="s">
        <v>457</v>
      </c>
      <c r="R225" s="228" t="s">
        <v>33</v>
      </c>
      <c r="S225" s="460"/>
      <c r="T225" s="461"/>
      <c r="U225" s="230">
        <v>35</v>
      </c>
      <c r="V225" s="231">
        <v>-10</v>
      </c>
      <c r="W225" s="270">
        <v>25</v>
      </c>
      <c r="X225" s="281">
        <v>5</v>
      </c>
      <c r="Y225" s="283">
        <f t="shared" si="21"/>
        <v>20</v>
      </c>
    </row>
    <row r="226" spans="1:25" ht="12" customHeight="1" x14ac:dyDescent="0.2">
      <c r="A226" s="225"/>
      <c r="B226" s="458" t="s">
        <v>307</v>
      </c>
      <c r="C226" s="458"/>
      <c r="D226" s="458"/>
      <c r="E226" s="458"/>
      <c r="F226" s="458"/>
      <c r="G226" s="458"/>
      <c r="H226" s="458"/>
      <c r="I226" s="458"/>
      <c r="J226" s="458"/>
      <c r="K226" s="458"/>
      <c r="L226" s="458"/>
      <c r="M226" s="459"/>
      <c r="N226" s="226">
        <v>804</v>
      </c>
      <c r="O226" s="229">
        <v>10</v>
      </c>
      <c r="P226" s="229">
        <v>6</v>
      </c>
      <c r="Q226" s="227" t="s">
        <v>457</v>
      </c>
      <c r="R226" s="228" t="s">
        <v>34</v>
      </c>
      <c r="S226" s="460"/>
      <c r="T226" s="461"/>
      <c r="U226" s="230">
        <v>5</v>
      </c>
      <c r="V226" s="231">
        <v>0</v>
      </c>
      <c r="W226" s="270">
        <v>5</v>
      </c>
      <c r="X226" s="281"/>
      <c r="Y226" s="283">
        <f t="shared" si="21"/>
        <v>0</v>
      </c>
    </row>
    <row r="227" spans="1:25" ht="21.75" customHeight="1" x14ac:dyDescent="0.2">
      <c r="A227" s="225"/>
      <c r="B227" s="458" t="s">
        <v>152</v>
      </c>
      <c r="C227" s="458"/>
      <c r="D227" s="458"/>
      <c r="E227" s="458"/>
      <c r="F227" s="458"/>
      <c r="G227" s="458"/>
      <c r="H227" s="458"/>
      <c r="I227" s="458"/>
      <c r="J227" s="458"/>
      <c r="K227" s="458"/>
      <c r="L227" s="458"/>
      <c r="M227" s="459"/>
      <c r="N227" s="226">
        <v>804</v>
      </c>
      <c r="O227" s="229">
        <v>10</v>
      </c>
      <c r="P227" s="229">
        <v>6</v>
      </c>
      <c r="Q227" s="227" t="s">
        <v>426</v>
      </c>
      <c r="R227" s="228">
        <v>0</v>
      </c>
      <c r="S227" s="460"/>
      <c r="T227" s="461"/>
      <c r="U227" s="230">
        <v>462</v>
      </c>
      <c r="V227" s="231">
        <v>0</v>
      </c>
      <c r="W227" s="270">
        <f t="shared" ref="W227:X230" si="22">+W228</f>
        <v>462</v>
      </c>
      <c r="X227" s="281">
        <f t="shared" si="22"/>
        <v>305.69013000000001</v>
      </c>
      <c r="Y227" s="283">
        <f t="shared" si="21"/>
        <v>66.166694805194808</v>
      </c>
    </row>
    <row r="228" spans="1:25" ht="21.75" customHeight="1" x14ac:dyDescent="0.2">
      <c r="A228" s="225"/>
      <c r="B228" s="458" t="s">
        <v>58</v>
      </c>
      <c r="C228" s="458"/>
      <c r="D228" s="458"/>
      <c r="E228" s="458"/>
      <c r="F228" s="458"/>
      <c r="G228" s="458"/>
      <c r="H228" s="458"/>
      <c r="I228" s="458"/>
      <c r="J228" s="458"/>
      <c r="K228" s="458"/>
      <c r="L228" s="458"/>
      <c r="M228" s="459"/>
      <c r="N228" s="226">
        <v>804</v>
      </c>
      <c r="O228" s="229">
        <v>10</v>
      </c>
      <c r="P228" s="229">
        <v>6</v>
      </c>
      <c r="Q228" s="227" t="s">
        <v>456</v>
      </c>
      <c r="R228" s="228">
        <v>0</v>
      </c>
      <c r="S228" s="460"/>
      <c r="T228" s="461"/>
      <c r="U228" s="230">
        <v>462</v>
      </c>
      <c r="V228" s="231">
        <v>0</v>
      </c>
      <c r="W228" s="270">
        <f t="shared" si="22"/>
        <v>462</v>
      </c>
      <c r="X228" s="281">
        <f t="shared" si="22"/>
        <v>305.69013000000001</v>
      </c>
      <c r="Y228" s="283">
        <f t="shared" si="21"/>
        <v>66.166694805194808</v>
      </c>
    </row>
    <row r="229" spans="1:25" ht="32.25" customHeight="1" x14ac:dyDescent="0.2">
      <c r="A229" s="225"/>
      <c r="B229" s="458" t="s">
        <v>60</v>
      </c>
      <c r="C229" s="458"/>
      <c r="D229" s="458"/>
      <c r="E229" s="458"/>
      <c r="F229" s="458"/>
      <c r="G229" s="458"/>
      <c r="H229" s="458"/>
      <c r="I229" s="458"/>
      <c r="J229" s="458"/>
      <c r="K229" s="458"/>
      <c r="L229" s="458"/>
      <c r="M229" s="459"/>
      <c r="N229" s="226">
        <v>804</v>
      </c>
      <c r="O229" s="229">
        <v>10</v>
      </c>
      <c r="P229" s="229">
        <v>6</v>
      </c>
      <c r="Q229" s="227" t="s">
        <v>458</v>
      </c>
      <c r="R229" s="228">
        <v>0</v>
      </c>
      <c r="S229" s="460"/>
      <c r="T229" s="461"/>
      <c r="U229" s="230">
        <v>462</v>
      </c>
      <c r="V229" s="231">
        <v>0</v>
      </c>
      <c r="W229" s="270">
        <f t="shared" si="22"/>
        <v>462</v>
      </c>
      <c r="X229" s="281">
        <f t="shared" si="22"/>
        <v>305.69013000000001</v>
      </c>
      <c r="Y229" s="283">
        <f t="shared" si="21"/>
        <v>66.166694805194808</v>
      </c>
    </row>
    <row r="230" spans="1:25" ht="21.75" customHeight="1" x14ac:dyDescent="0.2">
      <c r="A230" s="225"/>
      <c r="B230" s="458" t="s">
        <v>302</v>
      </c>
      <c r="C230" s="458"/>
      <c r="D230" s="458"/>
      <c r="E230" s="458"/>
      <c r="F230" s="458"/>
      <c r="G230" s="458"/>
      <c r="H230" s="458"/>
      <c r="I230" s="458"/>
      <c r="J230" s="458"/>
      <c r="K230" s="458"/>
      <c r="L230" s="458"/>
      <c r="M230" s="459"/>
      <c r="N230" s="226">
        <v>804</v>
      </c>
      <c r="O230" s="229">
        <v>10</v>
      </c>
      <c r="P230" s="229">
        <v>6</v>
      </c>
      <c r="Q230" s="227" t="s">
        <v>458</v>
      </c>
      <c r="R230" s="228" t="s">
        <v>24</v>
      </c>
      <c r="S230" s="460"/>
      <c r="T230" s="461"/>
      <c r="U230" s="230">
        <v>462</v>
      </c>
      <c r="V230" s="231">
        <v>0</v>
      </c>
      <c r="W230" s="270">
        <f t="shared" si="22"/>
        <v>462</v>
      </c>
      <c r="X230" s="281">
        <f t="shared" si="22"/>
        <v>305.69013000000001</v>
      </c>
      <c r="Y230" s="283">
        <f t="shared" si="21"/>
        <v>66.166694805194808</v>
      </c>
    </row>
    <row r="231" spans="1:25" ht="21.75" customHeight="1" x14ac:dyDescent="0.2">
      <c r="A231" s="225"/>
      <c r="B231" s="458" t="s">
        <v>303</v>
      </c>
      <c r="C231" s="458"/>
      <c r="D231" s="458"/>
      <c r="E231" s="458"/>
      <c r="F231" s="458"/>
      <c r="G231" s="458"/>
      <c r="H231" s="458"/>
      <c r="I231" s="458"/>
      <c r="J231" s="458"/>
      <c r="K231" s="458"/>
      <c r="L231" s="458"/>
      <c r="M231" s="459"/>
      <c r="N231" s="226">
        <v>804</v>
      </c>
      <c r="O231" s="229">
        <v>10</v>
      </c>
      <c r="P231" s="229">
        <v>6</v>
      </c>
      <c r="Q231" s="227" t="s">
        <v>458</v>
      </c>
      <c r="R231" s="228" t="s">
        <v>26</v>
      </c>
      <c r="S231" s="460"/>
      <c r="T231" s="461"/>
      <c r="U231" s="230">
        <v>462</v>
      </c>
      <c r="V231" s="231">
        <v>0</v>
      </c>
      <c r="W231" s="270">
        <f>+W232+W233</f>
        <v>462</v>
      </c>
      <c r="X231" s="281">
        <f>+X232+X233</f>
        <v>305.69013000000001</v>
      </c>
      <c r="Y231" s="283">
        <f t="shared" si="21"/>
        <v>66.166694805194808</v>
      </c>
    </row>
    <row r="232" spans="1:25" ht="21.75" customHeight="1" x14ac:dyDescent="0.2">
      <c r="A232" s="225"/>
      <c r="B232" s="458" t="s">
        <v>304</v>
      </c>
      <c r="C232" s="458"/>
      <c r="D232" s="458"/>
      <c r="E232" s="458"/>
      <c r="F232" s="458"/>
      <c r="G232" s="458"/>
      <c r="H232" s="458"/>
      <c r="I232" s="458"/>
      <c r="J232" s="458"/>
      <c r="K232" s="458"/>
      <c r="L232" s="458"/>
      <c r="M232" s="459"/>
      <c r="N232" s="226">
        <v>804</v>
      </c>
      <c r="O232" s="229">
        <v>10</v>
      </c>
      <c r="P232" s="229">
        <v>6</v>
      </c>
      <c r="Q232" s="227" t="s">
        <v>458</v>
      </c>
      <c r="R232" s="228" t="s">
        <v>27</v>
      </c>
      <c r="S232" s="460"/>
      <c r="T232" s="461"/>
      <c r="U232" s="230">
        <v>38</v>
      </c>
      <c r="V232" s="231">
        <v>-8.59</v>
      </c>
      <c r="W232" s="270">
        <v>29.41</v>
      </c>
      <c r="X232" s="281"/>
      <c r="Y232" s="283">
        <f t="shared" si="21"/>
        <v>0</v>
      </c>
    </row>
    <row r="233" spans="1:25" ht="12" customHeight="1" x14ac:dyDescent="0.2">
      <c r="A233" s="225"/>
      <c r="B233" s="458" t="s">
        <v>305</v>
      </c>
      <c r="C233" s="458"/>
      <c r="D233" s="458"/>
      <c r="E233" s="458"/>
      <c r="F233" s="458"/>
      <c r="G233" s="458"/>
      <c r="H233" s="458"/>
      <c r="I233" s="458"/>
      <c r="J233" s="458"/>
      <c r="K233" s="458"/>
      <c r="L233" s="458"/>
      <c r="M233" s="459"/>
      <c r="N233" s="226">
        <v>804</v>
      </c>
      <c r="O233" s="229">
        <v>10</v>
      </c>
      <c r="P233" s="229">
        <v>6</v>
      </c>
      <c r="Q233" s="227" t="s">
        <v>458</v>
      </c>
      <c r="R233" s="228" t="s">
        <v>28</v>
      </c>
      <c r="S233" s="460"/>
      <c r="T233" s="461"/>
      <c r="U233" s="230">
        <v>424</v>
      </c>
      <c r="V233" s="231">
        <v>8.59</v>
      </c>
      <c r="W233" s="270">
        <v>432.59</v>
      </c>
      <c r="X233" s="281">
        <v>305.69013000000001</v>
      </c>
      <c r="Y233" s="283">
        <f t="shared" si="21"/>
        <v>70.665093968885088</v>
      </c>
    </row>
    <row r="234" spans="1:25" ht="21.75" customHeight="1" x14ac:dyDescent="0.2">
      <c r="A234" s="225"/>
      <c r="B234" s="458" t="s">
        <v>475</v>
      </c>
      <c r="C234" s="458"/>
      <c r="D234" s="458"/>
      <c r="E234" s="458"/>
      <c r="F234" s="458"/>
      <c r="G234" s="458"/>
      <c r="H234" s="458"/>
      <c r="I234" s="458"/>
      <c r="J234" s="458"/>
      <c r="K234" s="458"/>
      <c r="L234" s="458"/>
      <c r="M234" s="459"/>
      <c r="N234" s="226">
        <v>805</v>
      </c>
      <c r="O234" s="229">
        <v>0</v>
      </c>
      <c r="P234" s="229">
        <v>0</v>
      </c>
      <c r="Q234" s="227">
        <v>0</v>
      </c>
      <c r="R234" s="228">
        <v>0</v>
      </c>
      <c r="S234" s="460"/>
      <c r="T234" s="461"/>
      <c r="U234" s="230">
        <v>4245.3909999999996</v>
      </c>
      <c r="V234" s="231">
        <v>-112.45699999999999</v>
      </c>
      <c r="W234" s="270">
        <f>+W235+W283</f>
        <v>4154.9340000000002</v>
      </c>
      <c r="X234" s="281">
        <f>+X235+X283</f>
        <v>3130.3135199999997</v>
      </c>
      <c r="Y234" s="283">
        <f t="shared" si="21"/>
        <v>75.339668933369325</v>
      </c>
    </row>
    <row r="235" spans="1:25" ht="12" customHeight="1" x14ac:dyDescent="0.2">
      <c r="A235" s="225"/>
      <c r="B235" s="458" t="s">
        <v>368</v>
      </c>
      <c r="C235" s="458"/>
      <c r="D235" s="458"/>
      <c r="E235" s="458"/>
      <c r="F235" s="458"/>
      <c r="G235" s="458"/>
      <c r="H235" s="458"/>
      <c r="I235" s="458"/>
      <c r="J235" s="458"/>
      <c r="K235" s="458"/>
      <c r="L235" s="458"/>
      <c r="M235" s="459"/>
      <c r="N235" s="226">
        <v>805</v>
      </c>
      <c r="O235" s="229">
        <v>4</v>
      </c>
      <c r="P235" s="229">
        <v>0</v>
      </c>
      <c r="Q235" s="227">
        <v>0</v>
      </c>
      <c r="R235" s="228">
        <v>0</v>
      </c>
      <c r="S235" s="460"/>
      <c r="T235" s="461"/>
      <c r="U235" s="230">
        <v>4245.3909999999996</v>
      </c>
      <c r="V235" s="231">
        <v>-172.45699999999999</v>
      </c>
      <c r="W235" s="270">
        <f>+W236+W272</f>
        <v>4094.9340000000002</v>
      </c>
      <c r="X235" s="281">
        <f>+X236+X272</f>
        <v>3130.3135199999997</v>
      </c>
      <c r="Y235" s="283">
        <f t="shared" si="21"/>
        <v>76.443564658184954</v>
      </c>
    </row>
    <row r="236" spans="1:25" ht="12" customHeight="1" x14ac:dyDescent="0.2">
      <c r="A236" s="225"/>
      <c r="B236" s="458" t="s">
        <v>62</v>
      </c>
      <c r="C236" s="458"/>
      <c r="D236" s="458"/>
      <c r="E236" s="458"/>
      <c r="F236" s="458"/>
      <c r="G236" s="458"/>
      <c r="H236" s="458"/>
      <c r="I236" s="458"/>
      <c r="J236" s="458"/>
      <c r="K236" s="458"/>
      <c r="L236" s="458"/>
      <c r="M236" s="459"/>
      <c r="N236" s="226">
        <v>805</v>
      </c>
      <c r="O236" s="229">
        <v>4</v>
      </c>
      <c r="P236" s="229">
        <v>5</v>
      </c>
      <c r="Q236" s="227">
        <v>0</v>
      </c>
      <c r="R236" s="228">
        <v>0</v>
      </c>
      <c r="S236" s="460"/>
      <c r="T236" s="461"/>
      <c r="U236" s="230">
        <v>3837.8679999999999</v>
      </c>
      <c r="V236" s="231">
        <v>-169.45699999999999</v>
      </c>
      <c r="W236" s="270">
        <f>+W237+W246+W252</f>
        <v>3690.4110000000001</v>
      </c>
      <c r="X236" s="281">
        <f>+X237+X246+X252</f>
        <v>2795.0469099999996</v>
      </c>
      <c r="Y236" s="283">
        <f t="shared" si="21"/>
        <v>75.738092857408006</v>
      </c>
    </row>
    <row r="237" spans="1:25" ht="21.75" customHeight="1" x14ac:dyDescent="0.2">
      <c r="A237" s="225"/>
      <c r="B237" s="458" t="s">
        <v>64</v>
      </c>
      <c r="C237" s="458"/>
      <c r="D237" s="458"/>
      <c r="E237" s="458"/>
      <c r="F237" s="458"/>
      <c r="G237" s="458"/>
      <c r="H237" s="458"/>
      <c r="I237" s="458"/>
      <c r="J237" s="458"/>
      <c r="K237" s="458"/>
      <c r="L237" s="458"/>
      <c r="M237" s="459"/>
      <c r="N237" s="226">
        <v>805</v>
      </c>
      <c r="O237" s="229">
        <v>4</v>
      </c>
      <c r="P237" s="229">
        <v>5</v>
      </c>
      <c r="Q237" s="227" t="s">
        <v>369</v>
      </c>
      <c r="R237" s="228">
        <v>0</v>
      </c>
      <c r="S237" s="460"/>
      <c r="T237" s="461"/>
      <c r="U237" s="230">
        <v>785</v>
      </c>
      <c r="V237" s="231">
        <v>-460</v>
      </c>
      <c r="W237" s="270">
        <f>+W238</f>
        <v>347</v>
      </c>
      <c r="X237" s="281">
        <f>+X238</f>
        <v>171</v>
      </c>
      <c r="Y237" s="283">
        <f t="shared" si="21"/>
        <v>49.279538904899134</v>
      </c>
    </row>
    <row r="238" spans="1:25" ht="32.25" customHeight="1" x14ac:dyDescent="0.2">
      <c r="A238" s="225"/>
      <c r="B238" s="458" t="s">
        <v>67</v>
      </c>
      <c r="C238" s="458"/>
      <c r="D238" s="458"/>
      <c r="E238" s="458"/>
      <c r="F238" s="458"/>
      <c r="G238" s="458"/>
      <c r="H238" s="458"/>
      <c r="I238" s="458"/>
      <c r="J238" s="458"/>
      <c r="K238" s="458"/>
      <c r="L238" s="458"/>
      <c r="M238" s="459"/>
      <c r="N238" s="226">
        <v>805</v>
      </c>
      <c r="O238" s="229">
        <v>4</v>
      </c>
      <c r="P238" s="229">
        <v>5</v>
      </c>
      <c r="Q238" s="227" t="s">
        <v>370</v>
      </c>
      <c r="R238" s="228">
        <v>0</v>
      </c>
      <c r="S238" s="460"/>
      <c r="T238" s="461"/>
      <c r="U238" s="230">
        <v>785</v>
      </c>
      <c r="V238" s="231">
        <v>-460</v>
      </c>
      <c r="W238" s="270">
        <f>+W239</f>
        <v>347</v>
      </c>
      <c r="X238" s="281">
        <f>+X239</f>
        <v>171</v>
      </c>
      <c r="Y238" s="283">
        <f t="shared" si="21"/>
        <v>49.279538904899134</v>
      </c>
    </row>
    <row r="239" spans="1:25" ht="12" customHeight="1" x14ac:dyDescent="0.2">
      <c r="A239" s="225"/>
      <c r="B239" s="458" t="s">
        <v>371</v>
      </c>
      <c r="C239" s="458"/>
      <c r="D239" s="458"/>
      <c r="E239" s="458"/>
      <c r="F239" s="458"/>
      <c r="G239" s="458"/>
      <c r="H239" s="458"/>
      <c r="I239" s="458"/>
      <c r="J239" s="458"/>
      <c r="K239" s="458"/>
      <c r="L239" s="458"/>
      <c r="M239" s="459"/>
      <c r="N239" s="226">
        <v>805</v>
      </c>
      <c r="O239" s="229">
        <v>4</v>
      </c>
      <c r="P239" s="229">
        <v>5</v>
      </c>
      <c r="Q239" s="227" t="s">
        <v>372</v>
      </c>
      <c r="R239" s="228">
        <v>0</v>
      </c>
      <c r="S239" s="460"/>
      <c r="T239" s="461"/>
      <c r="U239" s="230">
        <v>785</v>
      </c>
      <c r="V239" s="231">
        <v>-460</v>
      </c>
      <c r="W239" s="270">
        <f>+W240+W243</f>
        <v>347</v>
      </c>
      <c r="X239" s="281">
        <f>+X240+X243</f>
        <v>171</v>
      </c>
      <c r="Y239" s="283">
        <f t="shared" si="21"/>
        <v>49.279538904899134</v>
      </c>
    </row>
    <row r="240" spans="1:25" ht="21.75" customHeight="1" x14ac:dyDescent="0.2">
      <c r="A240" s="225"/>
      <c r="B240" s="458" t="s">
        <v>302</v>
      </c>
      <c r="C240" s="458"/>
      <c r="D240" s="458"/>
      <c r="E240" s="458"/>
      <c r="F240" s="458"/>
      <c r="G240" s="458"/>
      <c r="H240" s="458"/>
      <c r="I240" s="458"/>
      <c r="J240" s="458"/>
      <c r="K240" s="458"/>
      <c r="L240" s="458"/>
      <c r="M240" s="459"/>
      <c r="N240" s="226">
        <v>805</v>
      </c>
      <c r="O240" s="229">
        <v>4</v>
      </c>
      <c r="P240" s="229">
        <v>5</v>
      </c>
      <c r="Q240" s="227" t="s">
        <v>372</v>
      </c>
      <c r="R240" s="228" t="s">
        <v>24</v>
      </c>
      <c r="S240" s="460"/>
      <c r="T240" s="461"/>
      <c r="U240" s="230">
        <v>575</v>
      </c>
      <c r="V240" s="231">
        <v>-460</v>
      </c>
      <c r="W240" s="270">
        <f>+W241</f>
        <v>137</v>
      </c>
      <c r="X240" s="281">
        <f>+X241</f>
        <v>31</v>
      </c>
      <c r="Y240" s="283">
        <f t="shared" si="21"/>
        <v>22.627737226277372</v>
      </c>
    </row>
    <row r="241" spans="1:25" ht="21.75" customHeight="1" x14ac:dyDescent="0.2">
      <c r="A241" s="225"/>
      <c r="B241" s="458" t="s">
        <v>303</v>
      </c>
      <c r="C241" s="458"/>
      <c r="D241" s="458"/>
      <c r="E241" s="458"/>
      <c r="F241" s="458"/>
      <c r="G241" s="458"/>
      <c r="H241" s="458"/>
      <c r="I241" s="458"/>
      <c r="J241" s="458"/>
      <c r="K241" s="458"/>
      <c r="L241" s="458"/>
      <c r="M241" s="459"/>
      <c r="N241" s="226">
        <v>805</v>
      </c>
      <c r="O241" s="229">
        <v>4</v>
      </c>
      <c r="P241" s="229">
        <v>5</v>
      </c>
      <c r="Q241" s="227" t="s">
        <v>372</v>
      </c>
      <c r="R241" s="228" t="s">
        <v>26</v>
      </c>
      <c r="S241" s="460"/>
      <c r="T241" s="461"/>
      <c r="U241" s="230">
        <v>575</v>
      </c>
      <c r="V241" s="231">
        <v>-460</v>
      </c>
      <c r="W241" s="270">
        <f>+W242</f>
        <v>137</v>
      </c>
      <c r="X241" s="281">
        <f>+X242</f>
        <v>31</v>
      </c>
      <c r="Y241" s="283">
        <f t="shared" si="21"/>
        <v>22.627737226277372</v>
      </c>
    </row>
    <row r="242" spans="1:25" ht="12" customHeight="1" x14ac:dyDescent="0.2">
      <c r="A242" s="225"/>
      <c r="B242" s="458" t="s">
        <v>305</v>
      </c>
      <c r="C242" s="458"/>
      <c r="D242" s="458"/>
      <c r="E242" s="458"/>
      <c r="F242" s="458"/>
      <c r="G242" s="458"/>
      <c r="H242" s="458"/>
      <c r="I242" s="458"/>
      <c r="J242" s="458"/>
      <c r="K242" s="458"/>
      <c r="L242" s="458"/>
      <c r="M242" s="459"/>
      <c r="N242" s="226">
        <v>805</v>
      </c>
      <c r="O242" s="229">
        <v>4</v>
      </c>
      <c r="P242" s="229">
        <v>5</v>
      </c>
      <c r="Q242" s="227" t="s">
        <v>372</v>
      </c>
      <c r="R242" s="228" t="s">
        <v>28</v>
      </c>
      <c r="S242" s="460"/>
      <c r="T242" s="461"/>
      <c r="U242" s="230">
        <v>575</v>
      </c>
      <c r="V242" s="231">
        <v>-460</v>
      </c>
      <c r="W242" s="270">
        <f>115+22</f>
        <v>137</v>
      </c>
      <c r="X242" s="281">
        <v>31</v>
      </c>
      <c r="Y242" s="283">
        <f t="shared" si="21"/>
        <v>22.627737226277372</v>
      </c>
    </row>
    <row r="243" spans="1:25" ht="12" customHeight="1" x14ac:dyDescent="0.2">
      <c r="A243" s="225"/>
      <c r="B243" s="458" t="s">
        <v>29</v>
      </c>
      <c r="C243" s="458"/>
      <c r="D243" s="458"/>
      <c r="E243" s="458"/>
      <c r="F243" s="458"/>
      <c r="G243" s="458"/>
      <c r="H243" s="458"/>
      <c r="I243" s="458"/>
      <c r="J243" s="458"/>
      <c r="K243" s="458"/>
      <c r="L243" s="458"/>
      <c r="M243" s="459"/>
      <c r="N243" s="226">
        <v>805</v>
      </c>
      <c r="O243" s="229">
        <v>4</v>
      </c>
      <c r="P243" s="229">
        <v>5</v>
      </c>
      <c r="Q243" s="227" t="s">
        <v>372</v>
      </c>
      <c r="R243" s="228" t="s">
        <v>30</v>
      </c>
      <c r="S243" s="460"/>
      <c r="T243" s="461"/>
      <c r="U243" s="230">
        <v>210</v>
      </c>
      <c r="V243" s="231">
        <v>0</v>
      </c>
      <c r="W243" s="270">
        <f>+W244</f>
        <v>210</v>
      </c>
      <c r="X243" s="281">
        <f>+X244</f>
        <v>140</v>
      </c>
      <c r="Y243" s="283">
        <f t="shared" si="21"/>
        <v>66.666666666666657</v>
      </c>
    </row>
    <row r="244" spans="1:25" ht="42.75" customHeight="1" x14ac:dyDescent="0.2">
      <c r="A244" s="225"/>
      <c r="B244" s="458" t="s">
        <v>373</v>
      </c>
      <c r="C244" s="458"/>
      <c r="D244" s="458"/>
      <c r="E244" s="458"/>
      <c r="F244" s="458"/>
      <c r="G244" s="458"/>
      <c r="H244" s="458"/>
      <c r="I244" s="458"/>
      <c r="J244" s="458"/>
      <c r="K244" s="458"/>
      <c r="L244" s="458"/>
      <c r="M244" s="459"/>
      <c r="N244" s="226">
        <v>805</v>
      </c>
      <c r="O244" s="229">
        <v>4</v>
      </c>
      <c r="P244" s="229">
        <v>5</v>
      </c>
      <c r="Q244" s="227" t="s">
        <v>372</v>
      </c>
      <c r="R244" s="228" t="s">
        <v>66</v>
      </c>
      <c r="S244" s="460"/>
      <c r="T244" s="461"/>
      <c r="U244" s="230">
        <v>210</v>
      </c>
      <c r="V244" s="231">
        <v>0</v>
      </c>
      <c r="W244" s="270">
        <f>+W245</f>
        <v>210</v>
      </c>
      <c r="X244" s="281">
        <f>+X245</f>
        <v>140</v>
      </c>
      <c r="Y244" s="283">
        <f t="shared" si="21"/>
        <v>66.666666666666657</v>
      </c>
    </row>
    <row r="245" spans="1:25" ht="74.25" customHeight="1" x14ac:dyDescent="0.2">
      <c r="A245" s="225"/>
      <c r="B245" s="458" t="s">
        <v>501</v>
      </c>
      <c r="C245" s="458"/>
      <c r="D245" s="458"/>
      <c r="E245" s="458"/>
      <c r="F245" s="458"/>
      <c r="G245" s="458"/>
      <c r="H245" s="458"/>
      <c r="I245" s="458"/>
      <c r="J245" s="458"/>
      <c r="K245" s="458"/>
      <c r="L245" s="458"/>
      <c r="M245" s="459"/>
      <c r="N245" s="226">
        <v>805</v>
      </c>
      <c r="O245" s="229">
        <v>4</v>
      </c>
      <c r="P245" s="229">
        <v>5</v>
      </c>
      <c r="Q245" s="227" t="s">
        <v>372</v>
      </c>
      <c r="R245" s="228" t="s">
        <v>502</v>
      </c>
      <c r="S245" s="460"/>
      <c r="T245" s="461"/>
      <c r="U245" s="230">
        <v>210</v>
      </c>
      <c r="V245" s="231">
        <v>0</v>
      </c>
      <c r="W245" s="270">
        <v>210</v>
      </c>
      <c r="X245" s="281">
        <v>140</v>
      </c>
      <c r="Y245" s="283">
        <f t="shared" si="21"/>
        <v>66.666666666666657</v>
      </c>
    </row>
    <row r="246" spans="1:25" ht="21.75" customHeight="1" x14ac:dyDescent="0.2">
      <c r="A246" s="225"/>
      <c r="B246" s="458" t="s">
        <v>64</v>
      </c>
      <c r="C246" s="458"/>
      <c r="D246" s="458"/>
      <c r="E246" s="458"/>
      <c r="F246" s="458"/>
      <c r="G246" s="458"/>
      <c r="H246" s="458"/>
      <c r="I246" s="458"/>
      <c r="J246" s="458"/>
      <c r="K246" s="458"/>
      <c r="L246" s="458"/>
      <c r="M246" s="459"/>
      <c r="N246" s="226">
        <v>805</v>
      </c>
      <c r="O246" s="229">
        <v>4</v>
      </c>
      <c r="P246" s="229">
        <v>5</v>
      </c>
      <c r="Q246" s="227" t="s">
        <v>369</v>
      </c>
      <c r="R246" s="228">
        <v>0</v>
      </c>
      <c r="S246" s="460"/>
      <c r="T246" s="461"/>
      <c r="U246" s="230">
        <v>0</v>
      </c>
      <c r="V246" s="231">
        <v>121.1</v>
      </c>
      <c r="W246" s="270">
        <f t="shared" ref="W246:X250" si="23">+W247</f>
        <v>121.1</v>
      </c>
      <c r="X246" s="281">
        <f t="shared" si="23"/>
        <v>121.1</v>
      </c>
      <c r="Y246" s="283">
        <f t="shared" si="21"/>
        <v>100</v>
      </c>
    </row>
    <row r="247" spans="1:25" ht="42.75" customHeight="1" x14ac:dyDescent="0.2">
      <c r="A247" s="225"/>
      <c r="B247" s="458" t="s">
        <v>537</v>
      </c>
      <c r="C247" s="458"/>
      <c r="D247" s="458"/>
      <c r="E247" s="458"/>
      <c r="F247" s="458"/>
      <c r="G247" s="458"/>
      <c r="H247" s="458"/>
      <c r="I247" s="458"/>
      <c r="J247" s="458"/>
      <c r="K247" s="458"/>
      <c r="L247" s="458"/>
      <c r="M247" s="459"/>
      <c r="N247" s="226">
        <v>805</v>
      </c>
      <c r="O247" s="229">
        <v>4</v>
      </c>
      <c r="P247" s="229">
        <v>5</v>
      </c>
      <c r="Q247" s="227" t="s">
        <v>512</v>
      </c>
      <c r="R247" s="228">
        <v>0</v>
      </c>
      <c r="S247" s="460"/>
      <c r="T247" s="461"/>
      <c r="U247" s="230">
        <v>0</v>
      </c>
      <c r="V247" s="231">
        <v>121.1</v>
      </c>
      <c r="W247" s="270">
        <f t="shared" si="23"/>
        <v>121.1</v>
      </c>
      <c r="X247" s="281">
        <f t="shared" si="23"/>
        <v>121.1</v>
      </c>
      <c r="Y247" s="283">
        <f t="shared" si="21"/>
        <v>100</v>
      </c>
    </row>
    <row r="248" spans="1:25" ht="42.75" customHeight="1" x14ac:dyDescent="0.2">
      <c r="A248" s="225"/>
      <c r="B248" s="458" t="s">
        <v>537</v>
      </c>
      <c r="C248" s="458"/>
      <c r="D248" s="458"/>
      <c r="E248" s="458"/>
      <c r="F248" s="458"/>
      <c r="G248" s="458"/>
      <c r="H248" s="458"/>
      <c r="I248" s="458"/>
      <c r="J248" s="458"/>
      <c r="K248" s="458"/>
      <c r="L248" s="458"/>
      <c r="M248" s="459"/>
      <c r="N248" s="226">
        <v>805</v>
      </c>
      <c r="O248" s="229">
        <v>4</v>
      </c>
      <c r="P248" s="229">
        <v>5</v>
      </c>
      <c r="Q248" s="227" t="s">
        <v>557</v>
      </c>
      <c r="R248" s="228">
        <v>0</v>
      </c>
      <c r="S248" s="460"/>
      <c r="T248" s="461"/>
      <c r="U248" s="230">
        <v>0</v>
      </c>
      <c r="V248" s="231">
        <v>121.1</v>
      </c>
      <c r="W248" s="270">
        <f t="shared" si="23"/>
        <v>121.1</v>
      </c>
      <c r="X248" s="281">
        <f t="shared" si="23"/>
        <v>121.1</v>
      </c>
      <c r="Y248" s="283">
        <f t="shared" si="21"/>
        <v>100</v>
      </c>
    </row>
    <row r="249" spans="1:25" ht="21.75" customHeight="1" x14ac:dyDescent="0.2">
      <c r="A249" s="225"/>
      <c r="B249" s="458" t="s">
        <v>302</v>
      </c>
      <c r="C249" s="458"/>
      <c r="D249" s="458"/>
      <c r="E249" s="458"/>
      <c r="F249" s="458"/>
      <c r="G249" s="458"/>
      <c r="H249" s="458"/>
      <c r="I249" s="458"/>
      <c r="J249" s="458"/>
      <c r="K249" s="458"/>
      <c r="L249" s="458"/>
      <c r="M249" s="459"/>
      <c r="N249" s="226">
        <v>805</v>
      </c>
      <c r="O249" s="229">
        <v>4</v>
      </c>
      <c r="P249" s="229">
        <v>5</v>
      </c>
      <c r="Q249" s="227" t="s">
        <v>557</v>
      </c>
      <c r="R249" s="228" t="s">
        <v>24</v>
      </c>
      <c r="S249" s="460"/>
      <c r="T249" s="461"/>
      <c r="U249" s="230">
        <v>0</v>
      </c>
      <c r="V249" s="231">
        <v>121.1</v>
      </c>
      <c r="W249" s="270">
        <f t="shared" si="23"/>
        <v>121.1</v>
      </c>
      <c r="X249" s="281">
        <f t="shared" si="23"/>
        <v>121.1</v>
      </c>
      <c r="Y249" s="283">
        <f t="shared" si="21"/>
        <v>100</v>
      </c>
    </row>
    <row r="250" spans="1:25" ht="21.75" customHeight="1" x14ac:dyDescent="0.2">
      <c r="A250" s="225"/>
      <c r="B250" s="458" t="s">
        <v>303</v>
      </c>
      <c r="C250" s="458"/>
      <c r="D250" s="458"/>
      <c r="E250" s="458"/>
      <c r="F250" s="458"/>
      <c r="G250" s="458"/>
      <c r="H250" s="458"/>
      <c r="I250" s="458"/>
      <c r="J250" s="458"/>
      <c r="K250" s="458"/>
      <c r="L250" s="458"/>
      <c r="M250" s="459"/>
      <c r="N250" s="226">
        <v>805</v>
      </c>
      <c r="O250" s="229">
        <v>4</v>
      </c>
      <c r="P250" s="229">
        <v>5</v>
      </c>
      <c r="Q250" s="227" t="s">
        <v>557</v>
      </c>
      <c r="R250" s="228" t="s">
        <v>26</v>
      </c>
      <c r="S250" s="460"/>
      <c r="T250" s="461"/>
      <c r="U250" s="230">
        <v>0</v>
      </c>
      <c r="V250" s="231">
        <v>121.1</v>
      </c>
      <c r="W250" s="270">
        <f t="shared" si="23"/>
        <v>121.1</v>
      </c>
      <c r="X250" s="281">
        <f t="shared" si="23"/>
        <v>121.1</v>
      </c>
      <c r="Y250" s="283">
        <f t="shared" si="21"/>
        <v>100</v>
      </c>
    </row>
    <row r="251" spans="1:25" ht="12" customHeight="1" x14ac:dyDescent="0.2">
      <c r="A251" s="225"/>
      <c r="B251" s="458" t="s">
        <v>305</v>
      </c>
      <c r="C251" s="458"/>
      <c r="D251" s="458"/>
      <c r="E251" s="458"/>
      <c r="F251" s="458"/>
      <c r="G251" s="458"/>
      <c r="H251" s="458"/>
      <c r="I251" s="458"/>
      <c r="J251" s="458"/>
      <c r="K251" s="458"/>
      <c r="L251" s="458"/>
      <c r="M251" s="459"/>
      <c r="N251" s="226">
        <v>805</v>
      </c>
      <c r="O251" s="229">
        <v>4</v>
      </c>
      <c r="P251" s="229">
        <v>5</v>
      </c>
      <c r="Q251" s="227" t="s">
        <v>557</v>
      </c>
      <c r="R251" s="228" t="s">
        <v>28</v>
      </c>
      <c r="S251" s="460"/>
      <c r="T251" s="461"/>
      <c r="U251" s="230">
        <v>0</v>
      </c>
      <c r="V251" s="231">
        <v>121.1</v>
      </c>
      <c r="W251" s="270">
        <v>121.1</v>
      </c>
      <c r="X251" s="281">
        <v>121.1</v>
      </c>
      <c r="Y251" s="283">
        <f t="shared" si="21"/>
        <v>100</v>
      </c>
    </row>
    <row r="252" spans="1:25" ht="21.75" customHeight="1" x14ac:dyDescent="0.2">
      <c r="A252" s="225"/>
      <c r="B252" s="458" t="s">
        <v>59</v>
      </c>
      <c r="C252" s="458"/>
      <c r="D252" s="458"/>
      <c r="E252" s="458"/>
      <c r="F252" s="458"/>
      <c r="G252" s="458"/>
      <c r="H252" s="458"/>
      <c r="I252" s="458"/>
      <c r="J252" s="458"/>
      <c r="K252" s="458"/>
      <c r="L252" s="458"/>
      <c r="M252" s="459"/>
      <c r="N252" s="226">
        <v>805</v>
      </c>
      <c r="O252" s="229">
        <v>4</v>
      </c>
      <c r="P252" s="229">
        <v>5</v>
      </c>
      <c r="Q252" s="227" t="s">
        <v>318</v>
      </c>
      <c r="R252" s="228">
        <v>0</v>
      </c>
      <c r="S252" s="460"/>
      <c r="T252" s="461"/>
      <c r="U252" s="230">
        <v>3052.8679999999999</v>
      </c>
      <c r="V252" s="231">
        <v>169.44300000000001</v>
      </c>
      <c r="W252" s="270">
        <f>+W253+W258</f>
        <v>3222.3110000000001</v>
      </c>
      <c r="X252" s="281">
        <f>+X253+X258</f>
        <v>2502.9469099999997</v>
      </c>
      <c r="Y252" s="283">
        <f t="shared" si="21"/>
        <v>77.67552262956616</v>
      </c>
    </row>
    <row r="253" spans="1:25" ht="42.75" customHeight="1" x14ac:dyDescent="0.2">
      <c r="A253" s="225"/>
      <c r="B253" s="458" t="s">
        <v>319</v>
      </c>
      <c r="C253" s="458"/>
      <c r="D253" s="458"/>
      <c r="E253" s="458"/>
      <c r="F253" s="458"/>
      <c r="G253" s="458"/>
      <c r="H253" s="458"/>
      <c r="I253" s="458"/>
      <c r="J253" s="458"/>
      <c r="K253" s="458"/>
      <c r="L253" s="458"/>
      <c r="M253" s="459"/>
      <c r="N253" s="226">
        <v>805</v>
      </c>
      <c r="O253" s="229">
        <v>4</v>
      </c>
      <c r="P253" s="229">
        <v>5</v>
      </c>
      <c r="Q253" s="227" t="s">
        <v>320</v>
      </c>
      <c r="R253" s="228">
        <v>0</v>
      </c>
      <c r="S253" s="460"/>
      <c r="T253" s="461"/>
      <c r="U253" s="230">
        <v>2424.7179999999998</v>
      </c>
      <c r="V253" s="231">
        <v>132.44300000000001</v>
      </c>
      <c r="W253" s="270">
        <f>+W254</f>
        <v>2557.1610000000001</v>
      </c>
      <c r="X253" s="281">
        <f>+X254</f>
        <v>2043.3894599999999</v>
      </c>
      <c r="Y253" s="283">
        <f t="shared" si="21"/>
        <v>79.908518079229268</v>
      </c>
    </row>
    <row r="254" spans="1:25" ht="53.25" customHeight="1" x14ac:dyDescent="0.2">
      <c r="A254" s="225"/>
      <c r="B254" s="458" t="s">
        <v>17</v>
      </c>
      <c r="C254" s="458"/>
      <c r="D254" s="458"/>
      <c r="E254" s="458"/>
      <c r="F254" s="458"/>
      <c r="G254" s="458"/>
      <c r="H254" s="458"/>
      <c r="I254" s="458"/>
      <c r="J254" s="458"/>
      <c r="K254" s="458"/>
      <c r="L254" s="458"/>
      <c r="M254" s="459"/>
      <c r="N254" s="226">
        <v>805</v>
      </c>
      <c r="O254" s="229">
        <v>4</v>
      </c>
      <c r="P254" s="229">
        <v>5</v>
      </c>
      <c r="Q254" s="227" t="s">
        <v>320</v>
      </c>
      <c r="R254" s="228" t="s">
        <v>18</v>
      </c>
      <c r="S254" s="460"/>
      <c r="T254" s="461"/>
      <c r="U254" s="230">
        <v>2424.7179999999998</v>
      </c>
      <c r="V254" s="231">
        <v>132.44300000000001</v>
      </c>
      <c r="W254" s="270">
        <f>+W255</f>
        <v>2557.1610000000001</v>
      </c>
      <c r="X254" s="281">
        <f>+X255</f>
        <v>2043.3894599999999</v>
      </c>
      <c r="Y254" s="283">
        <f t="shared" si="21"/>
        <v>79.908518079229268</v>
      </c>
    </row>
    <row r="255" spans="1:25" ht="21.75" customHeight="1" x14ac:dyDescent="0.2">
      <c r="A255" s="225"/>
      <c r="B255" s="458" t="s">
        <v>37</v>
      </c>
      <c r="C255" s="458"/>
      <c r="D255" s="458"/>
      <c r="E255" s="458"/>
      <c r="F255" s="458"/>
      <c r="G255" s="458"/>
      <c r="H255" s="458"/>
      <c r="I255" s="458"/>
      <c r="J255" s="458"/>
      <c r="K255" s="458"/>
      <c r="L255" s="458"/>
      <c r="M255" s="459"/>
      <c r="N255" s="226">
        <v>805</v>
      </c>
      <c r="O255" s="229">
        <v>4</v>
      </c>
      <c r="P255" s="229">
        <v>5</v>
      </c>
      <c r="Q255" s="227" t="s">
        <v>320</v>
      </c>
      <c r="R255" s="228" t="s">
        <v>38</v>
      </c>
      <c r="S255" s="460"/>
      <c r="T255" s="461"/>
      <c r="U255" s="230">
        <v>2424.7179999999998</v>
      </c>
      <c r="V255" s="231">
        <v>132.44300000000001</v>
      </c>
      <c r="W255" s="270">
        <f>+W256+W257</f>
        <v>2557.1610000000001</v>
      </c>
      <c r="X255" s="281">
        <f>+X256+X257</f>
        <v>2043.3894599999999</v>
      </c>
      <c r="Y255" s="283">
        <f t="shared" si="21"/>
        <v>79.908518079229268</v>
      </c>
    </row>
    <row r="256" spans="1:25" ht="21.75" customHeight="1" x14ac:dyDescent="0.2">
      <c r="A256" s="225"/>
      <c r="B256" s="458" t="s">
        <v>290</v>
      </c>
      <c r="C256" s="458"/>
      <c r="D256" s="458"/>
      <c r="E256" s="458"/>
      <c r="F256" s="458"/>
      <c r="G256" s="458"/>
      <c r="H256" s="458"/>
      <c r="I256" s="458"/>
      <c r="J256" s="458"/>
      <c r="K256" s="458"/>
      <c r="L256" s="458"/>
      <c r="M256" s="459"/>
      <c r="N256" s="226">
        <v>805</v>
      </c>
      <c r="O256" s="229">
        <v>4</v>
      </c>
      <c r="P256" s="229">
        <v>5</v>
      </c>
      <c r="Q256" s="227" t="s">
        <v>320</v>
      </c>
      <c r="R256" s="228" t="s">
        <v>39</v>
      </c>
      <c r="S256" s="460"/>
      <c r="T256" s="461"/>
      <c r="U256" s="230">
        <v>1862.3030000000001</v>
      </c>
      <c r="V256" s="231">
        <v>101.723</v>
      </c>
      <c r="W256" s="270">
        <v>1964.0250000000001</v>
      </c>
      <c r="X256" s="281">
        <v>1573.6506099999999</v>
      </c>
      <c r="Y256" s="283">
        <f t="shared" si="21"/>
        <v>80.123756571326737</v>
      </c>
    </row>
    <row r="257" spans="1:25" ht="32.25" customHeight="1" x14ac:dyDescent="0.2">
      <c r="A257" s="225"/>
      <c r="B257" s="458" t="s">
        <v>291</v>
      </c>
      <c r="C257" s="458"/>
      <c r="D257" s="458"/>
      <c r="E257" s="458"/>
      <c r="F257" s="458"/>
      <c r="G257" s="458"/>
      <c r="H257" s="458"/>
      <c r="I257" s="458"/>
      <c r="J257" s="458"/>
      <c r="K257" s="458"/>
      <c r="L257" s="458"/>
      <c r="M257" s="459"/>
      <c r="N257" s="226">
        <v>805</v>
      </c>
      <c r="O257" s="229">
        <v>4</v>
      </c>
      <c r="P257" s="229">
        <v>5</v>
      </c>
      <c r="Q257" s="227" t="s">
        <v>320</v>
      </c>
      <c r="R257" s="228" t="s">
        <v>41</v>
      </c>
      <c r="S257" s="460"/>
      <c r="T257" s="461"/>
      <c r="U257" s="230">
        <v>562.41499999999996</v>
      </c>
      <c r="V257" s="231">
        <v>30.72</v>
      </c>
      <c r="W257" s="270">
        <v>593.13599999999997</v>
      </c>
      <c r="X257" s="281">
        <v>469.73885000000001</v>
      </c>
      <c r="Y257" s="283">
        <f t="shared" si="21"/>
        <v>79.195808381214434</v>
      </c>
    </row>
    <row r="258" spans="1:25" ht="21.75" customHeight="1" x14ac:dyDescent="0.2">
      <c r="A258" s="225"/>
      <c r="B258" s="458" t="s">
        <v>59</v>
      </c>
      <c r="C258" s="458"/>
      <c r="D258" s="458"/>
      <c r="E258" s="458"/>
      <c r="F258" s="458"/>
      <c r="G258" s="458"/>
      <c r="H258" s="458"/>
      <c r="I258" s="458"/>
      <c r="J258" s="458"/>
      <c r="K258" s="458"/>
      <c r="L258" s="458"/>
      <c r="M258" s="459"/>
      <c r="N258" s="226">
        <v>805</v>
      </c>
      <c r="O258" s="229">
        <v>4</v>
      </c>
      <c r="P258" s="229">
        <v>5</v>
      </c>
      <c r="Q258" s="227" t="s">
        <v>321</v>
      </c>
      <c r="R258" s="228">
        <v>0</v>
      </c>
      <c r="S258" s="460"/>
      <c r="T258" s="461"/>
      <c r="U258" s="230">
        <v>610.15</v>
      </c>
      <c r="V258" s="231">
        <v>55</v>
      </c>
      <c r="W258" s="270">
        <f>+W259+W263</f>
        <v>665.15</v>
      </c>
      <c r="X258" s="281">
        <f>+X259+X263</f>
        <v>459.55744999999996</v>
      </c>
      <c r="Y258" s="283">
        <f t="shared" si="21"/>
        <v>69.090799067879431</v>
      </c>
    </row>
    <row r="259" spans="1:25" ht="21.75" customHeight="1" x14ac:dyDescent="0.2">
      <c r="A259" s="225"/>
      <c r="B259" s="458" t="s">
        <v>302</v>
      </c>
      <c r="C259" s="458"/>
      <c r="D259" s="458"/>
      <c r="E259" s="458"/>
      <c r="F259" s="458"/>
      <c r="G259" s="458"/>
      <c r="H259" s="458"/>
      <c r="I259" s="458"/>
      <c r="J259" s="458"/>
      <c r="K259" s="458"/>
      <c r="L259" s="458"/>
      <c r="M259" s="459"/>
      <c r="N259" s="226">
        <v>805</v>
      </c>
      <c r="O259" s="229">
        <v>4</v>
      </c>
      <c r="P259" s="229">
        <v>5</v>
      </c>
      <c r="Q259" s="227" t="s">
        <v>321</v>
      </c>
      <c r="R259" s="228" t="s">
        <v>24</v>
      </c>
      <c r="S259" s="460"/>
      <c r="T259" s="461"/>
      <c r="U259" s="230">
        <v>595.79999999999995</v>
      </c>
      <c r="V259" s="231">
        <v>52.5</v>
      </c>
      <c r="W259" s="270">
        <f>+W260</f>
        <v>648.29999999999995</v>
      </c>
      <c r="X259" s="281">
        <f>+X260</f>
        <v>446.24244999999996</v>
      </c>
      <c r="Y259" s="283">
        <f t="shared" si="21"/>
        <v>68.83270862255128</v>
      </c>
    </row>
    <row r="260" spans="1:25" ht="21.75" customHeight="1" x14ac:dyDescent="0.2">
      <c r="A260" s="225"/>
      <c r="B260" s="458" t="s">
        <v>303</v>
      </c>
      <c r="C260" s="458"/>
      <c r="D260" s="458"/>
      <c r="E260" s="458"/>
      <c r="F260" s="458"/>
      <c r="G260" s="458"/>
      <c r="H260" s="458"/>
      <c r="I260" s="458"/>
      <c r="J260" s="458"/>
      <c r="K260" s="458"/>
      <c r="L260" s="458"/>
      <c r="M260" s="459"/>
      <c r="N260" s="226">
        <v>805</v>
      </c>
      <c r="O260" s="229">
        <v>4</v>
      </c>
      <c r="P260" s="229">
        <v>5</v>
      </c>
      <c r="Q260" s="227" t="s">
        <v>321</v>
      </c>
      <c r="R260" s="228" t="s">
        <v>26</v>
      </c>
      <c r="S260" s="460"/>
      <c r="T260" s="461"/>
      <c r="U260" s="230">
        <v>595.79999999999995</v>
      </c>
      <c r="V260" s="231">
        <v>52.5</v>
      </c>
      <c r="W260" s="270">
        <f>+W261+W262</f>
        <v>648.29999999999995</v>
      </c>
      <c r="X260" s="281">
        <f>+X261+X262</f>
        <v>446.24244999999996</v>
      </c>
      <c r="Y260" s="283">
        <f t="shared" si="21"/>
        <v>68.83270862255128</v>
      </c>
    </row>
    <row r="261" spans="1:25" ht="21.75" customHeight="1" x14ac:dyDescent="0.2">
      <c r="A261" s="225"/>
      <c r="B261" s="458" t="s">
        <v>304</v>
      </c>
      <c r="C261" s="458"/>
      <c r="D261" s="458"/>
      <c r="E261" s="458"/>
      <c r="F261" s="458"/>
      <c r="G261" s="458"/>
      <c r="H261" s="458"/>
      <c r="I261" s="458"/>
      <c r="J261" s="458"/>
      <c r="K261" s="458"/>
      <c r="L261" s="458"/>
      <c r="M261" s="459"/>
      <c r="N261" s="226">
        <v>805</v>
      </c>
      <c r="O261" s="229">
        <v>4</v>
      </c>
      <c r="P261" s="229">
        <v>5</v>
      </c>
      <c r="Q261" s="227" t="s">
        <v>321</v>
      </c>
      <c r="R261" s="228" t="s">
        <v>27</v>
      </c>
      <c r="S261" s="460"/>
      <c r="T261" s="461"/>
      <c r="U261" s="230">
        <v>173.4</v>
      </c>
      <c r="V261" s="231">
        <v>0</v>
      </c>
      <c r="W261" s="270">
        <v>173.4</v>
      </c>
      <c r="X261" s="281">
        <v>132.00116</v>
      </c>
      <c r="Y261" s="283">
        <f t="shared" si="21"/>
        <v>76.12523644752018</v>
      </c>
    </row>
    <row r="262" spans="1:25" ht="12" customHeight="1" x14ac:dyDescent="0.2">
      <c r="A262" s="225"/>
      <c r="B262" s="458" t="s">
        <v>305</v>
      </c>
      <c r="C262" s="458"/>
      <c r="D262" s="458"/>
      <c r="E262" s="458"/>
      <c r="F262" s="458"/>
      <c r="G262" s="458"/>
      <c r="H262" s="458"/>
      <c r="I262" s="458"/>
      <c r="J262" s="458"/>
      <c r="K262" s="458"/>
      <c r="L262" s="458"/>
      <c r="M262" s="459"/>
      <c r="N262" s="226">
        <v>805</v>
      </c>
      <c r="O262" s="229">
        <v>4</v>
      </c>
      <c r="P262" s="229">
        <v>5</v>
      </c>
      <c r="Q262" s="227" t="s">
        <v>321</v>
      </c>
      <c r="R262" s="228" t="s">
        <v>28</v>
      </c>
      <c r="S262" s="460"/>
      <c r="T262" s="461"/>
      <c r="U262" s="230">
        <v>422.4</v>
      </c>
      <c r="V262" s="231">
        <v>52.5</v>
      </c>
      <c r="W262" s="270">
        <v>474.9</v>
      </c>
      <c r="X262" s="281">
        <v>314.24128999999999</v>
      </c>
      <c r="Y262" s="283">
        <f t="shared" si="21"/>
        <v>66.169991577174144</v>
      </c>
    </row>
    <row r="263" spans="1:25" ht="12" customHeight="1" x14ac:dyDescent="0.2">
      <c r="A263" s="225"/>
      <c r="B263" s="458" t="s">
        <v>29</v>
      </c>
      <c r="C263" s="458"/>
      <c r="D263" s="458"/>
      <c r="E263" s="458"/>
      <c r="F263" s="458"/>
      <c r="G263" s="458"/>
      <c r="H263" s="458"/>
      <c r="I263" s="458"/>
      <c r="J263" s="458"/>
      <c r="K263" s="458"/>
      <c r="L263" s="458"/>
      <c r="M263" s="459"/>
      <c r="N263" s="226">
        <v>805</v>
      </c>
      <c r="O263" s="229">
        <v>4</v>
      </c>
      <c r="P263" s="229">
        <v>5</v>
      </c>
      <c r="Q263" s="227" t="s">
        <v>321</v>
      </c>
      <c r="R263" s="228" t="s">
        <v>30</v>
      </c>
      <c r="S263" s="460"/>
      <c r="T263" s="461"/>
      <c r="U263" s="230">
        <v>14.35</v>
      </c>
      <c r="V263" s="231">
        <v>2.5</v>
      </c>
      <c r="W263" s="270">
        <f>+W264</f>
        <v>16.849999999999998</v>
      </c>
      <c r="X263" s="281">
        <f>+X264</f>
        <v>13.314999999999998</v>
      </c>
      <c r="Y263" s="283">
        <f t="shared" si="21"/>
        <v>79.020771513353111</v>
      </c>
    </row>
    <row r="264" spans="1:25" ht="12" customHeight="1" x14ac:dyDescent="0.2">
      <c r="A264" s="225"/>
      <c r="B264" s="458" t="s">
        <v>306</v>
      </c>
      <c r="C264" s="458"/>
      <c r="D264" s="458"/>
      <c r="E264" s="458"/>
      <c r="F264" s="458"/>
      <c r="G264" s="458"/>
      <c r="H264" s="458"/>
      <c r="I264" s="458"/>
      <c r="J264" s="458"/>
      <c r="K264" s="458"/>
      <c r="L264" s="458"/>
      <c r="M264" s="459"/>
      <c r="N264" s="226">
        <v>805</v>
      </c>
      <c r="O264" s="229">
        <v>4</v>
      </c>
      <c r="P264" s="229">
        <v>5</v>
      </c>
      <c r="Q264" s="227" t="s">
        <v>321</v>
      </c>
      <c r="R264" s="228" t="s">
        <v>31</v>
      </c>
      <c r="S264" s="460"/>
      <c r="T264" s="461"/>
      <c r="U264" s="230">
        <v>14.35</v>
      </c>
      <c r="V264" s="231">
        <v>2.5</v>
      </c>
      <c r="W264" s="270">
        <f>+W265+W266+W267</f>
        <v>16.849999999999998</v>
      </c>
      <c r="X264" s="281">
        <f>+X265+X266+X267</f>
        <v>13.314999999999998</v>
      </c>
      <c r="Y264" s="283">
        <f t="shared" si="21"/>
        <v>79.020771513353111</v>
      </c>
    </row>
    <row r="265" spans="1:25" ht="21.75" customHeight="1" x14ac:dyDescent="0.2">
      <c r="A265" s="225"/>
      <c r="B265" s="458" t="s">
        <v>32</v>
      </c>
      <c r="C265" s="458"/>
      <c r="D265" s="458"/>
      <c r="E265" s="458"/>
      <c r="F265" s="458"/>
      <c r="G265" s="458"/>
      <c r="H265" s="458"/>
      <c r="I265" s="458"/>
      <c r="J265" s="458"/>
      <c r="K265" s="458"/>
      <c r="L265" s="458"/>
      <c r="M265" s="459"/>
      <c r="N265" s="226">
        <v>805</v>
      </c>
      <c r="O265" s="229">
        <v>4</v>
      </c>
      <c r="P265" s="229">
        <v>5</v>
      </c>
      <c r="Q265" s="227" t="s">
        <v>321</v>
      </c>
      <c r="R265" s="228" t="s">
        <v>33</v>
      </c>
      <c r="S265" s="460"/>
      <c r="T265" s="461"/>
      <c r="U265" s="230">
        <v>13.1</v>
      </c>
      <c r="V265" s="231">
        <v>0</v>
      </c>
      <c r="W265" s="270">
        <v>13.1</v>
      </c>
      <c r="X265" s="281">
        <v>9.5649999999999995</v>
      </c>
      <c r="Y265" s="283">
        <f t="shared" si="21"/>
        <v>73.015267175572518</v>
      </c>
    </row>
    <row r="266" spans="1:25" ht="12" customHeight="1" x14ac:dyDescent="0.2">
      <c r="A266" s="225"/>
      <c r="B266" s="458" t="s">
        <v>307</v>
      </c>
      <c r="C266" s="458"/>
      <c r="D266" s="458"/>
      <c r="E266" s="458"/>
      <c r="F266" s="458"/>
      <c r="G266" s="458"/>
      <c r="H266" s="458"/>
      <c r="I266" s="458"/>
      <c r="J266" s="458"/>
      <c r="K266" s="458"/>
      <c r="L266" s="458"/>
      <c r="M266" s="459"/>
      <c r="N266" s="226">
        <v>805</v>
      </c>
      <c r="O266" s="229">
        <v>4</v>
      </c>
      <c r="P266" s="229">
        <v>5</v>
      </c>
      <c r="Q266" s="227" t="s">
        <v>321</v>
      </c>
      <c r="R266" s="228" t="s">
        <v>34</v>
      </c>
      <c r="S266" s="460"/>
      <c r="T266" s="461"/>
      <c r="U266" s="230">
        <v>1.25</v>
      </c>
      <c r="V266" s="231">
        <v>2.2999999999999998</v>
      </c>
      <c r="W266" s="270">
        <v>3.55</v>
      </c>
      <c r="X266" s="281">
        <v>3.55</v>
      </c>
      <c r="Y266" s="283">
        <f t="shared" si="21"/>
        <v>100</v>
      </c>
    </row>
    <row r="267" spans="1:25" ht="42.75" customHeight="1" x14ac:dyDescent="0.2">
      <c r="A267" s="225"/>
      <c r="B267" s="458" t="s">
        <v>81</v>
      </c>
      <c r="C267" s="458"/>
      <c r="D267" s="458"/>
      <c r="E267" s="458"/>
      <c r="F267" s="458"/>
      <c r="G267" s="458"/>
      <c r="H267" s="458"/>
      <c r="I267" s="458"/>
      <c r="J267" s="458"/>
      <c r="K267" s="458"/>
      <c r="L267" s="458"/>
      <c r="M267" s="459"/>
      <c r="N267" s="226">
        <v>805</v>
      </c>
      <c r="O267" s="229">
        <v>4</v>
      </c>
      <c r="P267" s="229">
        <v>5</v>
      </c>
      <c r="Q267" s="227" t="s">
        <v>321</v>
      </c>
      <c r="R267" s="228" t="s">
        <v>82</v>
      </c>
      <c r="S267" s="460"/>
      <c r="T267" s="461"/>
      <c r="U267" s="230">
        <v>0</v>
      </c>
      <c r="V267" s="231">
        <v>0.2</v>
      </c>
      <c r="W267" s="270">
        <v>0.2</v>
      </c>
      <c r="X267" s="281">
        <v>0.2</v>
      </c>
      <c r="Y267" s="283">
        <f t="shared" si="21"/>
        <v>100</v>
      </c>
    </row>
    <row r="268" spans="1:25" ht="53.25" hidden="1" customHeight="1" x14ac:dyDescent="0.2">
      <c r="A268" s="225"/>
      <c r="B268" s="458" t="s">
        <v>322</v>
      </c>
      <c r="C268" s="458"/>
      <c r="D268" s="458"/>
      <c r="E268" s="458"/>
      <c r="F268" s="458"/>
      <c r="G268" s="458"/>
      <c r="H268" s="458"/>
      <c r="I268" s="458"/>
      <c r="J268" s="458"/>
      <c r="K268" s="458"/>
      <c r="L268" s="458"/>
      <c r="M268" s="459"/>
      <c r="N268" s="226">
        <v>805</v>
      </c>
      <c r="O268" s="229">
        <v>4</v>
      </c>
      <c r="P268" s="229">
        <v>5</v>
      </c>
      <c r="Q268" s="227" t="s">
        <v>323</v>
      </c>
      <c r="R268" s="228">
        <v>0</v>
      </c>
      <c r="S268" s="460"/>
      <c r="T268" s="461"/>
      <c r="U268" s="230">
        <v>18</v>
      </c>
      <c r="V268" s="231">
        <v>-18</v>
      </c>
      <c r="W268" s="270">
        <v>0</v>
      </c>
      <c r="X268" s="281">
        <v>0</v>
      </c>
      <c r="Y268" s="283" t="e">
        <f t="shared" si="21"/>
        <v>#DIV/0!</v>
      </c>
    </row>
    <row r="269" spans="1:25" ht="21.75" hidden="1" customHeight="1" x14ac:dyDescent="0.2">
      <c r="A269" s="225"/>
      <c r="B269" s="458" t="s">
        <v>17</v>
      </c>
      <c r="C269" s="458"/>
      <c r="D269" s="458"/>
      <c r="E269" s="458"/>
      <c r="F269" s="458"/>
      <c r="G269" s="458"/>
      <c r="H269" s="458"/>
      <c r="I269" s="458"/>
      <c r="J269" s="458"/>
      <c r="K269" s="458"/>
      <c r="L269" s="458"/>
      <c r="M269" s="459"/>
      <c r="N269" s="226">
        <v>805</v>
      </c>
      <c r="O269" s="229">
        <v>4</v>
      </c>
      <c r="P269" s="229">
        <v>5</v>
      </c>
      <c r="Q269" s="227" t="s">
        <v>323</v>
      </c>
      <c r="R269" s="228" t="s">
        <v>18</v>
      </c>
      <c r="S269" s="460"/>
      <c r="T269" s="461"/>
      <c r="U269" s="230">
        <v>18</v>
      </c>
      <c r="V269" s="231">
        <v>-18</v>
      </c>
      <c r="W269" s="270">
        <v>0</v>
      </c>
      <c r="X269" s="281">
        <v>0</v>
      </c>
      <c r="Y269" s="283" t="e">
        <f t="shared" si="21"/>
        <v>#DIV/0!</v>
      </c>
    </row>
    <row r="270" spans="1:25" ht="32.25" hidden="1" customHeight="1" x14ac:dyDescent="0.2">
      <c r="A270" s="225"/>
      <c r="B270" s="458" t="s">
        <v>37</v>
      </c>
      <c r="C270" s="458"/>
      <c r="D270" s="458"/>
      <c r="E270" s="458"/>
      <c r="F270" s="458"/>
      <c r="G270" s="458"/>
      <c r="H270" s="458"/>
      <c r="I270" s="458"/>
      <c r="J270" s="458"/>
      <c r="K270" s="458"/>
      <c r="L270" s="458"/>
      <c r="M270" s="459"/>
      <c r="N270" s="226">
        <v>805</v>
      </c>
      <c r="O270" s="229">
        <v>4</v>
      </c>
      <c r="P270" s="229">
        <v>5</v>
      </c>
      <c r="Q270" s="227" t="s">
        <v>323</v>
      </c>
      <c r="R270" s="228" t="s">
        <v>38</v>
      </c>
      <c r="S270" s="460"/>
      <c r="T270" s="461"/>
      <c r="U270" s="230">
        <v>18</v>
      </c>
      <c r="V270" s="231">
        <v>-18</v>
      </c>
      <c r="W270" s="270">
        <v>0</v>
      </c>
      <c r="X270" s="281">
        <v>0</v>
      </c>
      <c r="Y270" s="283" t="e">
        <f t="shared" si="21"/>
        <v>#DIV/0!</v>
      </c>
    </row>
    <row r="271" spans="1:25" ht="12" hidden="1" customHeight="1" x14ac:dyDescent="0.2">
      <c r="A271" s="225"/>
      <c r="B271" s="458" t="s">
        <v>308</v>
      </c>
      <c r="C271" s="458"/>
      <c r="D271" s="458"/>
      <c r="E271" s="458"/>
      <c r="F271" s="458"/>
      <c r="G271" s="458"/>
      <c r="H271" s="458"/>
      <c r="I271" s="458"/>
      <c r="J271" s="458"/>
      <c r="K271" s="458"/>
      <c r="L271" s="458"/>
      <c r="M271" s="459"/>
      <c r="N271" s="226">
        <v>805</v>
      </c>
      <c r="O271" s="229">
        <v>4</v>
      </c>
      <c r="P271" s="229">
        <v>5</v>
      </c>
      <c r="Q271" s="227" t="s">
        <v>323</v>
      </c>
      <c r="R271" s="228" t="s">
        <v>40</v>
      </c>
      <c r="S271" s="460"/>
      <c r="T271" s="461"/>
      <c r="U271" s="230">
        <v>18</v>
      </c>
      <c r="V271" s="231">
        <v>-18</v>
      </c>
      <c r="W271" s="270">
        <v>0</v>
      </c>
      <c r="X271" s="281">
        <v>0</v>
      </c>
      <c r="Y271" s="283" t="e">
        <f t="shared" si="21"/>
        <v>#DIV/0!</v>
      </c>
    </row>
    <row r="272" spans="1:25" ht="21.75" customHeight="1" x14ac:dyDescent="0.2">
      <c r="A272" s="225"/>
      <c r="B272" s="458" t="s">
        <v>377</v>
      </c>
      <c r="C272" s="458"/>
      <c r="D272" s="458"/>
      <c r="E272" s="458"/>
      <c r="F272" s="458"/>
      <c r="G272" s="458"/>
      <c r="H272" s="458"/>
      <c r="I272" s="458"/>
      <c r="J272" s="458"/>
      <c r="K272" s="458"/>
      <c r="L272" s="458"/>
      <c r="M272" s="459"/>
      <c r="N272" s="226">
        <v>805</v>
      </c>
      <c r="O272" s="229">
        <v>4</v>
      </c>
      <c r="P272" s="229">
        <v>12</v>
      </c>
      <c r="Q272" s="227">
        <v>0</v>
      </c>
      <c r="R272" s="228">
        <v>0</v>
      </c>
      <c r="S272" s="460"/>
      <c r="T272" s="461"/>
      <c r="U272" s="230">
        <v>407.52300000000002</v>
      </c>
      <c r="V272" s="231">
        <v>-3</v>
      </c>
      <c r="W272" s="270">
        <f t="shared" ref="W272:X275" si="24">+W273</f>
        <v>404.52299999999997</v>
      </c>
      <c r="X272" s="281">
        <f t="shared" si="24"/>
        <v>335.26661000000001</v>
      </c>
      <c r="Y272" s="283">
        <f t="shared" si="21"/>
        <v>82.879492637007061</v>
      </c>
    </row>
    <row r="273" spans="1:25" ht="21.75" customHeight="1" x14ac:dyDescent="0.2">
      <c r="A273" s="225"/>
      <c r="B273" s="458" t="s">
        <v>59</v>
      </c>
      <c r="C273" s="458"/>
      <c r="D273" s="458"/>
      <c r="E273" s="458"/>
      <c r="F273" s="458"/>
      <c r="G273" s="458"/>
      <c r="H273" s="458"/>
      <c r="I273" s="458"/>
      <c r="J273" s="458"/>
      <c r="K273" s="458"/>
      <c r="L273" s="458"/>
      <c r="M273" s="459"/>
      <c r="N273" s="226">
        <v>805</v>
      </c>
      <c r="O273" s="229">
        <v>4</v>
      </c>
      <c r="P273" s="229">
        <v>12</v>
      </c>
      <c r="Q273" s="227" t="s">
        <v>318</v>
      </c>
      <c r="R273" s="228">
        <v>0</v>
      </c>
      <c r="S273" s="460"/>
      <c r="T273" s="461"/>
      <c r="U273" s="230">
        <v>407.52300000000002</v>
      </c>
      <c r="V273" s="231">
        <v>-3</v>
      </c>
      <c r="W273" s="270">
        <f t="shared" si="24"/>
        <v>404.52299999999997</v>
      </c>
      <c r="X273" s="281">
        <f t="shared" si="24"/>
        <v>335.26661000000001</v>
      </c>
      <c r="Y273" s="283">
        <f t="shared" si="21"/>
        <v>82.879492637007061</v>
      </c>
    </row>
    <row r="274" spans="1:25" ht="53.25" customHeight="1" x14ac:dyDescent="0.2">
      <c r="A274" s="225"/>
      <c r="B274" s="458" t="s">
        <v>348</v>
      </c>
      <c r="C274" s="458"/>
      <c r="D274" s="458"/>
      <c r="E274" s="458"/>
      <c r="F274" s="458"/>
      <c r="G274" s="458"/>
      <c r="H274" s="458"/>
      <c r="I274" s="458"/>
      <c r="J274" s="458"/>
      <c r="K274" s="458"/>
      <c r="L274" s="458"/>
      <c r="M274" s="459"/>
      <c r="N274" s="226">
        <v>805</v>
      </c>
      <c r="O274" s="229">
        <v>4</v>
      </c>
      <c r="P274" s="229">
        <v>12</v>
      </c>
      <c r="Q274" s="227" t="s">
        <v>349</v>
      </c>
      <c r="R274" s="228">
        <v>0</v>
      </c>
      <c r="S274" s="460"/>
      <c r="T274" s="461"/>
      <c r="U274" s="230">
        <v>404.52300000000002</v>
      </c>
      <c r="V274" s="231">
        <v>0</v>
      </c>
      <c r="W274" s="270">
        <f t="shared" si="24"/>
        <v>404.52299999999997</v>
      </c>
      <c r="X274" s="281">
        <f t="shared" si="24"/>
        <v>335.26661000000001</v>
      </c>
      <c r="Y274" s="283">
        <f t="shared" si="21"/>
        <v>82.879492637007061</v>
      </c>
    </row>
    <row r="275" spans="1:25" ht="21.75" customHeight="1" x14ac:dyDescent="0.2">
      <c r="A275" s="225"/>
      <c r="B275" s="458" t="s">
        <v>17</v>
      </c>
      <c r="C275" s="458"/>
      <c r="D275" s="458"/>
      <c r="E275" s="458"/>
      <c r="F275" s="458"/>
      <c r="G275" s="458"/>
      <c r="H275" s="458"/>
      <c r="I275" s="458"/>
      <c r="J275" s="458"/>
      <c r="K275" s="458"/>
      <c r="L275" s="458"/>
      <c r="M275" s="459"/>
      <c r="N275" s="226">
        <v>805</v>
      </c>
      <c r="O275" s="229">
        <v>4</v>
      </c>
      <c r="P275" s="229">
        <v>12</v>
      </c>
      <c r="Q275" s="227" t="s">
        <v>349</v>
      </c>
      <c r="R275" s="228" t="s">
        <v>18</v>
      </c>
      <c r="S275" s="460"/>
      <c r="T275" s="461"/>
      <c r="U275" s="230">
        <v>404.52300000000002</v>
      </c>
      <c r="V275" s="231">
        <v>0</v>
      </c>
      <c r="W275" s="270">
        <f t="shared" si="24"/>
        <v>404.52299999999997</v>
      </c>
      <c r="X275" s="281">
        <f t="shared" si="24"/>
        <v>335.26661000000001</v>
      </c>
      <c r="Y275" s="283">
        <f t="shared" si="21"/>
        <v>82.879492637007061</v>
      </c>
    </row>
    <row r="276" spans="1:25" ht="21.75" customHeight="1" x14ac:dyDescent="0.2">
      <c r="A276" s="225"/>
      <c r="B276" s="458" t="s">
        <v>37</v>
      </c>
      <c r="C276" s="458"/>
      <c r="D276" s="458"/>
      <c r="E276" s="458"/>
      <c r="F276" s="458"/>
      <c r="G276" s="458"/>
      <c r="H276" s="458"/>
      <c r="I276" s="458"/>
      <c r="J276" s="458"/>
      <c r="K276" s="458"/>
      <c r="L276" s="458"/>
      <c r="M276" s="459"/>
      <c r="N276" s="226">
        <v>805</v>
      </c>
      <c r="O276" s="229">
        <v>4</v>
      </c>
      <c r="P276" s="229">
        <v>12</v>
      </c>
      <c r="Q276" s="227" t="s">
        <v>349</v>
      </c>
      <c r="R276" s="228" t="s">
        <v>38</v>
      </c>
      <c r="S276" s="460"/>
      <c r="T276" s="461"/>
      <c r="U276" s="230">
        <v>404.52300000000002</v>
      </c>
      <c r="V276" s="231">
        <v>0</v>
      </c>
      <c r="W276" s="270">
        <f>+W277+W278</f>
        <v>404.52299999999997</v>
      </c>
      <c r="X276" s="281">
        <f>+X277+X278</f>
        <v>335.26661000000001</v>
      </c>
      <c r="Y276" s="283">
        <f t="shared" si="21"/>
        <v>82.879492637007061</v>
      </c>
    </row>
    <row r="277" spans="1:25" ht="32.25" customHeight="1" x14ac:dyDescent="0.2">
      <c r="A277" s="225"/>
      <c r="B277" s="458" t="s">
        <v>290</v>
      </c>
      <c r="C277" s="458"/>
      <c r="D277" s="458"/>
      <c r="E277" s="458"/>
      <c r="F277" s="458"/>
      <c r="G277" s="458"/>
      <c r="H277" s="458"/>
      <c r="I277" s="458"/>
      <c r="J277" s="458"/>
      <c r="K277" s="458"/>
      <c r="L277" s="458"/>
      <c r="M277" s="459"/>
      <c r="N277" s="226">
        <v>805</v>
      </c>
      <c r="O277" s="229">
        <v>4</v>
      </c>
      <c r="P277" s="229">
        <v>12</v>
      </c>
      <c r="Q277" s="227" t="s">
        <v>349</v>
      </c>
      <c r="R277" s="228" t="s">
        <v>39</v>
      </c>
      <c r="S277" s="460"/>
      <c r="T277" s="461"/>
      <c r="U277" s="230">
        <v>310.69299999999998</v>
      </c>
      <c r="V277" s="231">
        <v>0</v>
      </c>
      <c r="W277" s="270">
        <v>310.69299999999998</v>
      </c>
      <c r="X277" s="281">
        <v>257.50124</v>
      </c>
      <c r="Y277" s="283">
        <f t="shared" si="21"/>
        <v>82.879640030512434</v>
      </c>
    </row>
    <row r="278" spans="1:25" ht="42.75" customHeight="1" x14ac:dyDescent="0.2">
      <c r="A278" s="225"/>
      <c r="B278" s="458" t="s">
        <v>291</v>
      </c>
      <c r="C278" s="458"/>
      <c r="D278" s="458"/>
      <c r="E278" s="458"/>
      <c r="F278" s="458"/>
      <c r="G278" s="458"/>
      <c r="H278" s="458"/>
      <c r="I278" s="458"/>
      <c r="J278" s="458"/>
      <c r="K278" s="458"/>
      <c r="L278" s="458"/>
      <c r="M278" s="459"/>
      <c r="N278" s="226">
        <v>805</v>
      </c>
      <c r="O278" s="229">
        <v>4</v>
      </c>
      <c r="P278" s="229">
        <v>12</v>
      </c>
      <c r="Q278" s="227" t="s">
        <v>349</v>
      </c>
      <c r="R278" s="228" t="s">
        <v>41</v>
      </c>
      <c r="S278" s="460"/>
      <c r="T278" s="461"/>
      <c r="U278" s="230">
        <v>93.83</v>
      </c>
      <c r="V278" s="231">
        <v>0</v>
      </c>
      <c r="W278" s="270">
        <v>93.83</v>
      </c>
      <c r="X278" s="281">
        <v>77.765370000000004</v>
      </c>
      <c r="Y278" s="283">
        <f t="shared" si="21"/>
        <v>82.879004582756053</v>
      </c>
    </row>
    <row r="279" spans="1:25" ht="53.25" hidden="1" customHeight="1" x14ac:dyDescent="0.2">
      <c r="A279" s="225"/>
      <c r="B279" s="458" t="s">
        <v>322</v>
      </c>
      <c r="C279" s="458"/>
      <c r="D279" s="458"/>
      <c r="E279" s="458"/>
      <c r="F279" s="458"/>
      <c r="G279" s="458"/>
      <c r="H279" s="458"/>
      <c r="I279" s="458"/>
      <c r="J279" s="458"/>
      <c r="K279" s="458"/>
      <c r="L279" s="458"/>
      <c r="M279" s="459"/>
      <c r="N279" s="226">
        <v>805</v>
      </c>
      <c r="O279" s="229">
        <v>4</v>
      </c>
      <c r="P279" s="229">
        <v>12</v>
      </c>
      <c r="Q279" s="227" t="s">
        <v>323</v>
      </c>
      <c r="R279" s="228">
        <v>0</v>
      </c>
      <c r="S279" s="460"/>
      <c r="T279" s="461"/>
      <c r="U279" s="230">
        <v>3</v>
      </c>
      <c r="V279" s="231">
        <v>-3</v>
      </c>
      <c r="W279" s="270">
        <v>0</v>
      </c>
      <c r="X279" s="281">
        <v>0</v>
      </c>
      <c r="Y279" s="283" t="e">
        <f t="shared" si="21"/>
        <v>#DIV/0!</v>
      </c>
    </row>
    <row r="280" spans="1:25" ht="21.75" hidden="1" customHeight="1" x14ac:dyDescent="0.2">
      <c r="A280" s="225"/>
      <c r="B280" s="458" t="s">
        <v>17</v>
      </c>
      <c r="C280" s="458"/>
      <c r="D280" s="458"/>
      <c r="E280" s="458"/>
      <c r="F280" s="458"/>
      <c r="G280" s="458"/>
      <c r="H280" s="458"/>
      <c r="I280" s="458"/>
      <c r="J280" s="458"/>
      <c r="K280" s="458"/>
      <c r="L280" s="458"/>
      <c r="M280" s="459"/>
      <c r="N280" s="226">
        <v>805</v>
      </c>
      <c r="O280" s="229">
        <v>4</v>
      </c>
      <c r="P280" s="229">
        <v>12</v>
      </c>
      <c r="Q280" s="227" t="s">
        <v>323</v>
      </c>
      <c r="R280" s="228" t="s">
        <v>18</v>
      </c>
      <c r="S280" s="460"/>
      <c r="T280" s="461"/>
      <c r="U280" s="230">
        <v>3</v>
      </c>
      <c r="V280" s="231">
        <v>-3</v>
      </c>
      <c r="W280" s="270">
        <v>0</v>
      </c>
      <c r="X280" s="281">
        <v>0</v>
      </c>
      <c r="Y280" s="283" t="e">
        <f t="shared" si="21"/>
        <v>#DIV/0!</v>
      </c>
    </row>
    <row r="281" spans="1:25" ht="32.25" hidden="1" customHeight="1" x14ac:dyDescent="0.2">
      <c r="A281" s="225"/>
      <c r="B281" s="458" t="s">
        <v>37</v>
      </c>
      <c r="C281" s="458"/>
      <c r="D281" s="458"/>
      <c r="E281" s="458"/>
      <c r="F281" s="458"/>
      <c r="G281" s="458"/>
      <c r="H281" s="458"/>
      <c r="I281" s="458"/>
      <c r="J281" s="458"/>
      <c r="K281" s="458"/>
      <c r="L281" s="458"/>
      <c r="M281" s="459"/>
      <c r="N281" s="226">
        <v>805</v>
      </c>
      <c r="O281" s="229">
        <v>4</v>
      </c>
      <c r="P281" s="229">
        <v>12</v>
      </c>
      <c r="Q281" s="227" t="s">
        <v>323</v>
      </c>
      <c r="R281" s="228" t="s">
        <v>38</v>
      </c>
      <c r="S281" s="460"/>
      <c r="T281" s="461"/>
      <c r="U281" s="230">
        <v>3</v>
      </c>
      <c r="V281" s="231">
        <v>-3</v>
      </c>
      <c r="W281" s="270">
        <v>0</v>
      </c>
      <c r="X281" s="281">
        <v>0</v>
      </c>
      <c r="Y281" s="283" t="e">
        <f t="shared" si="21"/>
        <v>#DIV/0!</v>
      </c>
    </row>
    <row r="282" spans="1:25" ht="12" hidden="1" customHeight="1" x14ac:dyDescent="0.2">
      <c r="A282" s="225"/>
      <c r="B282" s="458" t="s">
        <v>308</v>
      </c>
      <c r="C282" s="458"/>
      <c r="D282" s="458"/>
      <c r="E282" s="458"/>
      <c r="F282" s="458"/>
      <c r="G282" s="458"/>
      <c r="H282" s="458"/>
      <c r="I282" s="458"/>
      <c r="J282" s="458"/>
      <c r="K282" s="458"/>
      <c r="L282" s="458"/>
      <c r="M282" s="459"/>
      <c r="N282" s="226">
        <v>805</v>
      </c>
      <c r="O282" s="229">
        <v>4</v>
      </c>
      <c r="P282" s="229">
        <v>12</v>
      </c>
      <c r="Q282" s="227" t="s">
        <v>323</v>
      </c>
      <c r="R282" s="228" t="s">
        <v>40</v>
      </c>
      <c r="S282" s="460"/>
      <c r="T282" s="461"/>
      <c r="U282" s="230">
        <v>3</v>
      </c>
      <c r="V282" s="231">
        <v>-3</v>
      </c>
      <c r="W282" s="270">
        <v>0</v>
      </c>
      <c r="X282" s="281">
        <v>0</v>
      </c>
      <c r="Y282" s="283" t="e">
        <f t="shared" ref="Y282:Y345" si="25">X282/W282*100</f>
        <v>#DIV/0!</v>
      </c>
    </row>
    <row r="283" spans="1:25" ht="21.75" customHeight="1" x14ac:dyDescent="0.2">
      <c r="A283" s="225"/>
      <c r="B283" s="458" t="s">
        <v>607</v>
      </c>
      <c r="C283" s="458"/>
      <c r="D283" s="458"/>
      <c r="E283" s="458"/>
      <c r="F283" s="458"/>
      <c r="G283" s="458"/>
      <c r="H283" s="458"/>
      <c r="I283" s="458"/>
      <c r="J283" s="458"/>
      <c r="K283" s="458"/>
      <c r="L283" s="458"/>
      <c r="M283" s="459"/>
      <c r="N283" s="226">
        <v>805</v>
      </c>
      <c r="O283" s="229">
        <v>6</v>
      </c>
      <c r="P283" s="229">
        <v>0</v>
      </c>
      <c r="Q283" s="227">
        <v>0</v>
      </c>
      <c r="R283" s="228">
        <v>0</v>
      </c>
      <c r="S283" s="460"/>
      <c r="T283" s="461"/>
      <c r="U283" s="230">
        <v>0</v>
      </c>
      <c r="V283" s="231">
        <v>60</v>
      </c>
      <c r="W283" s="270">
        <f t="shared" ref="W283:X288" si="26">+W284</f>
        <v>60</v>
      </c>
      <c r="X283" s="281">
        <f t="shared" si="26"/>
        <v>0</v>
      </c>
      <c r="Y283" s="283">
        <f t="shared" si="25"/>
        <v>0</v>
      </c>
    </row>
    <row r="284" spans="1:25" ht="21.75" customHeight="1" x14ac:dyDescent="0.2">
      <c r="A284" s="225"/>
      <c r="B284" s="458" t="s">
        <v>608</v>
      </c>
      <c r="C284" s="458"/>
      <c r="D284" s="458"/>
      <c r="E284" s="458"/>
      <c r="F284" s="458"/>
      <c r="G284" s="458"/>
      <c r="H284" s="458"/>
      <c r="I284" s="458"/>
      <c r="J284" s="458"/>
      <c r="K284" s="458"/>
      <c r="L284" s="458"/>
      <c r="M284" s="459"/>
      <c r="N284" s="226">
        <v>805</v>
      </c>
      <c r="O284" s="229">
        <v>6</v>
      </c>
      <c r="P284" s="229">
        <v>3</v>
      </c>
      <c r="Q284" s="227">
        <v>0</v>
      </c>
      <c r="R284" s="228">
        <v>0</v>
      </c>
      <c r="S284" s="460"/>
      <c r="T284" s="461"/>
      <c r="U284" s="230">
        <v>0</v>
      </c>
      <c r="V284" s="231">
        <v>60</v>
      </c>
      <c r="W284" s="270">
        <f t="shared" si="26"/>
        <v>60</v>
      </c>
      <c r="X284" s="281">
        <f t="shared" si="26"/>
        <v>0</v>
      </c>
      <c r="Y284" s="283">
        <f t="shared" si="25"/>
        <v>0</v>
      </c>
    </row>
    <row r="285" spans="1:25" ht="32.25" customHeight="1" x14ac:dyDescent="0.2">
      <c r="A285" s="225"/>
      <c r="B285" s="458" t="s">
        <v>64</v>
      </c>
      <c r="C285" s="458"/>
      <c r="D285" s="458"/>
      <c r="E285" s="458"/>
      <c r="F285" s="458"/>
      <c r="G285" s="458"/>
      <c r="H285" s="458"/>
      <c r="I285" s="458"/>
      <c r="J285" s="458"/>
      <c r="K285" s="458"/>
      <c r="L285" s="458"/>
      <c r="M285" s="459"/>
      <c r="N285" s="226">
        <v>805</v>
      </c>
      <c r="O285" s="229">
        <v>6</v>
      </c>
      <c r="P285" s="229">
        <v>3</v>
      </c>
      <c r="Q285" s="227" t="s">
        <v>369</v>
      </c>
      <c r="R285" s="228">
        <v>0</v>
      </c>
      <c r="S285" s="460"/>
      <c r="T285" s="461"/>
      <c r="U285" s="230">
        <v>0</v>
      </c>
      <c r="V285" s="231">
        <v>60</v>
      </c>
      <c r="W285" s="270">
        <f t="shared" si="26"/>
        <v>60</v>
      </c>
      <c r="X285" s="281">
        <f t="shared" si="26"/>
        <v>0</v>
      </c>
      <c r="Y285" s="283">
        <f t="shared" si="25"/>
        <v>0</v>
      </c>
    </row>
    <row r="286" spans="1:25" ht="12" customHeight="1" x14ac:dyDescent="0.2">
      <c r="A286" s="225"/>
      <c r="B286" s="458" t="s">
        <v>67</v>
      </c>
      <c r="C286" s="458"/>
      <c r="D286" s="458"/>
      <c r="E286" s="458"/>
      <c r="F286" s="458"/>
      <c r="G286" s="458"/>
      <c r="H286" s="458"/>
      <c r="I286" s="458"/>
      <c r="J286" s="458"/>
      <c r="K286" s="458"/>
      <c r="L286" s="458"/>
      <c r="M286" s="459"/>
      <c r="N286" s="226">
        <v>805</v>
      </c>
      <c r="O286" s="229">
        <v>6</v>
      </c>
      <c r="P286" s="229">
        <v>3</v>
      </c>
      <c r="Q286" s="227" t="s">
        <v>370</v>
      </c>
      <c r="R286" s="228">
        <v>0</v>
      </c>
      <c r="S286" s="460"/>
      <c r="T286" s="461"/>
      <c r="U286" s="230">
        <v>0</v>
      </c>
      <c r="V286" s="231">
        <v>60</v>
      </c>
      <c r="W286" s="270">
        <f t="shared" si="26"/>
        <v>60</v>
      </c>
      <c r="X286" s="281">
        <f t="shared" si="26"/>
        <v>0</v>
      </c>
      <c r="Y286" s="283">
        <f t="shared" si="25"/>
        <v>0</v>
      </c>
    </row>
    <row r="287" spans="1:25" ht="12" customHeight="1" x14ac:dyDescent="0.2">
      <c r="A287" s="225"/>
      <c r="B287" s="458" t="s">
        <v>371</v>
      </c>
      <c r="C287" s="458"/>
      <c r="D287" s="458"/>
      <c r="E287" s="458"/>
      <c r="F287" s="458"/>
      <c r="G287" s="458"/>
      <c r="H287" s="458"/>
      <c r="I287" s="458"/>
      <c r="J287" s="458"/>
      <c r="K287" s="458"/>
      <c r="L287" s="458"/>
      <c r="M287" s="459"/>
      <c r="N287" s="226">
        <v>805</v>
      </c>
      <c r="O287" s="229">
        <v>6</v>
      </c>
      <c r="P287" s="229">
        <v>3</v>
      </c>
      <c r="Q287" s="227" t="s">
        <v>372</v>
      </c>
      <c r="R287" s="228">
        <v>0</v>
      </c>
      <c r="S287" s="460"/>
      <c r="T287" s="461"/>
      <c r="U287" s="230">
        <v>0</v>
      </c>
      <c r="V287" s="231">
        <v>60</v>
      </c>
      <c r="W287" s="270">
        <f t="shared" si="26"/>
        <v>60</v>
      </c>
      <c r="X287" s="281">
        <f t="shared" si="26"/>
        <v>0</v>
      </c>
      <c r="Y287" s="283">
        <f t="shared" si="25"/>
        <v>0</v>
      </c>
    </row>
    <row r="288" spans="1:25" ht="12" customHeight="1" x14ac:dyDescent="0.2">
      <c r="A288" s="225"/>
      <c r="B288" s="458" t="s">
        <v>46</v>
      </c>
      <c r="C288" s="458"/>
      <c r="D288" s="458"/>
      <c r="E288" s="458"/>
      <c r="F288" s="458"/>
      <c r="G288" s="458"/>
      <c r="H288" s="458"/>
      <c r="I288" s="458"/>
      <c r="J288" s="458"/>
      <c r="K288" s="458"/>
      <c r="L288" s="458"/>
      <c r="M288" s="459"/>
      <c r="N288" s="226">
        <v>805</v>
      </c>
      <c r="O288" s="229">
        <v>6</v>
      </c>
      <c r="P288" s="229">
        <v>3</v>
      </c>
      <c r="Q288" s="227" t="s">
        <v>372</v>
      </c>
      <c r="R288" s="228" t="s">
        <v>43</v>
      </c>
      <c r="S288" s="460"/>
      <c r="T288" s="461"/>
      <c r="U288" s="230">
        <v>0</v>
      </c>
      <c r="V288" s="231">
        <v>60</v>
      </c>
      <c r="W288" s="270">
        <f t="shared" si="26"/>
        <v>60</v>
      </c>
      <c r="X288" s="281">
        <f t="shared" si="26"/>
        <v>0</v>
      </c>
      <c r="Y288" s="283">
        <f t="shared" si="25"/>
        <v>0</v>
      </c>
    </row>
    <row r="289" spans="1:25" ht="21.75" customHeight="1" x14ac:dyDescent="0.2">
      <c r="A289" s="225"/>
      <c r="B289" s="458" t="s">
        <v>609</v>
      </c>
      <c r="C289" s="458"/>
      <c r="D289" s="458"/>
      <c r="E289" s="458"/>
      <c r="F289" s="458"/>
      <c r="G289" s="458"/>
      <c r="H289" s="458"/>
      <c r="I289" s="458"/>
      <c r="J289" s="458"/>
      <c r="K289" s="458"/>
      <c r="L289" s="458"/>
      <c r="M289" s="459"/>
      <c r="N289" s="226">
        <v>805</v>
      </c>
      <c r="O289" s="229">
        <v>6</v>
      </c>
      <c r="P289" s="229">
        <v>3</v>
      </c>
      <c r="Q289" s="227" t="s">
        <v>372</v>
      </c>
      <c r="R289" s="228" t="s">
        <v>597</v>
      </c>
      <c r="S289" s="460"/>
      <c r="T289" s="461"/>
      <c r="U289" s="230">
        <v>0</v>
      </c>
      <c r="V289" s="231">
        <v>60</v>
      </c>
      <c r="W289" s="270">
        <v>60</v>
      </c>
      <c r="X289" s="281"/>
      <c r="Y289" s="283">
        <f t="shared" si="25"/>
        <v>0</v>
      </c>
    </row>
    <row r="290" spans="1:25" ht="12" customHeight="1" x14ac:dyDescent="0.2">
      <c r="A290" s="225"/>
      <c r="B290" s="458" t="s">
        <v>476</v>
      </c>
      <c r="C290" s="458"/>
      <c r="D290" s="458"/>
      <c r="E290" s="458"/>
      <c r="F290" s="458"/>
      <c r="G290" s="458"/>
      <c r="H290" s="458"/>
      <c r="I290" s="458"/>
      <c r="J290" s="458"/>
      <c r="K290" s="458"/>
      <c r="L290" s="458"/>
      <c r="M290" s="459"/>
      <c r="N290" s="226">
        <v>806</v>
      </c>
      <c r="O290" s="229">
        <v>0</v>
      </c>
      <c r="P290" s="229">
        <v>0</v>
      </c>
      <c r="Q290" s="227">
        <v>0</v>
      </c>
      <c r="R290" s="228">
        <v>0</v>
      </c>
      <c r="S290" s="460"/>
      <c r="T290" s="461"/>
      <c r="U290" s="230">
        <v>335851.609</v>
      </c>
      <c r="V290" s="231">
        <v>-54793.690999999999</v>
      </c>
      <c r="W290" s="270">
        <f>+W291+W381</f>
        <v>297603.13793000003</v>
      </c>
      <c r="X290" s="281">
        <f>+X291+X381</f>
        <v>273460.90993000002</v>
      </c>
      <c r="Y290" s="283">
        <f t="shared" si="25"/>
        <v>91.887777740543001</v>
      </c>
    </row>
    <row r="291" spans="1:25" ht="12" customHeight="1" x14ac:dyDescent="0.2">
      <c r="A291" s="225"/>
      <c r="B291" s="458" t="s">
        <v>5</v>
      </c>
      <c r="C291" s="458"/>
      <c r="D291" s="458"/>
      <c r="E291" s="458"/>
      <c r="F291" s="458"/>
      <c r="G291" s="458"/>
      <c r="H291" s="458"/>
      <c r="I291" s="458"/>
      <c r="J291" s="458"/>
      <c r="K291" s="458"/>
      <c r="L291" s="458"/>
      <c r="M291" s="459"/>
      <c r="N291" s="226">
        <v>806</v>
      </c>
      <c r="O291" s="229">
        <v>7</v>
      </c>
      <c r="P291" s="229">
        <v>0</v>
      </c>
      <c r="Q291" s="227">
        <v>0</v>
      </c>
      <c r="R291" s="228">
        <v>0</v>
      </c>
      <c r="S291" s="460"/>
      <c r="T291" s="461"/>
      <c r="U291" s="230">
        <v>331303.00900000002</v>
      </c>
      <c r="V291" s="231">
        <v>-54793.690999999999</v>
      </c>
      <c r="W291" s="270">
        <f>+W292+W305+W342+W349+W356</f>
        <v>293204.53793000005</v>
      </c>
      <c r="X291" s="281">
        <f>+X292+X305+X342+X349+X356</f>
        <v>271299.11993000004</v>
      </c>
      <c r="Y291" s="283">
        <f t="shared" si="25"/>
        <v>92.528963516509506</v>
      </c>
    </row>
    <row r="292" spans="1:25" ht="21.75" customHeight="1" x14ac:dyDescent="0.2">
      <c r="A292" s="225"/>
      <c r="B292" s="458" t="s">
        <v>68</v>
      </c>
      <c r="C292" s="458"/>
      <c r="D292" s="458"/>
      <c r="E292" s="458"/>
      <c r="F292" s="458"/>
      <c r="G292" s="458"/>
      <c r="H292" s="458"/>
      <c r="I292" s="458"/>
      <c r="J292" s="458"/>
      <c r="K292" s="458"/>
      <c r="L292" s="458"/>
      <c r="M292" s="459"/>
      <c r="N292" s="226">
        <v>806</v>
      </c>
      <c r="O292" s="229">
        <v>7</v>
      </c>
      <c r="P292" s="229">
        <v>1</v>
      </c>
      <c r="Q292" s="227">
        <v>0</v>
      </c>
      <c r="R292" s="228">
        <v>0</v>
      </c>
      <c r="S292" s="460"/>
      <c r="T292" s="461"/>
      <c r="U292" s="230">
        <v>105744.431</v>
      </c>
      <c r="V292" s="231">
        <v>-23483.9</v>
      </c>
      <c r="W292" s="270">
        <f>+W293+W299</f>
        <v>87214.792450000008</v>
      </c>
      <c r="X292" s="281">
        <f>+X293+X299</f>
        <v>80732.468280000001</v>
      </c>
      <c r="Y292" s="283">
        <f t="shared" si="25"/>
        <v>92.56740285919237</v>
      </c>
    </row>
    <row r="293" spans="1:25" ht="12" customHeight="1" x14ac:dyDescent="0.2">
      <c r="A293" s="225"/>
      <c r="B293" s="458" t="s">
        <v>384</v>
      </c>
      <c r="C293" s="458"/>
      <c r="D293" s="458"/>
      <c r="E293" s="458"/>
      <c r="F293" s="458"/>
      <c r="G293" s="458"/>
      <c r="H293" s="458"/>
      <c r="I293" s="458"/>
      <c r="J293" s="458"/>
      <c r="K293" s="458"/>
      <c r="L293" s="458"/>
      <c r="M293" s="459"/>
      <c r="N293" s="226">
        <v>806</v>
      </c>
      <c r="O293" s="229">
        <v>7</v>
      </c>
      <c r="P293" s="229">
        <v>1</v>
      </c>
      <c r="Q293" s="227" t="s">
        <v>385</v>
      </c>
      <c r="R293" s="228">
        <v>0</v>
      </c>
      <c r="S293" s="460"/>
      <c r="T293" s="461"/>
      <c r="U293" s="230">
        <v>41718.430999999997</v>
      </c>
      <c r="V293" s="231">
        <v>145</v>
      </c>
      <c r="W293" s="270">
        <f t="shared" ref="W293:X297" si="27">+W294</f>
        <v>39462.521849999997</v>
      </c>
      <c r="X293" s="281">
        <f t="shared" si="27"/>
        <v>33339.697679999997</v>
      </c>
      <c r="Y293" s="283">
        <f t="shared" si="25"/>
        <v>84.484457954123371</v>
      </c>
    </row>
    <row r="294" spans="1:25" ht="21.75" customHeight="1" x14ac:dyDescent="0.2">
      <c r="A294" s="225"/>
      <c r="B294" s="458" t="s">
        <v>386</v>
      </c>
      <c r="C294" s="458"/>
      <c r="D294" s="458"/>
      <c r="E294" s="458"/>
      <c r="F294" s="458"/>
      <c r="G294" s="458"/>
      <c r="H294" s="458"/>
      <c r="I294" s="458"/>
      <c r="J294" s="458"/>
      <c r="K294" s="458"/>
      <c r="L294" s="458"/>
      <c r="M294" s="459"/>
      <c r="N294" s="226">
        <v>806</v>
      </c>
      <c r="O294" s="229">
        <v>7</v>
      </c>
      <c r="P294" s="229">
        <v>1</v>
      </c>
      <c r="Q294" s="227" t="s">
        <v>387</v>
      </c>
      <c r="R294" s="228">
        <v>0</v>
      </c>
      <c r="S294" s="460"/>
      <c r="T294" s="461"/>
      <c r="U294" s="230">
        <v>41718.430999999997</v>
      </c>
      <c r="V294" s="231">
        <v>145</v>
      </c>
      <c r="W294" s="270">
        <f t="shared" si="27"/>
        <v>39462.521849999997</v>
      </c>
      <c r="X294" s="281">
        <f t="shared" si="27"/>
        <v>33339.697679999997</v>
      </c>
      <c r="Y294" s="283">
        <f t="shared" si="25"/>
        <v>84.484457954123371</v>
      </c>
    </row>
    <row r="295" spans="1:25" ht="21.75" customHeight="1" x14ac:dyDescent="0.2">
      <c r="A295" s="225"/>
      <c r="B295" s="458" t="s">
        <v>69</v>
      </c>
      <c r="C295" s="458"/>
      <c r="D295" s="458"/>
      <c r="E295" s="458"/>
      <c r="F295" s="458"/>
      <c r="G295" s="458"/>
      <c r="H295" s="458"/>
      <c r="I295" s="458"/>
      <c r="J295" s="458"/>
      <c r="K295" s="458"/>
      <c r="L295" s="458"/>
      <c r="M295" s="459"/>
      <c r="N295" s="226">
        <v>806</v>
      </c>
      <c r="O295" s="229">
        <v>7</v>
      </c>
      <c r="P295" s="229">
        <v>1</v>
      </c>
      <c r="Q295" s="227" t="s">
        <v>388</v>
      </c>
      <c r="R295" s="228">
        <v>0</v>
      </c>
      <c r="S295" s="460"/>
      <c r="T295" s="461"/>
      <c r="U295" s="230">
        <v>41718.430999999997</v>
      </c>
      <c r="V295" s="231">
        <v>145</v>
      </c>
      <c r="W295" s="270">
        <f t="shared" si="27"/>
        <v>39462.521849999997</v>
      </c>
      <c r="X295" s="281">
        <f t="shared" si="27"/>
        <v>33339.697679999997</v>
      </c>
      <c r="Y295" s="283">
        <f t="shared" si="25"/>
        <v>84.484457954123371</v>
      </c>
    </row>
    <row r="296" spans="1:25" ht="12" customHeight="1" x14ac:dyDescent="0.2">
      <c r="A296" s="225"/>
      <c r="B296" s="458" t="s">
        <v>389</v>
      </c>
      <c r="C296" s="458"/>
      <c r="D296" s="458"/>
      <c r="E296" s="458"/>
      <c r="F296" s="458"/>
      <c r="G296" s="458"/>
      <c r="H296" s="458"/>
      <c r="I296" s="458"/>
      <c r="J296" s="458"/>
      <c r="K296" s="458"/>
      <c r="L296" s="458"/>
      <c r="M296" s="459"/>
      <c r="N296" s="226">
        <v>806</v>
      </c>
      <c r="O296" s="229">
        <v>7</v>
      </c>
      <c r="P296" s="229">
        <v>1</v>
      </c>
      <c r="Q296" s="227" t="s">
        <v>388</v>
      </c>
      <c r="R296" s="228" t="s">
        <v>8</v>
      </c>
      <c r="S296" s="460"/>
      <c r="T296" s="461"/>
      <c r="U296" s="230">
        <v>41718.430999999997</v>
      </c>
      <c r="V296" s="231">
        <v>145</v>
      </c>
      <c r="W296" s="270">
        <f t="shared" si="27"/>
        <v>39462.521849999997</v>
      </c>
      <c r="X296" s="281">
        <f t="shared" si="27"/>
        <v>33339.697679999997</v>
      </c>
      <c r="Y296" s="283">
        <f t="shared" si="25"/>
        <v>84.484457954123371</v>
      </c>
    </row>
    <row r="297" spans="1:25" ht="42.75" customHeight="1" x14ac:dyDescent="0.2">
      <c r="A297" s="225"/>
      <c r="B297" s="458" t="s">
        <v>9</v>
      </c>
      <c r="C297" s="458"/>
      <c r="D297" s="458"/>
      <c r="E297" s="458"/>
      <c r="F297" s="458"/>
      <c r="G297" s="458"/>
      <c r="H297" s="458"/>
      <c r="I297" s="458"/>
      <c r="J297" s="458"/>
      <c r="K297" s="458"/>
      <c r="L297" s="458"/>
      <c r="M297" s="459"/>
      <c r="N297" s="226">
        <v>806</v>
      </c>
      <c r="O297" s="229">
        <v>7</v>
      </c>
      <c r="P297" s="229">
        <v>1</v>
      </c>
      <c r="Q297" s="227" t="s">
        <v>388</v>
      </c>
      <c r="R297" s="228" t="s">
        <v>10</v>
      </c>
      <c r="S297" s="460"/>
      <c r="T297" s="461"/>
      <c r="U297" s="230">
        <v>41718.430999999997</v>
      </c>
      <c r="V297" s="231">
        <v>145</v>
      </c>
      <c r="W297" s="270">
        <f t="shared" si="27"/>
        <v>39462.521849999997</v>
      </c>
      <c r="X297" s="281">
        <f t="shared" si="27"/>
        <v>33339.697679999997</v>
      </c>
      <c r="Y297" s="283">
        <f t="shared" si="25"/>
        <v>84.484457954123371</v>
      </c>
    </row>
    <row r="298" spans="1:25" ht="21.75" customHeight="1" x14ac:dyDescent="0.2">
      <c r="A298" s="225"/>
      <c r="B298" s="458" t="s">
        <v>11</v>
      </c>
      <c r="C298" s="458"/>
      <c r="D298" s="458"/>
      <c r="E298" s="458"/>
      <c r="F298" s="458"/>
      <c r="G298" s="458"/>
      <c r="H298" s="458"/>
      <c r="I298" s="458"/>
      <c r="J298" s="458"/>
      <c r="K298" s="458"/>
      <c r="L298" s="458"/>
      <c r="M298" s="459"/>
      <c r="N298" s="226">
        <v>806</v>
      </c>
      <c r="O298" s="229">
        <v>7</v>
      </c>
      <c r="P298" s="229">
        <v>1</v>
      </c>
      <c r="Q298" s="227" t="s">
        <v>388</v>
      </c>
      <c r="R298" s="228" t="s">
        <v>12</v>
      </c>
      <c r="S298" s="460"/>
      <c r="T298" s="461"/>
      <c r="U298" s="230">
        <v>41718.430999999997</v>
      </c>
      <c r="V298" s="231">
        <v>145</v>
      </c>
      <c r="W298" s="270">
        <v>39462.521849999997</v>
      </c>
      <c r="X298" s="281">
        <v>33339.697679999997</v>
      </c>
      <c r="Y298" s="283">
        <f t="shared" si="25"/>
        <v>84.484457954123371</v>
      </c>
    </row>
    <row r="299" spans="1:25" ht="12" customHeight="1" x14ac:dyDescent="0.2">
      <c r="A299" s="225"/>
      <c r="B299" s="458" t="s">
        <v>384</v>
      </c>
      <c r="C299" s="458"/>
      <c r="D299" s="458"/>
      <c r="E299" s="458"/>
      <c r="F299" s="458"/>
      <c r="G299" s="458"/>
      <c r="H299" s="458"/>
      <c r="I299" s="458"/>
      <c r="J299" s="458"/>
      <c r="K299" s="458"/>
      <c r="L299" s="458"/>
      <c r="M299" s="459"/>
      <c r="N299" s="226">
        <v>806</v>
      </c>
      <c r="O299" s="229">
        <v>7</v>
      </c>
      <c r="P299" s="229">
        <v>1</v>
      </c>
      <c r="Q299" s="227" t="s">
        <v>385</v>
      </c>
      <c r="R299" s="228">
        <v>0</v>
      </c>
      <c r="S299" s="460"/>
      <c r="T299" s="461"/>
      <c r="U299" s="230">
        <v>64026</v>
      </c>
      <c r="V299" s="231">
        <v>-23628.9</v>
      </c>
      <c r="W299" s="270">
        <f t="shared" ref="W299:X303" si="28">+W300</f>
        <v>47752.270600000003</v>
      </c>
      <c r="X299" s="281">
        <f t="shared" si="28"/>
        <v>47392.770600000003</v>
      </c>
      <c r="Y299" s="283">
        <f t="shared" si="25"/>
        <v>99.247156217949566</v>
      </c>
    </row>
    <row r="300" spans="1:25" ht="21.75" customHeight="1" x14ac:dyDescent="0.2">
      <c r="A300" s="225"/>
      <c r="B300" s="458" t="s">
        <v>386</v>
      </c>
      <c r="C300" s="458"/>
      <c r="D300" s="458"/>
      <c r="E300" s="458"/>
      <c r="F300" s="458"/>
      <c r="G300" s="458"/>
      <c r="H300" s="458"/>
      <c r="I300" s="458"/>
      <c r="J300" s="458"/>
      <c r="K300" s="458"/>
      <c r="L300" s="458"/>
      <c r="M300" s="459"/>
      <c r="N300" s="226">
        <v>806</v>
      </c>
      <c r="O300" s="229">
        <v>7</v>
      </c>
      <c r="P300" s="229">
        <v>1</v>
      </c>
      <c r="Q300" s="227" t="s">
        <v>387</v>
      </c>
      <c r="R300" s="228">
        <v>0</v>
      </c>
      <c r="S300" s="460"/>
      <c r="T300" s="461"/>
      <c r="U300" s="230">
        <v>64026</v>
      </c>
      <c r="V300" s="231">
        <v>-23628.9</v>
      </c>
      <c r="W300" s="270">
        <f t="shared" si="28"/>
        <v>47752.270600000003</v>
      </c>
      <c r="X300" s="281">
        <f t="shared" si="28"/>
        <v>47392.770600000003</v>
      </c>
      <c r="Y300" s="283">
        <f t="shared" si="25"/>
        <v>99.247156217949566</v>
      </c>
    </row>
    <row r="301" spans="1:25" ht="21.75" customHeight="1" x14ac:dyDescent="0.2">
      <c r="A301" s="225"/>
      <c r="B301" s="458" t="s">
        <v>70</v>
      </c>
      <c r="C301" s="458"/>
      <c r="D301" s="458"/>
      <c r="E301" s="458"/>
      <c r="F301" s="458"/>
      <c r="G301" s="458"/>
      <c r="H301" s="458"/>
      <c r="I301" s="458"/>
      <c r="J301" s="458"/>
      <c r="K301" s="458"/>
      <c r="L301" s="458"/>
      <c r="M301" s="459"/>
      <c r="N301" s="226">
        <v>806</v>
      </c>
      <c r="O301" s="229">
        <v>7</v>
      </c>
      <c r="P301" s="229">
        <v>1</v>
      </c>
      <c r="Q301" s="227" t="s">
        <v>390</v>
      </c>
      <c r="R301" s="228">
        <v>0</v>
      </c>
      <c r="S301" s="460"/>
      <c r="T301" s="461"/>
      <c r="U301" s="230">
        <v>64026</v>
      </c>
      <c r="V301" s="231">
        <v>-23628.9</v>
      </c>
      <c r="W301" s="270">
        <f t="shared" si="28"/>
        <v>47752.270600000003</v>
      </c>
      <c r="X301" s="281">
        <f t="shared" si="28"/>
        <v>47392.770600000003</v>
      </c>
      <c r="Y301" s="283">
        <f t="shared" si="25"/>
        <v>99.247156217949566</v>
      </c>
    </row>
    <row r="302" spans="1:25" ht="12" customHeight="1" x14ac:dyDescent="0.2">
      <c r="A302" s="225"/>
      <c r="B302" s="458" t="s">
        <v>389</v>
      </c>
      <c r="C302" s="458"/>
      <c r="D302" s="458"/>
      <c r="E302" s="458"/>
      <c r="F302" s="458"/>
      <c r="G302" s="458"/>
      <c r="H302" s="458"/>
      <c r="I302" s="458"/>
      <c r="J302" s="458"/>
      <c r="K302" s="458"/>
      <c r="L302" s="458"/>
      <c r="M302" s="459"/>
      <c r="N302" s="226">
        <v>806</v>
      </c>
      <c r="O302" s="229">
        <v>7</v>
      </c>
      <c r="P302" s="229">
        <v>1</v>
      </c>
      <c r="Q302" s="227" t="s">
        <v>390</v>
      </c>
      <c r="R302" s="228" t="s">
        <v>8</v>
      </c>
      <c r="S302" s="460"/>
      <c r="T302" s="461"/>
      <c r="U302" s="230">
        <v>64026</v>
      </c>
      <c r="V302" s="231">
        <v>-23628.9</v>
      </c>
      <c r="W302" s="270">
        <f t="shared" si="28"/>
        <v>47752.270600000003</v>
      </c>
      <c r="X302" s="281">
        <f t="shared" si="28"/>
        <v>47392.770600000003</v>
      </c>
      <c r="Y302" s="283">
        <f t="shared" si="25"/>
        <v>99.247156217949566</v>
      </c>
    </row>
    <row r="303" spans="1:25" ht="42.75" customHeight="1" x14ac:dyDescent="0.2">
      <c r="A303" s="225"/>
      <c r="B303" s="458" t="s">
        <v>9</v>
      </c>
      <c r="C303" s="458"/>
      <c r="D303" s="458"/>
      <c r="E303" s="458"/>
      <c r="F303" s="458"/>
      <c r="G303" s="458"/>
      <c r="H303" s="458"/>
      <c r="I303" s="458"/>
      <c r="J303" s="458"/>
      <c r="K303" s="458"/>
      <c r="L303" s="458"/>
      <c r="M303" s="459"/>
      <c r="N303" s="226">
        <v>806</v>
      </c>
      <c r="O303" s="229">
        <v>7</v>
      </c>
      <c r="P303" s="229">
        <v>1</v>
      </c>
      <c r="Q303" s="227" t="s">
        <v>390</v>
      </c>
      <c r="R303" s="228" t="s">
        <v>10</v>
      </c>
      <c r="S303" s="460"/>
      <c r="T303" s="461"/>
      <c r="U303" s="230">
        <v>64026</v>
      </c>
      <c r="V303" s="231">
        <v>-23628.9</v>
      </c>
      <c r="W303" s="270">
        <f t="shared" si="28"/>
        <v>47752.270600000003</v>
      </c>
      <c r="X303" s="281">
        <f t="shared" si="28"/>
        <v>47392.770600000003</v>
      </c>
      <c r="Y303" s="283">
        <f t="shared" si="25"/>
        <v>99.247156217949566</v>
      </c>
    </row>
    <row r="304" spans="1:25" ht="12" customHeight="1" x14ac:dyDescent="0.2">
      <c r="A304" s="225"/>
      <c r="B304" s="458" t="s">
        <v>11</v>
      </c>
      <c r="C304" s="458"/>
      <c r="D304" s="458"/>
      <c r="E304" s="458"/>
      <c r="F304" s="458"/>
      <c r="G304" s="458"/>
      <c r="H304" s="458"/>
      <c r="I304" s="458"/>
      <c r="J304" s="458"/>
      <c r="K304" s="458"/>
      <c r="L304" s="458"/>
      <c r="M304" s="459"/>
      <c r="N304" s="226">
        <v>806</v>
      </c>
      <c r="O304" s="229">
        <v>7</v>
      </c>
      <c r="P304" s="229">
        <v>1</v>
      </c>
      <c r="Q304" s="227" t="s">
        <v>390</v>
      </c>
      <c r="R304" s="228" t="s">
        <v>12</v>
      </c>
      <c r="S304" s="460"/>
      <c r="T304" s="461"/>
      <c r="U304" s="230">
        <v>64026</v>
      </c>
      <c r="V304" s="231">
        <v>-23628.9</v>
      </c>
      <c r="W304" s="270">
        <v>47752.270600000003</v>
      </c>
      <c r="X304" s="281">
        <v>47392.770600000003</v>
      </c>
      <c r="Y304" s="283">
        <f t="shared" si="25"/>
        <v>99.247156217949566</v>
      </c>
    </row>
    <row r="305" spans="1:25" ht="21.75" customHeight="1" x14ac:dyDescent="0.2">
      <c r="A305" s="225"/>
      <c r="B305" s="458" t="s">
        <v>71</v>
      </c>
      <c r="C305" s="458"/>
      <c r="D305" s="458"/>
      <c r="E305" s="458"/>
      <c r="F305" s="458"/>
      <c r="G305" s="458"/>
      <c r="H305" s="458"/>
      <c r="I305" s="458"/>
      <c r="J305" s="458"/>
      <c r="K305" s="458"/>
      <c r="L305" s="458"/>
      <c r="M305" s="459"/>
      <c r="N305" s="226">
        <v>806</v>
      </c>
      <c r="O305" s="229">
        <v>7</v>
      </c>
      <c r="P305" s="229">
        <v>2</v>
      </c>
      <c r="Q305" s="227">
        <v>0</v>
      </c>
      <c r="R305" s="228">
        <v>0</v>
      </c>
      <c r="S305" s="460"/>
      <c r="T305" s="461"/>
      <c r="U305" s="230">
        <v>198344.73800000001</v>
      </c>
      <c r="V305" s="231">
        <v>-31350.839</v>
      </c>
      <c r="W305" s="270">
        <f>+W306+W312+W318+W324+W330+W336</f>
        <v>181853.899</v>
      </c>
      <c r="X305" s="281">
        <f>+X306+X312+X318+X324+X330+X336</f>
        <v>169807.13080000001</v>
      </c>
      <c r="Y305" s="283">
        <f t="shared" si="25"/>
        <v>93.375578821106288</v>
      </c>
    </row>
    <row r="306" spans="1:25" ht="12" customHeight="1" x14ac:dyDescent="0.2">
      <c r="A306" s="225"/>
      <c r="B306" s="458" t="s">
        <v>384</v>
      </c>
      <c r="C306" s="458"/>
      <c r="D306" s="458"/>
      <c r="E306" s="458"/>
      <c r="F306" s="458"/>
      <c r="G306" s="458"/>
      <c r="H306" s="458"/>
      <c r="I306" s="458"/>
      <c r="J306" s="458"/>
      <c r="K306" s="458"/>
      <c r="L306" s="458"/>
      <c r="M306" s="459"/>
      <c r="N306" s="226">
        <v>806</v>
      </c>
      <c r="O306" s="229">
        <v>7</v>
      </c>
      <c r="P306" s="229">
        <v>2</v>
      </c>
      <c r="Q306" s="227" t="s">
        <v>385</v>
      </c>
      <c r="R306" s="228">
        <v>0</v>
      </c>
      <c r="S306" s="460"/>
      <c r="T306" s="461"/>
      <c r="U306" s="230">
        <v>19136.738000000001</v>
      </c>
      <c r="V306" s="231">
        <v>39.103000000000002</v>
      </c>
      <c r="W306" s="270">
        <f t="shared" ref="W306:X310" si="29">+W307</f>
        <v>19934.841</v>
      </c>
      <c r="X306" s="281">
        <f t="shared" si="29"/>
        <v>16116.882530000001</v>
      </c>
      <c r="Y306" s="283">
        <f t="shared" si="25"/>
        <v>80.847810775114795</v>
      </c>
    </row>
    <row r="307" spans="1:25" ht="21.75" customHeight="1" x14ac:dyDescent="0.2">
      <c r="A307" s="225"/>
      <c r="B307" s="458" t="s">
        <v>72</v>
      </c>
      <c r="C307" s="458"/>
      <c r="D307" s="458"/>
      <c r="E307" s="458"/>
      <c r="F307" s="458"/>
      <c r="G307" s="458"/>
      <c r="H307" s="458"/>
      <c r="I307" s="458"/>
      <c r="J307" s="458"/>
      <c r="K307" s="458"/>
      <c r="L307" s="458"/>
      <c r="M307" s="459"/>
      <c r="N307" s="226">
        <v>806</v>
      </c>
      <c r="O307" s="229">
        <v>7</v>
      </c>
      <c r="P307" s="229">
        <v>2</v>
      </c>
      <c r="Q307" s="227" t="s">
        <v>391</v>
      </c>
      <c r="R307" s="228">
        <v>0</v>
      </c>
      <c r="S307" s="460"/>
      <c r="T307" s="461"/>
      <c r="U307" s="230">
        <v>19136.738000000001</v>
      </c>
      <c r="V307" s="231">
        <v>39.103000000000002</v>
      </c>
      <c r="W307" s="270">
        <f t="shared" si="29"/>
        <v>19934.841</v>
      </c>
      <c r="X307" s="281">
        <f t="shared" si="29"/>
        <v>16116.882530000001</v>
      </c>
      <c r="Y307" s="283">
        <f t="shared" si="25"/>
        <v>80.847810775114795</v>
      </c>
    </row>
    <row r="308" spans="1:25" ht="21.75" customHeight="1" x14ac:dyDescent="0.2">
      <c r="A308" s="225"/>
      <c r="B308" s="458" t="s">
        <v>69</v>
      </c>
      <c r="C308" s="458"/>
      <c r="D308" s="458"/>
      <c r="E308" s="458"/>
      <c r="F308" s="458"/>
      <c r="G308" s="458"/>
      <c r="H308" s="458"/>
      <c r="I308" s="458"/>
      <c r="J308" s="458"/>
      <c r="K308" s="458"/>
      <c r="L308" s="458"/>
      <c r="M308" s="459"/>
      <c r="N308" s="226">
        <v>806</v>
      </c>
      <c r="O308" s="229">
        <v>7</v>
      </c>
      <c r="P308" s="229">
        <v>2</v>
      </c>
      <c r="Q308" s="227" t="s">
        <v>392</v>
      </c>
      <c r="R308" s="228">
        <v>0</v>
      </c>
      <c r="S308" s="460"/>
      <c r="T308" s="461"/>
      <c r="U308" s="230">
        <v>19136.738000000001</v>
      </c>
      <c r="V308" s="231">
        <v>39.103000000000002</v>
      </c>
      <c r="W308" s="270">
        <f t="shared" si="29"/>
        <v>19934.841</v>
      </c>
      <c r="X308" s="281">
        <f t="shared" si="29"/>
        <v>16116.882530000001</v>
      </c>
      <c r="Y308" s="283">
        <f t="shared" si="25"/>
        <v>80.847810775114795</v>
      </c>
    </row>
    <row r="309" spans="1:25" ht="12" customHeight="1" x14ac:dyDescent="0.2">
      <c r="A309" s="225"/>
      <c r="B309" s="458" t="s">
        <v>389</v>
      </c>
      <c r="C309" s="458"/>
      <c r="D309" s="458"/>
      <c r="E309" s="458"/>
      <c r="F309" s="458"/>
      <c r="G309" s="458"/>
      <c r="H309" s="458"/>
      <c r="I309" s="458"/>
      <c r="J309" s="458"/>
      <c r="K309" s="458"/>
      <c r="L309" s="458"/>
      <c r="M309" s="459"/>
      <c r="N309" s="226">
        <v>806</v>
      </c>
      <c r="O309" s="229">
        <v>7</v>
      </c>
      <c r="P309" s="229">
        <v>2</v>
      </c>
      <c r="Q309" s="227" t="s">
        <v>392</v>
      </c>
      <c r="R309" s="228" t="s">
        <v>8</v>
      </c>
      <c r="S309" s="460"/>
      <c r="T309" s="461"/>
      <c r="U309" s="230">
        <v>19136.738000000001</v>
      </c>
      <c r="V309" s="231">
        <v>39.103000000000002</v>
      </c>
      <c r="W309" s="270">
        <f t="shared" si="29"/>
        <v>19934.841</v>
      </c>
      <c r="X309" s="281">
        <f t="shared" si="29"/>
        <v>16116.882530000001</v>
      </c>
      <c r="Y309" s="283">
        <f t="shared" si="25"/>
        <v>80.847810775114795</v>
      </c>
    </row>
    <row r="310" spans="1:25" ht="42.75" customHeight="1" x14ac:dyDescent="0.2">
      <c r="A310" s="225"/>
      <c r="B310" s="458" t="s">
        <v>9</v>
      </c>
      <c r="C310" s="458"/>
      <c r="D310" s="458"/>
      <c r="E310" s="458"/>
      <c r="F310" s="458"/>
      <c r="G310" s="458"/>
      <c r="H310" s="458"/>
      <c r="I310" s="458"/>
      <c r="J310" s="458"/>
      <c r="K310" s="458"/>
      <c r="L310" s="458"/>
      <c r="M310" s="459"/>
      <c r="N310" s="226">
        <v>806</v>
      </c>
      <c r="O310" s="229">
        <v>7</v>
      </c>
      <c r="P310" s="229">
        <v>2</v>
      </c>
      <c r="Q310" s="227" t="s">
        <v>392</v>
      </c>
      <c r="R310" s="228" t="s">
        <v>10</v>
      </c>
      <c r="S310" s="460"/>
      <c r="T310" s="461"/>
      <c r="U310" s="230">
        <v>19136.738000000001</v>
      </c>
      <c r="V310" s="231">
        <v>39.103000000000002</v>
      </c>
      <c r="W310" s="270">
        <f t="shared" si="29"/>
        <v>19934.841</v>
      </c>
      <c r="X310" s="281">
        <f t="shared" si="29"/>
        <v>16116.882530000001</v>
      </c>
      <c r="Y310" s="283">
        <f t="shared" si="25"/>
        <v>80.847810775114795</v>
      </c>
    </row>
    <row r="311" spans="1:25" ht="21.75" customHeight="1" x14ac:dyDescent="0.2">
      <c r="A311" s="225"/>
      <c r="B311" s="458" t="s">
        <v>11</v>
      </c>
      <c r="C311" s="458"/>
      <c r="D311" s="458"/>
      <c r="E311" s="458"/>
      <c r="F311" s="458"/>
      <c r="G311" s="458"/>
      <c r="H311" s="458"/>
      <c r="I311" s="458"/>
      <c r="J311" s="458"/>
      <c r="K311" s="458"/>
      <c r="L311" s="458"/>
      <c r="M311" s="459"/>
      <c r="N311" s="226">
        <v>806</v>
      </c>
      <c r="O311" s="229">
        <v>7</v>
      </c>
      <c r="P311" s="229">
        <v>2</v>
      </c>
      <c r="Q311" s="227" t="s">
        <v>392</v>
      </c>
      <c r="R311" s="228" t="s">
        <v>12</v>
      </c>
      <c r="S311" s="460"/>
      <c r="T311" s="461"/>
      <c r="U311" s="230">
        <v>19136.738000000001</v>
      </c>
      <c r="V311" s="231">
        <v>39.103000000000002</v>
      </c>
      <c r="W311" s="270">
        <f>19175.841+759</f>
        <v>19934.841</v>
      </c>
      <c r="X311" s="281">
        <v>16116.882530000001</v>
      </c>
      <c r="Y311" s="283">
        <f t="shared" si="25"/>
        <v>80.847810775114795</v>
      </c>
    </row>
    <row r="312" spans="1:25" ht="12" customHeight="1" x14ac:dyDescent="0.2">
      <c r="A312" s="225"/>
      <c r="B312" s="458" t="s">
        <v>384</v>
      </c>
      <c r="C312" s="458"/>
      <c r="D312" s="458"/>
      <c r="E312" s="458"/>
      <c r="F312" s="458"/>
      <c r="G312" s="458"/>
      <c r="H312" s="458"/>
      <c r="I312" s="458"/>
      <c r="J312" s="458"/>
      <c r="K312" s="458"/>
      <c r="L312" s="458"/>
      <c r="M312" s="459"/>
      <c r="N312" s="226">
        <v>806</v>
      </c>
      <c r="O312" s="229">
        <v>7</v>
      </c>
      <c r="P312" s="229">
        <v>2</v>
      </c>
      <c r="Q312" s="227" t="s">
        <v>385</v>
      </c>
      <c r="R312" s="228">
        <v>0</v>
      </c>
      <c r="S312" s="460"/>
      <c r="T312" s="461"/>
      <c r="U312" s="230">
        <v>175951</v>
      </c>
      <c r="V312" s="231">
        <v>-53173</v>
      </c>
      <c r="W312" s="270">
        <f t="shared" ref="W312:X316" si="30">+W313</f>
        <v>136879</v>
      </c>
      <c r="X312" s="281">
        <f t="shared" si="30"/>
        <v>136879</v>
      </c>
      <c r="Y312" s="283">
        <f t="shared" si="25"/>
        <v>100</v>
      </c>
    </row>
    <row r="313" spans="1:25" ht="53.25" customHeight="1" x14ac:dyDescent="0.2">
      <c r="A313" s="225"/>
      <c r="B313" s="458" t="s">
        <v>72</v>
      </c>
      <c r="C313" s="458"/>
      <c r="D313" s="458"/>
      <c r="E313" s="458"/>
      <c r="F313" s="458"/>
      <c r="G313" s="458"/>
      <c r="H313" s="458"/>
      <c r="I313" s="458"/>
      <c r="J313" s="458"/>
      <c r="K313" s="458"/>
      <c r="L313" s="458"/>
      <c r="M313" s="459"/>
      <c r="N313" s="226">
        <v>806</v>
      </c>
      <c r="O313" s="229">
        <v>7</v>
      </c>
      <c r="P313" s="229">
        <v>2</v>
      </c>
      <c r="Q313" s="227" t="s">
        <v>391</v>
      </c>
      <c r="R313" s="228">
        <v>0</v>
      </c>
      <c r="S313" s="460"/>
      <c r="T313" s="461"/>
      <c r="U313" s="230">
        <v>175951</v>
      </c>
      <c r="V313" s="231">
        <v>-53173</v>
      </c>
      <c r="W313" s="270">
        <f t="shared" si="30"/>
        <v>136879</v>
      </c>
      <c r="X313" s="281">
        <f t="shared" si="30"/>
        <v>136879</v>
      </c>
      <c r="Y313" s="283">
        <f t="shared" si="25"/>
        <v>100</v>
      </c>
    </row>
    <row r="314" spans="1:25" ht="21.75" customHeight="1" x14ac:dyDescent="0.2">
      <c r="A314" s="225"/>
      <c r="B314" s="458" t="s">
        <v>161</v>
      </c>
      <c r="C314" s="458"/>
      <c r="D314" s="458"/>
      <c r="E314" s="458"/>
      <c r="F314" s="458"/>
      <c r="G314" s="458"/>
      <c r="H314" s="458"/>
      <c r="I314" s="458"/>
      <c r="J314" s="458"/>
      <c r="K314" s="458"/>
      <c r="L314" s="458"/>
      <c r="M314" s="459"/>
      <c r="N314" s="226">
        <v>806</v>
      </c>
      <c r="O314" s="229">
        <v>7</v>
      </c>
      <c r="P314" s="229">
        <v>2</v>
      </c>
      <c r="Q314" s="227" t="s">
        <v>393</v>
      </c>
      <c r="R314" s="228">
        <v>0</v>
      </c>
      <c r="S314" s="460"/>
      <c r="T314" s="461"/>
      <c r="U314" s="230">
        <v>175951</v>
      </c>
      <c r="V314" s="231">
        <v>-53173</v>
      </c>
      <c r="W314" s="270">
        <f t="shared" si="30"/>
        <v>136879</v>
      </c>
      <c r="X314" s="281">
        <f t="shared" si="30"/>
        <v>136879</v>
      </c>
      <c r="Y314" s="283">
        <f t="shared" si="25"/>
        <v>100</v>
      </c>
    </row>
    <row r="315" spans="1:25" ht="12" customHeight="1" x14ac:dyDescent="0.2">
      <c r="A315" s="225"/>
      <c r="B315" s="458" t="s">
        <v>389</v>
      </c>
      <c r="C315" s="458"/>
      <c r="D315" s="458"/>
      <c r="E315" s="458"/>
      <c r="F315" s="458"/>
      <c r="G315" s="458"/>
      <c r="H315" s="458"/>
      <c r="I315" s="458"/>
      <c r="J315" s="458"/>
      <c r="K315" s="458"/>
      <c r="L315" s="458"/>
      <c r="M315" s="459"/>
      <c r="N315" s="226">
        <v>806</v>
      </c>
      <c r="O315" s="229">
        <v>7</v>
      </c>
      <c r="P315" s="229">
        <v>2</v>
      </c>
      <c r="Q315" s="227" t="s">
        <v>393</v>
      </c>
      <c r="R315" s="228" t="s">
        <v>8</v>
      </c>
      <c r="S315" s="460"/>
      <c r="T315" s="461"/>
      <c r="U315" s="230">
        <v>175951</v>
      </c>
      <c r="V315" s="231">
        <v>-53173</v>
      </c>
      <c r="W315" s="270">
        <f t="shared" si="30"/>
        <v>136879</v>
      </c>
      <c r="X315" s="281">
        <f t="shared" si="30"/>
        <v>136879</v>
      </c>
      <c r="Y315" s="283">
        <f t="shared" si="25"/>
        <v>100</v>
      </c>
    </row>
    <row r="316" spans="1:25" ht="42.75" customHeight="1" x14ac:dyDescent="0.2">
      <c r="A316" s="225"/>
      <c r="B316" s="458" t="s">
        <v>9</v>
      </c>
      <c r="C316" s="458"/>
      <c r="D316" s="458"/>
      <c r="E316" s="458"/>
      <c r="F316" s="458"/>
      <c r="G316" s="458"/>
      <c r="H316" s="458"/>
      <c r="I316" s="458"/>
      <c r="J316" s="458"/>
      <c r="K316" s="458"/>
      <c r="L316" s="458"/>
      <c r="M316" s="459"/>
      <c r="N316" s="226">
        <v>806</v>
      </c>
      <c r="O316" s="229">
        <v>7</v>
      </c>
      <c r="P316" s="229">
        <v>2</v>
      </c>
      <c r="Q316" s="227" t="s">
        <v>393</v>
      </c>
      <c r="R316" s="228" t="s">
        <v>10</v>
      </c>
      <c r="S316" s="460"/>
      <c r="T316" s="461"/>
      <c r="U316" s="230">
        <v>175951</v>
      </c>
      <c r="V316" s="231">
        <v>-53173</v>
      </c>
      <c r="W316" s="270">
        <f t="shared" si="30"/>
        <v>136879</v>
      </c>
      <c r="X316" s="281">
        <f t="shared" si="30"/>
        <v>136879</v>
      </c>
      <c r="Y316" s="283">
        <f t="shared" si="25"/>
        <v>100</v>
      </c>
    </row>
    <row r="317" spans="1:25" ht="21.75" customHeight="1" x14ac:dyDescent="0.2">
      <c r="A317" s="225"/>
      <c r="B317" s="458" t="s">
        <v>11</v>
      </c>
      <c r="C317" s="458"/>
      <c r="D317" s="458"/>
      <c r="E317" s="458"/>
      <c r="F317" s="458"/>
      <c r="G317" s="458"/>
      <c r="H317" s="458"/>
      <c r="I317" s="458"/>
      <c r="J317" s="458"/>
      <c r="K317" s="458"/>
      <c r="L317" s="458"/>
      <c r="M317" s="459"/>
      <c r="N317" s="226">
        <v>806</v>
      </c>
      <c r="O317" s="229">
        <v>7</v>
      </c>
      <c r="P317" s="229">
        <v>2</v>
      </c>
      <c r="Q317" s="227" t="s">
        <v>393</v>
      </c>
      <c r="R317" s="228" t="s">
        <v>12</v>
      </c>
      <c r="S317" s="460"/>
      <c r="T317" s="461"/>
      <c r="U317" s="230">
        <v>175951</v>
      </c>
      <c r="V317" s="231">
        <v>-53173</v>
      </c>
      <c r="W317" s="270">
        <v>136879</v>
      </c>
      <c r="X317" s="281">
        <v>136879</v>
      </c>
      <c r="Y317" s="283">
        <f t="shared" si="25"/>
        <v>100</v>
      </c>
    </row>
    <row r="318" spans="1:25" ht="12" customHeight="1" x14ac:dyDescent="0.2">
      <c r="A318" s="225"/>
      <c r="B318" s="458" t="s">
        <v>384</v>
      </c>
      <c r="C318" s="458"/>
      <c r="D318" s="458"/>
      <c r="E318" s="458"/>
      <c r="F318" s="458"/>
      <c r="G318" s="458"/>
      <c r="H318" s="458"/>
      <c r="I318" s="458"/>
      <c r="J318" s="458"/>
      <c r="K318" s="458"/>
      <c r="L318" s="458"/>
      <c r="M318" s="459"/>
      <c r="N318" s="226">
        <v>806</v>
      </c>
      <c r="O318" s="229">
        <v>7</v>
      </c>
      <c r="P318" s="229">
        <v>2</v>
      </c>
      <c r="Q318" s="227" t="s">
        <v>385</v>
      </c>
      <c r="R318" s="228">
        <v>0</v>
      </c>
      <c r="S318" s="460"/>
      <c r="T318" s="461"/>
      <c r="U318" s="230">
        <v>0</v>
      </c>
      <c r="V318" s="231">
        <v>13211.082</v>
      </c>
      <c r="W318" s="270">
        <f t="shared" ref="W318:X322" si="31">+W319</f>
        <v>13211.082</v>
      </c>
      <c r="X318" s="281">
        <f t="shared" si="31"/>
        <v>8445.8031900000005</v>
      </c>
      <c r="Y318" s="283">
        <f t="shared" si="25"/>
        <v>63.929685623024668</v>
      </c>
    </row>
    <row r="319" spans="1:25" ht="42.75" customHeight="1" x14ac:dyDescent="0.2">
      <c r="A319" s="225"/>
      <c r="B319" s="458" t="s">
        <v>72</v>
      </c>
      <c r="C319" s="458"/>
      <c r="D319" s="458"/>
      <c r="E319" s="458"/>
      <c r="F319" s="458"/>
      <c r="G319" s="458"/>
      <c r="H319" s="458"/>
      <c r="I319" s="458"/>
      <c r="J319" s="458"/>
      <c r="K319" s="458"/>
      <c r="L319" s="458"/>
      <c r="M319" s="459"/>
      <c r="N319" s="226">
        <v>806</v>
      </c>
      <c r="O319" s="229">
        <v>7</v>
      </c>
      <c r="P319" s="229">
        <v>2</v>
      </c>
      <c r="Q319" s="227" t="s">
        <v>391</v>
      </c>
      <c r="R319" s="228">
        <v>0</v>
      </c>
      <c r="S319" s="460"/>
      <c r="T319" s="461"/>
      <c r="U319" s="230">
        <v>0</v>
      </c>
      <c r="V319" s="231">
        <v>13211.082</v>
      </c>
      <c r="W319" s="270">
        <f t="shared" si="31"/>
        <v>13211.082</v>
      </c>
      <c r="X319" s="281">
        <f t="shared" si="31"/>
        <v>8445.8031900000005</v>
      </c>
      <c r="Y319" s="283">
        <f t="shared" si="25"/>
        <v>63.929685623024668</v>
      </c>
    </row>
    <row r="320" spans="1:25" ht="21.75" customHeight="1" x14ac:dyDescent="0.2">
      <c r="A320" s="225"/>
      <c r="B320" s="458" t="s">
        <v>610</v>
      </c>
      <c r="C320" s="458"/>
      <c r="D320" s="458"/>
      <c r="E320" s="458"/>
      <c r="F320" s="458"/>
      <c r="G320" s="458"/>
      <c r="H320" s="458"/>
      <c r="I320" s="458"/>
      <c r="J320" s="458"/>
      <c r="K320" s="458"/>
      <c r="L320" s="458"/>
      <c r="M320" s="459"/>
      <c r="N320" s="226">
        <v>806</v>
      </c>
      <c r="O320" s="229">
        <v>7</v>
      </c>
      <c r="P320" s="229">
        <v>2</v>
      </c>
      <c r="Q320" s="227" t="s">
        <v>611</v>
      </c>
      <c r="R320" s="228">
        <v>0</v>
      </c>
      <c r="S320" s="460"/>
      <c r="T320" s="461"/>
      <c r="U320" s="230">
        <v>0</v>
      </c>
      <c r="V320" s="231">
        <v>13211.082</v>
      </c>
      <c r="W320" s="270">
        <f t="shared" si="31"/>
        <v>13211.082</v>
      </c>
      <c r="X320" s="281">
        <f t="shared" si="31"/>
        <v>8445.8031900000005</v>
      </c>
      <c r="Y320" s="283">
        <f t="shared" si="25"/>
        <v>63.929685623024668</v>
      </c>
    </row>
    <row r="321" spans="1:25" ht="12" customHeight="1" x14ac:dyDescent="0.2">
      <c r="A321" s="225"/>
      <c r="B321" s="458" t="s">
        <v>389</v>
      </c>
      <c r="C321" s="458"/>
      <c r="D321" s="458"/>
      <c r="E321" s="458"/>
      <c r="F321" s="458"/>
      <c r="G321" s="458"/>
      <c r="H321" s="458"/>
      <c r="I321" s="458"/>
      <c r="J321" s="458"/>
      <c r="K321" s="458"/>
      <c r="L321" s="458"/>
      <c r="M321" s="459"/>
      <c r="N321" s="226">
        <v>806</v>
      </c>
      <c r="O321" s="229">
        <v>7</v>
      </c>
      <c r="P321" s="229">
        <v>2</v>
      </c>
      <c r="Q321" s="227" t="s">
        <v>611</v>
      </c>
      <c r="R321" s="228" t="s">
        <v>8</v>
      </c>
      <c r="S321" s="460"/>
      <c r="T321" s="461"/>
      <c r="U321" s="230">
        <v>0</v>
      </c>
      <c r="V321" s="231">
        <v>13211.082</v>
      </c>
      <c r="W321" s="270">
        <f t="shared" si="31"/>
        <v>13211.082</v>
      </c>
      <c r="X321" s="281">
        <f t="shared" si="31"/>
        <v>8445.8031900000005</v>
      </c>
      <c r="Y321" s="283">
        <f t="shared" si="25"/>
        <v>63.929685623024668</v>
      </c>
    </row>
    <row r="322" spans="1:25" ht="12" customHeight="1" x14ac:dyDescent="0.2">
      <c r="A322" s="225"/>
      <c r="B322" s="458" t="s">
        <v>9</v>
      </c>
      <c r="C322" s="458"/>
      <c r="D322" s="458"/>
      <c r="E322" s="458"/>
      <c r="F322" s="458"/>
      <c r="G322" s="458"/>
      <c r="H322" s="458"/>
      <c r="I322" s="458"/>
      <c r="J322" s="458"/>
      <c r="K322" s="458"/>
      <c r="L322" s="458"/>
      <c r="M322" s="459"/>
      <c r="N322" s="226">
        <v>806</v>
      </c>
      <c r="O322" s="229">
        <v>7</v>
      </c>
      <c r="P322" s="229">
        <v>2</v>
      </c>
      <c r="Q322" s="227" t="s">
        <v>611</v>
      </c>
      <c r="R322" s="228" t="s">
        <v>10</v>
      </c>
      <c r="S322" s="460"/>
      <c r="T322" s="461"/>
      <c r="U322" s="230">
        <v>0</v>
      </c>
      <c r="V322" s="231">
        <v>13211.082</v>
      </c>
      <c r="W322" s="270">
        <f t="shared" si="31"/>
        <v>13211.082</v>
      </c>
      <c r="X322" s="281">
        <f t="shared" si="31"/>
        <v>8445.8031900000005</v>
      </c>
      <c r="Y322" s="283">
        <f t="shared" si="25"/>
        <v>63.929685623024668</v>
      </c>
    </row>
    <row r="323" spans="1:25" ht="21.75" customHeight="1" x14ac:dyDescent="0.2">
      <c r="A323" s="225"/>
      <c r="B323" s="458" t="s">
        <v>149</v>
      </c>
      <c r="C323" s="458"/>
      <c r="D323" s="458"/>
      <c r="E323" s="458"/>
      <c r="F323" s="458"/>
      <c r="G323" s="458"/>
      <c r="H323" s="458"/>
      <c r="I323" s="458"/>
      <c r="J323" s="458"/>
      <c r="K323" s="458"/>
      <c r="L323" s="458"/>
      <c r="M323" s="459"/>
      <c r="N323" s="226">
        <v>806</v>
      </c>
      <c r="O323" s="229">
        <v>7</v>
      </c>
      <c r="P323" s="229">
        <v>2</v>
      </c>
      <c r="Q323" s="227" t="s">
        <v>611</v>
      </c>
      <c r="R323" s="228" t="s">
        <v>148</v>
      </c>
      <c r="S323" s="460"/>
      <c r="T323" s="461"/>
      <c r="U323" s="230">
        <v>0</v>
      </c>
      <c r="V323" s="231">
        <v>13211.082</v>
      </c>
      <c r="W323" s="270">
        <v>13211.082</v>
      </c>
      <c r="X323" s="281">
        <v>8445.8031900000005</v>
      </c>
      <c r="Y323" s="283">
        <f t="shared" si="25"/>
        <v>63.929685623024668</v>
      </c>
    </row>
    <row r="324" spans="1:25" ht="12" customHeight="1" x14ac:dyDescent="0.2">
      <c r="A324" s="225"/>
      <c r="B324" s="458" t="s">
        <v>384</v>
      </c>
      <c r="C324" s="458"/>
      <c r="D324" s="458"/>
      <c r="E324" s="458"/>
      <c r="F324" s="458"/>
      <c r="G324" s="458"/>
      <c r="H324" s="458"/>
      <c r="I324" s="458"/>
      <c r="J324" s="458"/>
      <c r="K324" s="458"/>
      <c r="L324" s="458"/>
      <c r="M324" s="459"/>
      <c r="N324" s="226">
        <v>806</v>
      </c>
      <c r="O324" s="229">
        <v>7</v>
      </c>
      <c r="P324" s="229">
        <v>2</v>
      </c>
      <c r="Q324" s="227" t="s">
        <v>385</v>
      </c>
      <c r="R324" s="228">
        <v>0</v>
      </c>
      <c r="S324" s="460"/>
      <c r="T324" s="461"/>
      <c r="U324" s="230">
        <v>3257</v>
      </c>
      <c r="V324" s="231">
        <v>445.88600000000002</v>
      </c>
      <c r="W324" s="270">
        <f t="shared" ref="W324:X328" si="32">+W325</f>
        <v>3702.886</v>
      </c>
      <c r="X324" s="281">
        <f t="shared" si="32"/>
        <v>3702.886</v>
      </c>
      <c r="Y324" s="283">
        <f t="shared" si="25"/>
        <v>100</v>
      </c>
    </row>
    <row r="325" spans="1:25" ht="32.25" customHeight="1" x14ac:dyDescent="0.2">
      <c r="A325" s="225"/>
      <c r="B325" s="458" t="s">
        <v>72</v>
      </c>
      <c r="C325" s="458"/>
      <c r="D325" s="458"/>
      <c r="E325" s="458"/>
      <c r="F325" s="458"/>
      <c r="G325" s="458"/>
      <c r="H325" s="458"/>
      <c r="I325" s="458"/>
      <c r="J325" s="458"/>
      <c r="K325" s="458"/>
      <c r="L325" s="458"/>
      <c r="M325" s="459"/>
      <c r="N325" s="226">
        <v>806</v>
      </c>
      <c r="O325" s="229">
        <v>7</v>
      </c>
      <c r="P325" s="229">
        <v>2</v>
      </c>
      <c r="Q325" s="227" t="s">
        <v>391</v>
      </c>
      <c r="R325" s="228">
        <v>0</v>
      </c>
      <c r="S325" s="460"/>
      <c r="T325" s="461"/>
      <c r="U325" s="230">
        <v>3257</v>
      </c>
      <c r="V325" s="231">
        <v>445.88600000000002</v>
      </c>
      <c r="W325" s="270">
        <f t="shared" si="32"/>
        <v>3702.886</v>
      </c>
      <c r="X325" s="281">
        <f t="shared" si="32"/>
        <v>3702.886</v>
      </c>
      <c r="Y325" s="283">
        <f t="shared" si="25"/>
        <v>100</v>
      </c>
    </row>
    <row r="326" spans="1:25" ht="21.75" customHeight="1" x14ac:dyDescent="0.2">
      <c r="A326" s="225"/>
      <c r="B326" s="458" t="s">
        <v>503</v>
      </c>
      <c r="C326" s="458"/>
      <c r="D326" s="458"/>
      <c r="E326" s="458"/>
      <c r="F326" s="458"/>
      <c r="G326" s="458"/>
      <c r="H326" s="458"/>
      <c r="I326" s="458"/>
      <c r="J326" s="458"/>
      <c r="K326" s="458"/>
      <c r="L326" s="458"/>
      <c r="M326" s="459"/>
      <c r="N326" s="226">
        <v>806</v>
      </c>
      <c r="O326" s="229">
        <v>7</v>
      </c>
      <c r="P326" s="229">
        <v>2</v>
      </c>
      <c r="Q326" s="227" t="s">
        <v>504</v>
      </c>
      <c r="R326" s="228">
        <v>0</v>
      </c>
      <c r="S326" s="460"/>
      <c r="T326" s="461"/>
      <c r="U326" s="230">
        <v>3257</v>
      </c>
      <c r="V326" s="231">
        <v>445.88600000000002</v>
      </c>
      <c r="W326" s="270">
        <f t="shared" si="32"/>
        <v>3702.886</v>
      </c>
      <c r="X326" s="281">
        <f t="shared" si="32"/>
        <v>3702.886</v>
      </c>
      <c r="Y326" s="283">
        <f t="shared" si="25"/>
        <v>100</v>
      </c>
    </row>
    <row r="327" spans="1:25" ht="12" customHeight="1" x14ac:dyDescent="0.2">
      <c r="A327" s="225"/>
      <c r="B327" s="458" t="s">
        <v>389</v>
      </c>
      <c r="C327" s="458"/>
      <c r="D327" s="458"/>
      <c r="E327" s="458"/>
      <c r="F327" s="458"/>
      <c r="G327" s="458"/>
      <c r="H327" s="458"/>
      <c r="I327" s="458"/>
      <c r="J327" s="458"/>
      <c r="K327" s="458"/>
      <c r="L327" s="458"/>
      <c r="M327" s="459"/>
      <c r="N327" s="226">
        <v>806</v>
      </c>
      <c r="O327" s="229">
        <v>7</v>
      </c>
      <c r="P327" s="229">
        <v>2</v>
      </c>
      <c r="Q327" s="227" t="s">
        <v>504</v>
      </c>
      <c r="R327" s="228" t="s">
        <v>8</v>
      </c>
      <c r="S327" s="460"/>
      <c r="T327" s="461"/>
      <c r="U327" s="230">
        <v>3257</v>
      </c>
      <c r="V327" s="231">
        <v>445.88600000000002</v>
      </c>
      <c r="W327" s="270">
        <f t="shared" si="32"/>
        <v>3702.886</v>
      </c>
      <c r="X327" s="281">
        <f t="shared" si="32"/>
        <v>3702.886</v>
      </c>
      <c r="Y327" s="283">
        <f t="shared" si="25"/>
        <v>100</v>
      </c>
    </row>
    <row r="328" spans="1:25" ht="12" customHeight="1" x14ac:dyDescent="0.2">
      <c r="A328" s="225"/>
      <c r="B328" s="458" t="s">
        <v>9</v>
      </c>
      <c r="C328" s="458"/>
      <c r="D328" s="458"/>
      <c r="E328" s="458"/>
      <c r="F328" s="458"/>
      <c r="G328" s="458"/>
      <c r="H328" s="458"/>
      <c r="I328" s="458"/>
      <c r="J328" s="458"/>
      <c r="K328" s="458"/>
      <c r="L328" s="458"/>
      <c r="M328" s="459"/>
      <c r="N328" s="226">
        <v>806</v>
      </c>
      <c r="O328" s="229">
        <v>7</v>
      </c>
      <c r="P328" s="229">
        <v>2</v>
      </c>
      <c r="Q328" s="227" t="s">
        <v>504</v>
      </c>
      <c r="R328" s="228" t="s">
        <v>10</v>
      </c>
      <c r="S328" s="460"/>
      <c r="T328" s="461"/>
      <c r="U328" s="230">
        <v>3257</v>
      </c>
      <c r="V328" s="231">
        <v>445.88600000000002</v>
      </c>
      <c r="W328" s="270">
        <f t="shared" si="32"/>
        <v>3702.886</v>
      </c>
      <c r="X328" s="281">
        <f t="shared" si="32"/>
        <v>3702.886</v>
      </c>
      <c r="Y328" s="283">
        <f t="shared" si="25"/>
        <v>100</v>
      </c>
    </row>
    <row r="329" spans="1:25" ht="21.75" customHeight="1" x14ac:dyDescent="0.2">
      <c r="A329" s="225"/>
      <c r="B329" s="458" t="s">
        <v>149</v>
      </c>
      <c r="C329" s="458"/>
      <c r="D329" s="458"/>
      <c r="E329" s="458"/>
      <c r="F329" s="458"/>
      <c r="G329" s="458"/>
      <c r="H329" s="458"/>
      <c r="I329" s="458"/>
      <c r="J329" s="458"/>
      <c r="K329" s="458"/>
      <c r="L329" s="458"/>
      <c r="M329" s="459"/>
      <c r="N329" s="226">
        <v>806</v>
      </c>
      <c r="O329" s="229">
        <v>7</v>
      </c>
      <c r="P329" s="229">
        <v>2</v>
      </c>
      <c r="Q329" s="227" t="s">
        <v>504</v>
      </c>
      <c r="R329" s="228" t="s">
        <v>148</v>
      </c>
      <c r="S329" s="460"/>
      <c r="T329" s="461"/>
      <c r="U329" s="230">
        <v>3257</v>
      </c>
      <c r="V329" s="231">
        <v>445.88600000000002</v>
      </c>
      <c r="W329" s="270">
        <v>3702.886</v>
      </c>
      <c r="X329" s="281">
        <v>3702.886</v>
      </c>
      <c r="Y329" s="283">
        <f t="shared" si="25"/>
        <v>100</v>
      </c>
    </row>
    <row r="330" spans="1:25" ht="32.25" customHeight="1" x14ac:dyDescent="0.2">
      <c r="A330" s="225"/>
      <c r="B330" s="458" t="s">
        <v>384</v>
      </c>
      <c r="C330" s="458"/>
      <c r="D330" s="458"/>
      <c r="E330" s="458"/>
      <c r="F330" s="458"/>
      <c r="G330" s="458"/>
      <c r="H330" s="458"/>
      <c r="I330" s="458"/>
      <c r="J330" s="458"/>
      <c r="K330" s="458"/>
      <c r="L330" s="458"/>
      <c r="M330" s="459"/>
      <c r="N330" s="226">
        <v>806</v>
      </c>
      <c r="O330" s="229">
        <v>7</v>
      </c>
      <c r="P330" s="229">
        <v>2</v>
      </c>
      <c r="Q330" s="227" t="s">
        <v>385</v>
      </c>
      <c r="R330" s="228">
        <v>0</v>
      </c>
      <c r="S330" s="460"/>
      <c r="T330" s="461"/>
      <c r="U330" s="230">
        <v>0</v>
      </c>
      <c r="V330" s="231">
        <v>7281.79</v>
      </c>
      <c r="W330" s="270">
        <f t="shared" ref="W330:X334" si="33">+W331</f>
        <v>7281.79</v>
      </c>
      <c r="X330" s="281">
        <f t="shared" si="33"/>
        <v>4232.4041200000001</v>
      </c>
      <c r="Y330" s="283">
        <f t="shared" si="25"/>
        <v>58.123127967161928</v>
      </c>
    </row>
    <row r="331" spans="1:25" ht="53.25" customHeight="1" x14ac:dyDescent="0.2">
      <c r="A331" s="225"/>
      <c r="B331" s="458" t="s">
        <v>451</v>
      </c>
      <c r="C331" s="458"/>
      <c r="D331" s="458"/>
      <c r="E331" s="458"/>
      <c r="F331" s="458"/>
      <c r="G331" s="458"/>
      <c r="H331" s="458"/>
      <c r="I331" s="458"/>
      <c r="J331" s="458"/>
      <c r="K331" s="458"/>
      <c r="L331" s="458"/>
      <c r="M331" s="459"/>
      <c r="N331" s="226">
        <v>806</v>
      </c>
      <c r="O331" s="229">
        <v>7</v>
      </c>
      <c r="P331" s="229">
        <v>2</v>
      </c>
      <c r="Q331" s="227" t="s">
        <v>452</v>
      </c>
      <c r="R331" s="228">
        <v>0</v>
      </c>
      <c r="S331" s="460"/>
      <c r="T331" s="461"/>
      <c r="U331" s="230">
        <v>0</v>
      </c>
      <c r="V331" s="231">
        <v>7281.79</v>
      </c>
      <c r="W331" s="270">
        <f t="shared" si="33"/>
        <v>7281.79</v>
      </c>
      <c r="X331" s="281">
        <f t="shared" si="33"/>
        <v>4232.4041200000001</v>
      </c>
      <c r="Y331" s="283">
        <f t="shared" si="25"/>
        <v>58.123127967161928</v>
      </c>
    </row>
    <row r="332" spans="1:25" ht="21.75" customHeight="1" x14ac:dyDescent="0.2">
      <c r="A332" s="225"/>
      <c r="B332" s="458" t="s">
        <v>601</v>
      </c>
      <c r="C332" s="458"/>
      <c r="D332" s="458"/>
      <c r="E332" s="458"/>
      <c r="F332" s="458"/>
      <c r="G332" s="458"/>
      <c r="H332" s="458"/>
      <c r="I332" s="458"/>
      <c r="J332" s="458"/>
      <c r="K332" s="458"/>
      <c r="L332" s="458"/>
      <c r="M332" s="459"/>
      <c r="N332" s="226">
        <v>806</v>
      </c>
      <c r="O332" s="229">
        <v>7</v>
      </c>
      <c r="P332" s="229">
        <v>2</v>
      </c>
      <c r="Q332" s="227" t="s">
        <v>602</v>
      </c>
      <c r="R332" s="228">
        <v>0</v>
      </c>
      <c r="S332" s="460"/>
      <c r="T332" s="461"/>
      <c r="U332" s="230">
        <v>0</v>
      </c>
      <c r="V332" s="231">
        <v>7281.79</v>
      </c>
      <c r="W332" s="270">
        <f t="shared" si="33"/>
        <v>7281.79</v>
      </c>
      <c r="X332" s="281">
        <f t="shared" si="33"/>
        <v>4232.4041200000001</v>
      </c>
      <c r="Y332" s="283">
        <f t="shared" si="25"/>
        <v>58.123127967161928</v>
      </c>
    </row>
    <row r="333" spans="1:25" ht="12" customHeight="1" x14ac:dyDescent="0.2">
      <c r="A333" s="225"/>
      <c r="B333" s="458" t="s">
        <v>389</v>
      </c>
      <c r="C333" s="458"/>
      <c r="D333" s="458"/>
      <c r="E333" s="458"/>
      <c r="F333" s="458"/>
      <c r="G333" s="458"/>
      <c r="H333" s="458"/>
      <c r="I333" s="458"/>
      <c r="J333" s="458"/>
      <c r="K333" s="458"/>
      <c r="L333" s="458"/>
      <c r="M333" s="459"/>
      <c r="N333" s="226">
        <v>806</v>
      </c>
      <c r="O333" s="229">
        <v>7</v>
      </c>
      <c r="P333" s="229">
        <v>2</v>
      </c>
      <c r="Q333" s="227" t="s">
        <v>602</v>
      </c>
      <c r="R333" s="228" t="s">
        <v>8</v>
      </c>
      <c r="S333" s="460"/>
      <c r="T333" s="461"/>
      <c r="U333" s="230">
        <v>0</v>
      </c>
      <c r="V333" s="231">
        <v>7281.79</v>
      </c>
      <c r="W333" s="270">
        <f t="shared" si="33"/>
        <v>7281.79</v>
      </c>
      <c r="X333" s="281">
        <f t="shared" si="33"/>
        <v>4232.4041200000001</v>
      </c>
      <c r="Y333" s="283">
        <f t="shared" si="25"/>
        <v>58.123127967161928</v>
      </c>
    </row>
    <row r="334" spans="1:25" ht="12" customHeight="1" x14ac:dyDescent="0.2">
      <c r="A334" s="225"/>
      <c r="B334" s="458" t="s">
        <v>9</v>
      </c>
      <c r="C334" s="458"/>
      <c r="D334" s="458"/>
      <c r="E334" s="458"/>
      <c r="F334" s="458"/>
      <c r="G334" s="458"/>
      <c r="H334" s="458"/>
      <c r="I334" s="458"/>
      <c r="J334" s="458"/>
      <c r="K334" s="458"/>
      <c r="L334" s="458"/>
      <c r="M334" s="459"/>
      <c r="N334" s="226">
        <v>806</v>
      </c>
      <c r="O334" s="229">
        <v>7</v>
      </c>
      <c r="P334" s="229">
        <v>2</v>
      </c>
      <c r="Q334" s="227" t="s">
        <v>602</v>
      </c>
      <c r="R334" s="228" t="s">
        <v>10</v>
      </c>
      <c r="S334" s="460"/>
      <c r="T334" s="461"/>
      <c r="U334" s="230">
        <v>0</v>
      </c>
      <c r="V334" s="231">
        <v>7281.79</v>
      </c>
      <c r="W334" s="270">
        <f t="shared" si="33"/>
        <v>7281.79</v>
      </c>
      <c r="X334" s="281">
        <f t="shared" si="33"/>
        <v>4232.4041200000001</v>
      </c>
      <c r="Y334" s="283">
        <f t="shared" si="25"/>
        <v>58.123127967161928</v>
      </c>
    </row>
    <row r="335" spans="1:25" ht="12" customHeight="1" x14ac:dyDescent="0.2">
      <c r="A335" s="225"/>
      <c r="B335" s="458" t="s">
        <v>149</v>
      </c>
      <c r="C335" s="458"/>
      <c r="D335" s="458"/>
      <c r="E335" s="458"/>
      <c r="F335" s="458"/>
      <c r="G335" s="458"/>
      <c r="H335" s="458"/>
      <c r="I335" s="458"/>
      <c r="J335" s="458"/>
      <c r="K335" s="458"/>
      <c r="L335" s="458"/>
      <c r="M335" s="459"/>
      <c r="N335" s="226">
        <v>806</v>
      </c>
      <c r="O335" s="229">
        <v>7</v>
      </c>
      <c r="P335" s="229">
        <v>2</v>
      </c>
      <c r="Q335" s="227" t="s">
        <v>602</v>
      </c>
      <c r="R335" s="228" t="s">
        <v>148</v>
      </c>
      <c r="S335" s="460"/>
      <c r="T335" s="461"/>
      <c r="U335" s="230">
        <v>0</v>
      </c>
      <c r="V335" s="231">
        <v>7281.79</v>
      </c>
      <c r="W335" s="270">
        <v>7281.79</v>
      </c>
      <c r="X335" s="281">
        <v>4232.4041200000001</v>
      </c>
      <c r="Y335" s="283">
        <f t="shared" si="25"/>
        <v>58.123127967161928</v>
      </c>
    </row>
    <row r="336" spans="1:25" ht="21.75" customHeight="1" x14ac:dyDescent="0.2">
      <c r="A336" s="225"/>
      <c r="B336" s="458" t="s">
        <v>384</v>
      </c>
      <c r="C336" s="458"/>
      <c r="D336" s="458"/>
      <c r="E336" s="458"/>
      <c r="F336" s="458"/>
      <c r="G336" s="458"/>
      <c r="H336" s="458"/>
      <c r="I336" s="458"/>
      <c r="J336" s="458"/>
      <c r="K336" s="458"/>
      <c r="L336" s="458"/>
      <c r="M336" s="459"/>
      <c r="N336" s="226">
        <v>806</v>
      </c>
      <c r="O336" s="229">
        <v>7</v>
      </c>
      <c r="P336" s="229">
        <v>2</v>
      </c>
      <c r="Q336" s="227" t="s">
        <v>385</v>
      </c>
      <c r="R336" s="228">
        <v>0</v>
      </c>
      <c r="S336" s="460"/>
      <c r="T336" s="461"/>
      <c r="U336" s="230">
        <v>0</v>
      </c>
      <c r="V336" s="231">
        <v>844.3</v>
      </c>
      <c r="W336" s="270">
        <f t="shared" ref="W336:X340" si="34">+W337</f>
        <v>844.3</v>
      </c>
      <c r="X336" s="281">
        <f t="shared" si="34"/>
        <v>430.15496000000002</v>
      </c>
      <c r="Y336" s="283">
        <f t="shared" si="25"/>
        <v>50.948117967547077</v>
      </c>
    </row>
    <row r="337" spans="1:25" ht="12" customHeight="1" x14ac:dyDescent="0.2">
      <c r="A337" s="225"/>
      <c r="B337" s="458" t="s">
        <v>451</v>
      </c>
      <c r="C337" s="458"/>
      <c r="D337" s="458"/>
      <c r="E337" s="458"/>
      <c r="F337" s="458"/>
      <c r="G337" s="458"/>
      <c r="H337" s="458"/>
      <c r="I337" s="458"/>
      <c r="J337" s="458"/>
      <c r="K337" s="458"/>
      <c r="L337" s="458"/>
      <c r="M337" s="459"/>
      <c r="N337" s="226">
        <v>806</v>
      </c>
      <c r="O337" s="229">
        <v>7</v>
      </c>
      <c r="P337" s="229">
        <v>2</v>
      </c>
      <c r="Q337" s="227" t="s">
        <v>452</v>
      </c>
      <c r="R337" s="228">
        <v>0</v>
      </c>
      <c r="S337" s="460"/>
      <c r="T337" s="461"/>
      <c r="U337" s="230">
        <v>0</v>
      </c>
      <c r="V337" s="231">
        <v>844.3</v>
      </c>
      <c r="W337" s="270">
        <f t="shared" si="34"/>
        <v>844.3</v>
      </c>
      <c r="X337" s="281">
        <f t="shared" si="34"/>
        <v>430.15496000000002</v>
      </c>
      <c r="Y337" s="283">
        <f t="shared" si="25"/>
        <v>50.948117967547077</v>
      </c>
    </row>
    <row r="338" spans="1:25" ht="21.75" customHeight="1" x14ac:dyDescent="0.2">
      <c r="A338" s="225"/>
      <c r="B338" s="458" t="s">
        <v>636</v>
      </c>
      <c r="C338" s="458"/>
      <c r="D338" s="458"/>
      <c r="E338" s="458"/>
      <c r="F338" s="458"/>
      <c r="G338" s="458"/>
      <c r="H338" s="458"/>
      <c r="I338" s="458"/>
      <c r="J338" s="458"/>
      <c r="K338" s="458"/>
      <c r="L338" s="458"/>
      <c r="M338" s="459"/>
      <c r="N338" s="226">
        <v>806</v>
      </c>
      <c r="O338" s="229">
        <v>7</v>
      </c>
      <c r="P338" s="229">
        <v>2</v>
      </c>
      <c r="Q338" s="227" t="s">
        <v>651</v>
      </c>
      <c r="R338" s="228">
        <v>0</v>
      </c>
      <c r="S338" s="460"/>
      <c r="T338" s="461"/>
      <c r="U338" s="230">
        <v>0</v>
      </c>
      <c r="V338" s="231">
        <v>844.3</v>
      </c>
      <c r="W338" s="270">
        <f t="shared" si="34"/>
        <v>844.3</v>
      </c>
      <c r="X338" s="281">
        <f t="shared" si="34"/>
        <v>430.15496000000002</v>
      </c>
      <c r="Y338" s="283">
        <f t="shared" si="25"/>
        <v>50.948117967547077</v>
      </c>
    </row>
    <row r="339" spans="1:25" ht="21.75" customHeight="1" x14ac:dyDescent="0.2">
      <c r="A339" s="225"/>
      <c r="B339" s="458" t="s">
        <v>389</v>
      </c>
      <c r="C339" s="458"/>
      <c r="D339" s="458"/>
      <c r="E339" s="458"/>
      <c r="F339" s="458"/>
      <c r="G339" s="458"/>
      <c r="H339" s="458"/>
      <c r="I339" s="458"/>
      <c r="J339" s="458"/>
      <c r="K339" s="458"/>
      <c r="L339" s="458"/>
      <c r="M339" s="459"/>
      <c r="N339" s="226">
        <v>806</v>
      </c>
      <c r="O339" s="229">
        <v>7</v>
      </c>
      <c r="P339" s="229">
        <v>2</v>
      </c>
      <c r="Q339" s="227" t="s">
        <v>651</v>
      </c>
      <c r="R339" s="228" t="s">
        <v>8</v>
      </c>
      <c r="S339" s="460"/>
      <c r="T339" s="461"/>
      <c r="U339" s="230">
        <v>0</v>
      </c>
      <c r="V339" s="231">
        <v>844.3</v>
      </c>
      <c r="W339" s="270">
        <f t="shared" si="34"/>
        <v>844.3</v>
      </c>
      <c r="X339" s="281">
        <f t="shared" si="34"/>
        <v>430.15496000000002</v>
      </c>
      <c r="Y339" s="283">
        <f t="shared" si="25"/>
        <v>50.948117967547077</v>
      </c>
    </row>
    <row r="340" spans="1:25" ht="12" customHeight="1" x14ac:dyDescent="0.2">
      <c r="A340" s="225"/>
      <c r="B340" s="458" t="s">
        <v>9</v>
      </c>
      <c r="C340" s="458"/>
      <c r="D340" s="458"/>
      <c r="E340" s="458"/>
      <c r="F340" s="458"/>
      <c r="G340" s="458"/>
      <c r="H340" s="458"/>
      <c r="I340" s="458"/>
      <c r="J340" s="458"/>
      <c r="K340" s="458"/>
      <c r="L340" s="458"/>
      <c r="M340" s="459"/>
      <c r="N340" s="226">
        <v>806</v>
      </c>
      <c r="O340" s="229">
        <v>7</v>
      </c>
      <c r="P340" s="229">
        <v>2</v>
      </c>
      <c r="Q340" s="227" t="s">
        <v>651</v>
      </c>
      <c r="R340" s="228" t="s">
        <v>10</v>
      </c>
      <c r="S340" s="460"/>
      <c r="T340" s="461"/>
      <c r="U340" s="230">
        <v>0</v>
      </c>
      <c r="V340" s="231">
        <v>844.3</v>
      </c>
      <c r="W340" s="270">
        <f t="shared" si="34"/>
        <v>844.3</v>
      </c>
      <c r="X340" s="281">
        <f t="shared" si="34"/>
        <v>430.15496000000002</v>
      </c>
      <c r="Y340" s="283">
        <f t="shared" si="25"/>
        <v>50.948117967547077</v>
      </c>
    </row>
    <row r="341" spans="1:25" ht="42.75" customHeight="1" x14ac:dyDescent="0.2">
      <c r="A341" s="225"/>
      <c r="B341" s="458" t="s">
        <v>11</v>
      </c>
      <c r="C341" s="458"/>
      <c r="D341" s="458"/>
      <c r="E341" s="458"/>
      <c r="F341" s="458"/>
      <c r="G341" s="458"/>
      <c r="H341" s="458"/>
      <c r="I341" s="458"/>
      <c r="J341" s="458"/>
      <c r="K341" s="458"/>
      <c r="L341" s="458"/>
      <c r="M341" s="459"/>
      <c r="N341" s="226">
        <v>806</v>
      </c>
      <c r="O341" s="229">
        <v>7</v>
      </c>
      <c r="P341" s="229">
        <v>2</v>
      </c>
      <c r="Q341" s="227" t="s">
        <v>651</v>
      </c>
      <c r="R341" s="228" t="s">
        <v>12</v>
      </c>
      <c r="S341" s="460"/>
      <c r="T341" s="461"/>
      <c r="U341" s="230">
        <v>0</v>
      </c>
      <c r="V341" s="231">
        <v>844.3</v>
      </c>
      <c r="W341" s="270">
        <v>844.3</v>
      </c>
      <c r="X341" s="281">
        <v>430.15496000000002</v>
      </c>
      <c r="Y341" s="283">
        <f t="shared" si="25"/>
        <v>50.948117967547077</v>
      </c>
    </row>
    <row r="342" spans="1:25" ht="12" customHeight="1" x14ac:dyDescent="0.2">
      <c r="A342" s="225"/>
      <c r="B342" s="458" t="s">
        <v>394</v>
      </c>
      <c r="C342" s="458"/>
      <c r="D342" s="458"/>
      <c r="E342" s="458"/>
      <c r="F342" s="458"/>
      <c r="G342" s="458"/>
      <c r="H342" s="458"/>
      <c r="I342" s="458"/>
      <c r="J342" s="458"/>
      <c r="K342" s="458"/>
      <c r="L342" s="458"/>
      <c r="M342" s="459"/>
      <c r="N342" s="226">
        <v>806</v>
      </c>
      <c r="O342" s="229">
        <v>7</v>
      </c>
      <c r="P342" s="229">
        <v>3</v>
      </c>
      <c r="Q342" s="227">
        <v>0</v>
      </c>
      <c r="R342" s="228">
        <v>0</v>
      </c>
      <c r="S342" s="460"/>
      <c r="T342" s="461"/>
      <c r="U342" s="230">
        <v>7380.54</v>
      </c>
      <c r="V342" s="231">
        <v>0</v>
      </c>
      <c r="W342" s="270">
        <f t="shared" ref="W342:X347" si="35">+W343</f>
        <v>5624.2480299999997</v>
      </c>
      <c r="X342" s="281">
        <f t="shared" si="35"/>
        <v>5487.0032000000001</v>
      </c>
      <c r="Y342" s="283">
        <f t="shared" si="25"/>
        <v>97.559765691912432</v>
      </c>
    </row>
    <row r="343" spans="1:25" ht="21.75" customHeight="1" x14ac:dyDescent="0.2">
      <c r="A343" s="225"/>
      <c r="B343" s="458" t="s">
        <v>384</v>
      </c>
      <c r="C343" s="458"/>
      <c r="D343" s="458"/>
      <c r="E343" s="458"/>
      <c r="F343" s="458"/>
      <c r="G343" s="458"/>
      <c r="H343" s="458"/>
      <c r="I343" s="458"/>
      <c r="J343" s="458"/>
      <c r="K343" s="458"/>
      <c r="L343" s="458"/>
      <c r="M343" s="459"/>
      <c r="N343" s="226">
        <v>806</v>
      </c>
      <c r="O343" s="229">
        <v>7</v>
      </c>
      <c r="P343" s="229">
        <v>3</v>
      </c>
      <c r="Q343" s="227" t="s">
        <v>385</v>
      </c>
      <c r="R343" s="228">
        <v>0</v>
      </c>
      <c r="S343" s="460"/>
      <c r="T343" s="461"/>
      <c r="U343" s="230">
        <v>7380.54</v>
      </c>
      <c r="V343" s="231">
        <v>0</v>
      </c>
      <c r="W343" s="270">
        <f t="shared" si="35"/>
        <v>5624.2480299999997</v>
      </c>
      <c r="X343" s="281">
        <f t="shared" si="35"/>
        <v>5487.0032000000001</v>
      </c>
      <c r="Y343" s="283">
        <f t="shared" si="25"/>
        <v>97.559765691912432</v>
      </c>
    </row>
    <row r="344" spans="1:25" ht="12" customHeight="1" x14ac:dyDescent="0.2">
      <c r="A344" s="225"/>
      <c r="B344" s="458" t="s">
        <v>395</v>
      </c>
      <c r="C344" s="458"/>
      <c r="D344" s="458"/>
      <c r="E344" s="458"/>
      <c r="F344" s="458"/>
      <c r="G344" s="458"/>
      <c r="H344" s="458"/>
      <c r="I344" s="458"/>
      <c r="J344" s="458"/>
      <c r="K344" s="458"/>
      <c r="L344" s="458"/>
      <c r="M344" s="459"/>
      <c r="N344" s="226">
        <v>806</v>
      </c>
      <c r="O344" s="229">
        <v>7</v>
      </c>
      <c r="P344" s="229">
        <v>3</v>
      </c>
      <c r="Q344" s="227" t="s">
        <v>396</v>
      </c>
      <c r="R344" s="228">
        <v>0</v>
      </c>
      <c r="S344" s="460"/>
      <c r="T344" s="461"/>
      <c r="U344" s="230">
        <v>7380.54</v>
      </c>
      <c r="V344" s="231">
        <v>0</v>
      </c>
      <c r="W344" s="270">
        <f t="shared" si="35"/>
        <v>5624.2480299999997</v>
      </c>
      <c r="X344" s="281">
        <f t="shared" si="35"/>
        <v>5487.0032000000001</v>
      </c>
      <c r="Y344" s="283">
        <f t="shared" si="25"/>
        <v>97.559765691912432</v>
      </c>
    </row>
    <row r="345" spans="1:25" ht="12" customHeight="1" x14ac:dyDescent="0.2">
      <c r="A345" s="225"/>
      <c r="B345" s="458" t="s">
        <v>6</v>
      </c>
      <c r="C345" s="458"/>
      <c r="D345" s="458"/>
      <c r="E345" s="458"/>
      <c r="F345" s="458"/>
      <c r="G345" s="458"/>
      <c r="H345" s="458"/>
      <c r="I345" s="458"/>
      <c r="J345" s="458"/>
      <c r="K345" s="458"/>
      <c r="L345" s="458"/>
      <c r="M345" s="459"/>
      <c r="N345" s="226">
        <v>806</v>
      </c>
      <c r="O345" s="229">
        <v>7</v>
      </c>
      <c r="P345" s="229">
        <v>3</v>
      </c>
      <c r="Q345" s="227" t="s">
        <v>397</v>
      </c>
      <c r="R345" s="228">
        <v>0</v>
      </c>
      <c r="S345" s="460"/>
      <c r="T345" s="461"/>
      <c r="U345" s="230">
        <v>7380.54</v>
      </c>
      <c r="V345" s="231">
        <v>0</v>
      </c>
      <c r="W345" s="270">
        <f t="shared" si="35"/>
        <v>5624.2480299999997</v>
      </c>
      <c r="X345" s="281">
        <f t="shared" si="35"/>
        <v>5487.0032000000001</v>
      </c>
      <c r="Y345" s="283">
        <f t="shared" si="25"/>
        <v>97.559765691912432</v>
      </c>
    </row>
    <row r="346" spans="1:25" ht="21.75" customHeight="1" x14ac:dyDescent="0.2">
      <c r="A346" s="225"/>
      <c r="B346" s="458" t="s">
        <v>389</v>
      </c>
      <c r="C346" s="458"/>
      <c r="D346" s="458"/>
      <c r="E346" s="458"/>
      <c r="F346" s="458"/>
      <c r="G346" s="458"/>
      <c r="H346" s="458"/>
      <c r="I346" s="458"/>
      <c r="J346" s="458"/>
      <c r="K346" s="458"/>
      <c r="L346" s="458"/>
      <c r="M346" s="459"/>
      <c r="N346" s="226">
        <v>806</v>
      </c>
      <c r="O346" s="229">
        <v>7</v>
      </c>
      <c r="P346" s="229">
        <v>3</v>
      </c>
      <c r="Q346" s="227" t="s">
        <v>397</v>
      </c>
      <c r="R346" s="228" t="s">
        <v>8</v>
      </c>
      <c r="S346" s="460"/>
      <c r="T346" s="461"/>
      <c r="U346" s="230">
        <v>7380.54</v>
      </c>
      <c r="V346" s="231">
        <v>0</v>
      </c>
      <c r="W346" s="270">
        <f t="shared" si="35"/>
        <v>5624.2480299999997</v>
      </c>
      <c r="X346" s="281">
        <f t="shared" si="35"/>
        <v>5487.0032000000001</v>
      </c>
      <c r="Y346" s="283">
        <f t="shared" ref="Y346:Y409" si="36">X346/W346*100</f>
        <v>97.559765691912432</v>
      </c>
    </row>
    <row r="347" spans="1:25" ht="12" customHeight="1" x14ac:dyDescent="0.2">
      <c r="A347" s="225"/>
      <c r="B347" s="458" t="s">
        <v>9</v>
      </c>
      <c r="C347" s="458"/>
      <c r="D347" s="458"/>
      <c r="E347" s="458"/>
      <c r="F347" s="458"/>
      <c r="G347" s="458"/>
      <c r="H347" s="458"/>
      <c r="I347" s="458"/>
      <c r="J347" s="458"/>
      <c r="K347" s="458"/>
      <c r="L347" s="458"/>
      <c r="M347" s="459"/>
      <c r="N347" s="226">
        <v>806</v>
      </c>
      <c r="O347" s="229">
        <v>7</v>
      </c>
      <c r="P347" s="229">
        <v>3</v>
      </c>
      <c r="Q347" s="227" t="s">
        <v>397</v>
      </c>
      <c r="R347" s="228" t="s">
        <v>10</v>
      </c>
      <c r="S347" s="460"/>
      <c r="T347" s="461"/>
      <c r="U347" s="230">
        <v>7380.54</v>
      </c>
      <c r="V347" s="231">
        <v>0</v>
      </c>
      <c r="W347" s="270">
        <f t="shared" si="35"/>
        <v>5624.2480299999997</v>
      </c>
      <c r="X347" s="281">
        <f t="shared" si="35"/>
        <v>5487.0032000000001</v>
      </c>
      <c r="Y347" s="283">
        <f t="shared" si="36"/>
        <v>97.559765691912432</v>
      </c>
    </row>
    <row r="348" spans="1:25" ht="42.75" customHeight="1" x14ac:dyDescent="0.2">
      <c r="A348" s="225"/>
      <c r="B348" s="458" t="s">
        <v>11</v>
      </c>
      <c r="C348" s="458"/>
      <c r="D348" s="458"/>
      <c r="E348" s="458"/>
      <c r="F348" s="458"/>
      <c r="G348" s="458"/>
      <c r="H348" s="458"/>
      <c r="I348" s="458"/>
      <c r="J348" s="458"/>
      <c r="K348" s="458"/>
      <c r="L348" s="458"/>
      <c r="M348" s="459"/>
      <c r="N348" s="226">
        <v>806</v>
      </c>
      <c r="O348" s="229">
        <v>7</v>
      </c>
      <c r="P348" s="229">
        <v>3</v>
      </c>
      <c r="Q348" s="227" t="s">
        <v>397</v>
      </c>
      <c r="R348" s="228" t="s">
        <v>12</v>
      </c>
      <c r="S348" s="460"/>
      <c r="T348" s="461"/>
      <c r="U348" s="230">
        <v>7380.54</v>
      </c>
      <c r="V348" s="231">
        <v>0</v>
      </c>
      <c r="W348" s="270">
        <v>5624.2480299999997</v>
      </c>
      <c r="X348" s="281">
        <v>5487.0032000000001</v>
      </c>
      <c r="Y348" s="283">
        <f t="shared" si="36"/>
        <v>97.559765691912432</v>
      </c>
    </row>
    <row r="349" spans="1:25" ht="12" customHeight="1" x14ac:dyDescent="0.2">
      <c r="A349" s="225"/>
      <c r="B349" s="458" t="s">
        <v>400</v>
      </c>
      <c r="C349" s="458"/>
      <c r="D349" s="458"/>
      <c r="E349" s="458"/>
      <c r="F349" s="458"/>
      <c r="G349" s="458"/>
      <c r="H349" s="458"/>
      <c r="I349" s="458"/>
      <c r="J349" s="458"/>
      <c r="K349" s="458"/>
      <c r="L349" s="458"/>
      <c r="M349" s="459"/>
      <c r="N349" s="226">
        <v>806</v>
      </c>
      <c r="O349" s="229">
        <v>7</v>
      </c>
      <c r="P349" s="229">
        <v>7</v>
      </c>
      <c r="Q349" s="227">
        <v>0</v>
      </c>
      <c r="R349" s="228">
        <v>0</v>
      </c>
      <c r="S349" s="460"/>
      <c r="T349" s="461"/>
      <c r="U349" s="230">
        <v>1230</v>
      </c>
      <c r="V349" s="231">
        <v>0</v>
      </c>
      <c r="W349" s="270">
        <f t="shared" ref="W349:X354" si="37">+W350</f>
        <v>1230</v>
      </c>
      <c r="X349" s="281">
        <f t="shared" si="37"/>
        <v>687.33184000000006</v>
      </c>
      <c r="Y349" s="283">
        <f t="shared" si="36"/>
        <v>55.880637398373992</v>
      </c>
    </row>
    <row r="350" spans="1:25" ht="21.75" customHeight="1" x14ac:dyDescent="0.2">
      <c r="A350" s="225"/>
      <c r="B350" s="458" t="s">
        <v>384</v>
      </c>
      <c r="C350" s="458"/>
      <c r="D350" s="458"/>
      <c r="E350" s="458"/>
      <c r="F350" s="458"/>
      <c r="G350" s="458"/>
      <c r="H350" s="458"/>
      <c r="I350" s="458"/>
      <c r="J350" s="458"/>
      <c r="K350" s="458"/>
      <c r="L350" s="458"/>
      <c r="M350" s="459"/>
      <c r="N350" s="226">
        <v>806</v>
      </c>
      <c r="O350" s="229">
        <v>7</v>
      </c>
      <c r="P350" s="229">
        <v>7</v>
      </c>
      <c r="Q350" s="227" t="s">
        <v>385</v>
      </c>
      <c r="R350" s="228">
        <v>0</v>
      </c>
      <c r="S350" s="460"/>
      <c r="T350" s="461"/>
      <c r="U350" s="230">
        <v>1230</v>
      </c>
      <c r="V350" s="231">
        <v>0</v>
      </c>
      <c r="W350" s="270">
        <f t="shared" si="37"/>
        <v>1230</v>
      </c>
      <c r="X350" s="281">
        <f t="shared" si="37"/>
        <v>687.33184000000006</v>
      </c>
      <c r="Y350" s="283">
        <f t="shared" si="36"/>
        <v>55.880637398373992</v>
      </c>
    </row>
    <row r="351" spans="1:25" ht="21.75" customHeight="1" x14ac:dyDescent="0.2">
      <c r="A351" s="225"/>
      <c r="B351" s="458" t="s">
        <v>73</v>
      </c>
      <c r="C351" s="458"/>
      <c r="D351" s="458"/>
      <c r="E351" s="458"/>
      <c r="F351" s="458"/>
      <c r="G351" s="458"/>
      <c r="H351" s="458"/>
      <c r="I351" s="458"/>
      <c r="J351" s="458"/>
      <c r="K351" s="458"/>
      <c r="L351" s="458"/>
      <c r="M351" s="459"/>
      <c r="N351" s="226">
        <v>806</v>
      </c>
      <c r="O351" s="229">
        <v>7</v>
      </c>
      <c r="P351" s="229">
        <v>7</v>
      </c>
      <c r="Q351" s="227" t="s">
        <v>401</v>
      </c>
      <c r="R351" s="228">
        <v>0</v>
      </c>
      <c r="S351" s="460"/>
      <c r="T351" s="461"/>
      <c r="U351" s="230">
        <v>1230</v>
      </c>
      <c r="V351" s="231">
        <v>0</v>
      </c>
      <c r="W351" s="270">
        <f t="shared" si="37"/>
        <v>1230</v>
      </c>
      <c r="X351" s="281">
        <f t="shared" si="37"/>
        <v>687.33184000000006</v>
      </c>
      <c r="Y351" s="283">
        <f t="shared" si="36"/>
        <v>55.880637398373992</v>
      </c>
    </row>
    <row r="352" spans="1:25" ht="32.25" customHeight="1" x14ac:dyDescent="0.2">
      <c r="A352" s="225"/>
      <c r="B352" s="458" t="s">
        <v>74</v>
      </c>
      <c r="C352" s="458"/>
      <c r="D352" s="458"/>
      <c r="E352" s="458"/>
      <c r="F352" s="458"/>
      <c r="G352" s="458"/>
      <c r="H352" s="458"/>
      <c r="I352" s="458"/>
      <c r="J352" s="458"/>
      <c r="K352" s="458"/>
      <c r="L352" s="458"/>
      <c r="M352" s="459"/>
      <c r="N352" s="226">
        <v>806</v>
      </c>
      <c r="O352" s="229">
        <v>7</v>
      </c>
      <c r="P352" s="229">
        <v>7</v>
      </c>
      <c r="Q352" s="227" t="s">
        <v>402</v>
      </c>
      <c r="R352" s="228">
        <v>0</v>
      </c>
      <c r="S352" s="460"/>
      <c r="T352" s="461"/>
      <c r="U352" s="230">
        <v>1230</v>
      </c>
      <c r="V352" s="231">
        <v>0</v>
      </c>
      <c r="W352" s="270">
        <f t="shared" si="37"/>
        <v>1230</v>
      </c>
      <c r="X352" s="281">
        <f t="shared" si="37"/>
        <v>687.33184000000006</v>
      </c>
      <c r="Y352" s="283">
        <f t="shared" si="36"/>
        <v>55.880637398373992</v>
      </c>
    </row>
    <row r="353" spans="1:26" ht="53.25" customHeight="1" x14ac:dyDescent="0.2">
      <c r="A353" s="225"/>
      <c r="B353" s="458" t="s">
        <v>389</v>
      </c>
      <c r="C353" s="458"/>
      <c r="D353" s="458"/>
      <c r="E353" s="458"/>
      <c r="F353" s="458"/>
      <c r="G353" s="458"/>
      <c r="H353" s="458"/>
      <c r="I353" s="458"/>
      <c r="J353" s="458"/>
      <c r="K353" s="458"/>
      <c r="L353" s="458"/>
      <c r="M353" s="459"/>
      <c r="N353" s="226">
        <v>806</v>
      </c>
      <c r="O353" s="229">
        <v>7</v>
      </c>
      <c r="P353" s="229">
        <v>7</v>
      </c>
      <c r="Q353" s="227" t="s">
        <v>402</v>
      </c>
      <c r="R353" s="228" t="s">
        <v>8</v>
      </c>
      <c r="S353" s="460"/>
      <c r="T353" s="461"/>
      <c r="U353" s="230">
        <v>1230</v>
      </c>
      <c r="V353" s="231">
        <v>0</v>
      </c>
      <c r="W353" s="270">
        <f t="shared" si="37"/>
        <v>1230</v>
      </c>
      <c r="X353" s="281">
        <f t="shared" si="37"/>
        <v>687.33184000000006</v>
      </c>
      <c r="Y353" s="283">
        <f t="shared" si="36"/>
        <v>55.880637398373992</v>
      </c>
    </row>
    <row r="354" spans="1:26" ht="21.75" customHeight="1" x14ac:dyDescent="0.2">
      <c r="A354" s="225"/>
      <c r="B354" s="458" t="s">
        <v>9</v>
      </c>
      <c r="C354" s="458"/>
      <c r="D354" s="458"/>
      <c r="E354" s="458"/>
      <c r="F354" s="458"/>
      <c r="G354" s="458"/>
      <c r="H354" s="458"/>
      <c r="I354" s="458"/>
      <c r="J354" s="458"/>
      <c r="K354" s="458"/>
      <c r="L354" s="458"/>
      <c r="M354" s="459"/>
      <c r="N354" s="226">
        <v>806</v>
      </c>
      <c r="O354" s="229">
        <v>7</v>
      </c>
      <c r="P354" s="229">
        <v>7</v>
      </c>
      <c r="Q354" s="227" t="s">
        <v>402</v>
      </c>
      <c r="R354" s="228" t="s">
        <v>10</v>
      </c>
      <c r="S354" s="460"/>
      <c r="T354" s="461"/>
      <c r="U354" s="230">
        <v>1230</v>
      </c>
      <c r="V354" s="231">
        <v>0</v>
      </c>
      <c r="W354" s="270">
        <f t="shared" si="37"/>
        <v>1230</v>
      </c>
      <c r="X354" s="281">
        <f t="shared" si="37"/>
        <v>687.33184000000006</v>
      </c>
      <c r="Y354" s="283">
        <f t="shared" si="36"/>
        <v>55.880637398373992</v>
      </c>
    </row>
    <row r="355" spans="1:26" ht="21.75" customHeight="1" x14ac:dyDescent="0.2">
      <c r="A355" s="225"/>
      <c r="B355" s="458" t="s">
        <v>11</v>
      </c>
      <c r="C355" s="458"/>
      <c r="D355" s="458"/>
      <c r="E355" s="458"/>
      <c r="F355" s="458"/>
      <c r="G355" s="458"/>
      <c r="H355" s="458"/>
      <c r="I355" s="458"/>
      <c r="J355" s="458"/>
      <c r="K355" s="458"/>
      <c r="L355" s="458"/>
      <c r="M355" s="459"/>
      <c r="N355" s="226">
        <v>806</v>
      </c>
      <c r="O355" s="229">
        <v>7</v>
      </c>
      <c r="P355" s="229">
        <v>7</v>
      </c>
      <c r="Q355" s="227" t="s">
        <v>402</v>
      </c>
      <c r="R355" s="228" t="s">
        <v>12</v>
      </c>
      <c r="S355" s="460"/>
      <c r="T355" s="461"/>
      <c r="U355" s="230">
        <v>1230</v>
      </c>
      <c r="V355" s="231">
        <v>0</v>
      </c>
      <c r="W355" s="270">
        <v>1230</v>
      </c>
      <c r="X355" s="281">
        <v>687.33184000000006</v>
      </c>
      <c r="Y355" s="283">
        <f t="shared" si="36"/>
        <v>55.880637398373992</v>
      </c>
      <c r="Z355" s="295">
        <f>W355-X355</f>
        <v>542.66815999999994</v>
      </c>
    </row>
    <row r="356" spans="1:26" ht="32.25" customHeight="1" x14ac:dyDescent="0.2">
      <c r="A356" s="225"/>
      <c r="B356" s="458" t="s">
        <v>75</v>
      </c>
      <c r="C356" s="458"/>
      <c r="D356" s="458"/>
      <c r="E356" s="458"/>
      <c r="F356" s="458"/>
      <c r="G356" s="458"/>
      <c r="H356" s="458"/>
      <c r="I356" s="458"/>
      <c r="J356" s="458"/>
      <c r="K356" s="458"/>
      <c r="L356" s="458"/>
      <c r="M356" s="459"/>
      <c r="N356" s="226">
        <v>806</v>
      </c>
      <c r="O356" s="229">
        <v>7</v>
      </c>
      <c r="P356" s="229">
        <v>9</v>
      </c>
      <c r="Q356" s="227">
        <v>0</v>
      </c>
      <c r="R356" s="228">
        <v>0</v>
      </c>
      <c r="S356" s="460"/>
      <c r="T356" s="461"/>
      <c r="U356" s="230">
        <v>18603.3</v>
      </c>
      <c r="V356" s="231">
        <v>41.048000000000002</v>
      </c>
      <c r="W356" s="270">
        <f>+W357+W364</f>
        <v>17281.598449999998</v>
      </c>
      <c r="X356" s="281">
        <f>+X357+X364</f>
        <v>14585.185809999999</v>
      </c>
      <c r="Y356" s="283">
        <f t="shared" si="36"/>
        <v>84.397203489009442</v>
      </c>
    </row>
    <row r="357" spans="1:26" ht="21.75" customHeight="1" x14ac:dyDescent="0.2">
      <c r="A357" s="225"/>
      <c r="B357" s="458" t="s">
        <v>384</v>
      </c>
      <c r="C357" s="458"/>
      <c r="D357" s="458"/>
      <c r="E357" s="458"/>
      <c r="F357" s="458"/>
      <c r="G357" s="458"/>
      <c r="H357" s="458"/>
      <c r="I357" s="458"/>
      <c r="J357" s="458"/>
      <c r="K357" s="458"/>
      <c r="L357" s="458"/>
      <c r="M357" s="459"/>
      <c r="N357" s="226">
        <v>806</v>
      </c>
      <c r="O357" s="229">
        <v>7</v>
      </c>
      <c r="P357" s="229">
        <v>9</v>
      </c>
      <c r="Q357" s="227" t="s">
        <v>385</v>
      </c>
      <c r="R357" s="228">
        <v>0</v>
      </c>
      <c r="S357" s="460"/>
      <c r="T357" s="461"/>
      <c r="U357" s="230">
        <v>751.5</v>
      </c>
      <c r="V357" s="231">
        <v>41.048000000000002</v>
      </c>
      <c r="W357" s="270">
        <f t="shared" ref="W357:X360" si="38">+W358</f>
        <v>792.54700000000003</v>
      </c>
      <c r="X357" s="281">
        <f t="shared" si="38"/>
        <v>662.63523999999995</v>
      </c>
      <c r="Y357" s="283">
        <f t="shared" si="36"/>
        <v>83.60832102070917</v>
      </c>
    </row>
    <row r="358" spans="1:26" ht="21.75" customHeight="1" x14ac:dyDescent="0.2">
      <c r="A358" s="225"/>
      <c r="B358" s="458" t="s">
        <v>403</v>
      </c>
      <c r="C358" s="458"/>
      <c r="D358" s="458"/>
      <c r="E358" s="458"/>
      <c r="F358" s="458"/>
      <c r="G358" s="458"/>
      <c r="H358" s="458"/>
      <c r="I358" s="458"/>
      <c r="J358" s="458"/>
      <c r="K358" s="458"/>
      <c r="L358" s="458"/>
      <c r="M358" s="459"/>
      <c r="N358" s="226">
        <v>806</v>
      </c>
      <c r="O358" s="229">
        <v>7</v>
      </c>
      <c r="P358" s="229">
        <v>9</v>
      </c>
      <c r="Q358" s="227" t="s">
        <v>404</v>
      </c>
      <c r="R358" s="228">
        <v>0</v>
      </c>
      <c r="S358" s="460"/>
      <c r="T358" s="461"/>
      <c r="U358" s="230">
        <v>751.5</v>
      </c>
      <c r="V358" s="231">
        <v>41.048000000000002</v>
      </c>
      <c r="W358" s="270">
        <f t="shared" si="38"/>
        <v>792.54700000000003</v>
      </c>
      <c r="X358" s="281">
        <f t="shared" si="38"/>
        <v>662.63523999999995</v>
      </c>
      <c r="Y358" s="283">
        <f t="shared" si="36"/>
        <v>83.60832102070917</v>
      </c>
    </row>
    <row r="359" spans="1:26" ht="21.75" customHeight="1" x14ac:dyDescent="0.2">
      <c r="A359" s="225"/>
      <c r="B359" s="458" t="s">
        <v>63</v>
      </c>
      <c r="C359" s="458"/>
      <c r="D359" s="458"/>
      <c r="E359" s="458"/>
      <c r="F359" s="458"/>
      <c r="G359" s="458"/>
      <c r="H359" s="458"/>
      <c r="I359" s="458"/>
      <c r="J359" s="458"/>
      <c r="K359" s="458"/>
      <c r="L359" s="458"/>
      <c r="M359" s="459"/>
      <c r="N359" s="226">
        <v>806</v>
      </c>
      <c r="O359" s="229">
        <v>7</v>
      </c>
      <c r="P359" s="229">
        <v>9</v>
      </c>
      <c r="Q359" s="227" t="s">
        <v>405</v>
      </c>
      <c r="R359" s="228">
        <v>0</v>
      </c>
      <c r="S359" s="460"/>
      <c r="T359" s="461"/>
      <c r="U359" s="230">
        <v>751.5</v>
      </c>
      <c r="V359" s="231">
        <v>41.048000000000002</v>
      </c>
      <c r="W359" s="270">
        <f t="shared" si="38"/>
        <v>792.54700000000003</v>
      </c>
      <c r="X359" s="281">
        <f t="shared" si="38"/>
        <v>662.63523999999995</v>
      </c>
      <c r="Y359" s="283">
        <f t="shared" si="36"/>
        <v>83.60832102070917</v>
      </c>
    </row>
    <row r="360" spans="1:26" ht="53.25" customHeight="1" x14ac:dyDescent="0.2">
      <c r="A360" s="225"/>
      <c r="B360" s="458" t="s">
        <v>17</v>
      </c>
      <c r="C360" s="458"/>
      <c r="D360" s="458"/>
      <c r="E360" s="458"/>
      <c r="F360" s="458"/>
      <c r="G360" s="458"/>
      <c r="H360" s="458"/>
      <c r="I360" s="458"/>
      <c r="J360" s="458"/>
      <c r="K360" s="458"/>
      <c r="L360" s="458"/>
      <c r="M360" s="459"/>
      <c r="N360" s="226">
        <v>806</v>
      </c>
      <c r="O360" s="229">
        <v>7</v>
      </c>
      <c r="P360" s="229">
        <v>9</v>
      </c>
      <c r="Q360" s="227" t="s">
        <v>405</v>
      </c>
      <c r="R360" s="228" t="s">
        <v>18</v>
      </c>
      <c r="S360" s="460"/>
      <c r="T360" s="461"/>
      <c r="U360" s="230">
        <v>751.5</v>
      </c>
      <c r="V360" s="231">
        <v>41.048000000000002</v>
      </c>
      <c r="W360" s="270">
        <f t="shared" si="38"/>
        <v>792.54700000000003</v>
      </c>
      <c r="X360" s="281">
        <f t="shared" si="38"/>
        <v>662.63523999999995</v>
      </c>
      <c r="Y360" s="283">
        <f t="shared" si="36"/>
        <v>83.60832102070917</v>
      </c>
    </row>
    <row r="361" spans="1:26" ht="12" customHeight="1" x14ac:dyDescent="0.2">
      <c r="A361" s="225"/>
      <c r="B361" s="458" t="s">
        <v>37</v>
      </c>
      <c r="C361" s="458"/>
      <c r="D361" s="458"/>
      <c r="E361" s="458"/>
      <c r="F361" s="458"/>
      <c r="G361" s="458"/>
      <c r="H361" s="458"/>
      <c r="I361" s="458"/>
      <c r="J361" s="458"/>
      <c r="K361" s="458"/>
      <c r="L361" s="458"/>
      <c r="M361" s="459"/>
      <c r="N361" s="226">
        <v>806</v>
      </c>
      <c r="O361" s="229">
        <v>7</v>
      </c>
      <c r="P361" s="229">
        <v>9</v>
      </c>
      <c r="Q361" s="227" t="s">
        <v>405</v>
      </c>
      <c r="R361" s="228" t="s">
        <v>38</v>
      </c>
      <c r="S361" s="460"/>
      <c r="T361" s="461"/>
      <c r="U361" s="230">
        <v>751.5</v>
      </c>
      <c r="V361" s="231">
        <v>41.048000000000002</v>
      </c>
      <c r="W361" s="270">
        <f>+W362+W363</f>
        <v>792.54700000000003</v>
      </c>
      <c r="X361" s="281">
        <f>+X362+X363</f>
        <v>662.63523999999995</v>
      </c>
      <c r="Y361" s="283">
        <f t="shared" si="36"/>
        <v>83.60832102070917</v>
      </c>
    </row>
    <row r="362" spans="1:26" ht="12" customHeight="1" x14ac:dyDescent="0.2">
      <c r="A362" s="225"/>
      <c r="B362" s="458" t="s">
        <v>290</v>
      </c>
      <c r="C362" s="458"/>
      <c r="D362" s="458"/>
      <c r="E362" s="458"/>
      <c r="F362" s="458"/>
      <c r="G362" s="458"/>
      <c r="H362" s="458"/>
      <c r="I362" s="458"/>
      <c r="J362" s="458"/>
      <c r="K362" s="458"/>
      <c r="L362" s="458"/>
      <c r="M362" s="459"/>
      <c r="N362" s="226">
        <v>806</v>
      </c>
      <c r="O362" s="229">
        <v>7</v>
      </c>
      <c r="P362" s="229">
        <v>9</v>
      </c>
      <c r="Q362" s="227" t="s">
        <v>405</v>
      </c>
      <c r="R362" s="228" t="s">
        <v>39</v>
      </c>
      <c r="S362" s="460"/>
      <c r="T362" s="461"/>
      <c r="U362" s="230">
        <v>577.18899999999996</v>
      </c>
      <c r="V362" s="231">
        <v>31.527000000000001</v>
      </c>
      <c r="W362" s="270">
        <v>608.71500000000003</v>
      </c>
      <c r="X362" s="281">
        <v>509.86424</v>
      </c>
      <c r="Y362" s="283">
        <f t="shared" si="36"/>
        <v>83.760748461923882</v>
      </c>
    </row>
    <row r="363" spans="1:26" ht="32.25" customHeight="1" x14ac:dyDescent="0.2">
      <c r="A363" s="225"/>
      <c r="B363" s="458" t="s">
        <v>291</v>
      </c>
      <c r="C363" s="458"/>
      <c r="D363" s="458"/>
      <c r="E363" s="458"/>
      <c r="F363" s="458"/>
      <c r="G363" s="458"/>
      <c r="H363" s="458"/>
      <c r="I363" s="458"/>
      <c r="J363" s="458"/>
      <c r="K363" s="458"/>
      <c r="L363" s="458"/>
      <c r="M363" s="459"/>
      <c r="N363" s="226">
        <v>806</v>
      </c>
      <c r="O363" s="229">
        <v>7</v>
      </c>
      <c r="P363" s="229">
        <v>9</v>
      </c>
      <c r="Q363" s="227" t="s">
        <v>405</v>
      </c>
      <c r="R363" s="228" t="s">
        <v>41</v>
      </c>
      <c r="S363" s="460"/>
      <c r="T363" s="461"/>
      <c r="U363" s="230">
        <v>174.31100000000001</v>
      </c>
      <c r="V363" s="231">
        <v>9.5210000000000008</v>
      </c>
      <c r="W363" s="270">
        <v>183.83199999999999</v>
      </c>
      <c r="X363" s="281">
        <v>152.77099999999999</v>
      </c>
      <c r="Y363" s="283">
        <f t="shared" si="36"/>
        <v>83.103594586361453</v>
      </c>
    </row>
    <row r="364" spans="1:26" ht="21.75" customHeight="1" x14ac:dyDescent="0.2">
      <c r="A364" s="225"/>
      <c r="B364" s="458" t="s">
        <v>384</v>
      </c>
      <c r="C364" s="458"/>
      <c r="D364" s="458"/>
      <c r="E364" s="458"/>
      <c r="F364" s="458"/>
      <c r="G364" s="458"/>
      <c r="H364" s="458"/>
      <c r="I364" s="458"/>
      <c r="J364" s="458"/>
      <c r="K364" s="458"/>
      <c r="L364" s="458"/>
      <c r="M364" s="459"/>
      <c r="N364" s="226">
        <v>806</v>
      </c>
      <c r="O364" s="229">
        <v>7</v>
      </c>
      <c r="P364" s="229">
        <v>9</v>
      </c>
      <c r="Q364" s="227" t="s">
        <v>385</v>
      </c>
      <c r="R364" s="228">
        <v>0</v>
      </c>
      <c r="S364" s="460"/>
      <c r="T364" s="461"/>
      <c r="U364" s="230">
        <v>17851.8</v>
      </c>
      <c r="V364" s="231">
        <v>0</v>
      </c>
      <c r="W364" s="270">
        <f>+W365</f>
        <v>16489.051449999999</v>
      </c>
      <c r="X364" s="281">
        <f>+X365</f>
        <v>13922.550569999999</v>
      </c>
      <c r="Y364" s="283">
        <f t="shared" si="36"/>
        <v>84.435121160350306</v>
      </c>
    </row>
    <row r="365" spans="1:26" ht="21.75" customHeight="1" x14ac:dyDescent="0.2">
      <c r="A365" s="225"/>
      <c r="B365" s="458" t="s">
        <v>403</v>
      </c>
      <c r="C365" s="458"/>
      <c r="D365" s="458"/>
      <c r="E365" s="458"/>
      <c r="F365" s="458"/>
      <c r="G365" s="458"/>
      <c r="H365" s="458"/>
      <c r="I365" s="458"/>
      <c r="J365" s="458"/>
      <c r="K365" s="458"/>
      <c r="L365" s="458"/>
      <c r="M365" s="459"/>
      <c r="N365" s="226">
        <v>806</v>
      </c>
      <c r="O365" s="229">
        <v>7</v>
      </c>
      <c r="P365" s="229">
        <v>9</v>
      </c>
      <c r="Q365" s="227" t="s">
        <v>404</v>
      </c>
      <c r="R365" s="228">
        <v>0</v>
      </c>
      <c r="S365" s="460"/>
      <c r="T365" s="461"/>
      <c r="U365" s="230">
        <v>17851.8</v>
      </c>
      <c r="V365" s="231">
        <v>0</v>
      </c>
      <c r="W365" s="270">
        <f>+W366</f>
        <v>16489.051449999999</v>
      </c>
      <c r="X365" s="281">
        <f>+X366</f>
        <v>13922.550569999999</v>
      </c>
      <c r="Y365" s="283">
        <f t="shared" si="36"/>
        <v>84.435121160350306</v>
      </c>
    </row>
    <row r="366" spans="1:26" ht="21.75" customHeight="1" x14ac:dyDescent="0.2">
      <c r="A366" s="225"/>
      <c r="B366" s="458" t="s">
        <v>59</v>
      </c>
      <c r="C366" s="458"/>
      <c r="D366" s="458"/>
      <c r="E366" s="458"/>
      <c r="F366" s="458"/>
      <c r="G366" s="458"/>
      <c r="H366" s="458"/>
      <c r="I366" s="458"/>
      <c r="J366" s="458"/>
      <c r="K366" s="458"/>
      <c r="L366" s="458"/>
      <c r="M366" s="459"/>
      <c r="N366" s="226">
        <v>806</v>
      </c>
      <c r="O366" s="229">
        <v>7</v>
      </c>
      <c r="P366" s="229">
        <v>9</v>
      </c>
      <c r="Q366" s="227" t="s">
        <v>406</v>
      </c>
      <c r="R366" s="228">
        <v>0</v>
      </c>
      <c r="S366" s="460"/>
      <c r="T366" s="461"/>
      <c r="U366" s="230">
        <v>17851.8</v>
      </c>
      <c r="V366" s="231">
        <v>0</v>
      </c>
      <c r="W366" s="270">
        <f>+W367+W371+W376</f>
        <v>16489.051449999999</v>
      </c>
      <c r="X366" s="281">
        <f>+X367+X371+X376</f>
        <v>13922.550569999999</v>
      </c>
      <c r="Y366" s="283">
        <f t="shared" si="36"/>
        <v>84.435121160350306</v>
      </c>
    </row>
    <row r="367" spans="1:26" ht="12" customHeight="1" x14ac:dyDescent="0.2">
      <c r="A367" s="225"/>
      <c r="B367" s="458" t="s">
        <v>17</v>
      </c>
      <c r="C367" s="458"/>
      <c r="D367" s="458"/>
      <c r="E367" s="458"/>
      <c r="F367" s="458"/>
      <c r="G367" s="458"/>
      <c r="H367" s="458"/>
      <c r="I367" s="458"/>
      <c r="J367" s="458"/>
      <c r="K367" s="458"/>
      <c r="L367" s="458"/>
      <c r="M367" s="459"/>
      <c r="N367" s="226">
        <v>806</v>
      </c>
      <c r="O367" s="229">
        <v>7</v>
      </c>
      <c r="P367" s="229">
        <v>9</v>
      </c>
      <c r="Q367" s="227" t="s">
        <v>406</v>
      </c>
      <c r="R367" s="228" t="s">
        <v>18</v>
      </c>
      <c r="S367" s="460"/>
      <c r="T367" s="461"/>
      <c r="U367" s="230">
        <v>16281.6</v>
      </c>
      <c r="V367" s="231">
        <v>0</v>
      </c>
      <c r="W367" s="270">
        <f>+W368</f>
        <v>14918.85145</v>
      </c>
      <c r="X367" s="281">
        <f>+X368</f>
        <v>12666.331830000001</v>
      </c>
      <c r="Y367" s="283">
        <f t="shared" si="36"/>
        <v>84.901521222667583</v>
      </c>
    </row>
    <row r="368" spans="1:26" ht="12" customHeight="1" x14ac:dyDescent="0.2">
      <c r="A368" s="225"/>
      <c r="B368" s="458" t="s">
        <v>19</v>
      </c>
      <c r="C368" s="458"/>
      <c r="D368" s="458"/>
      <c r="E368" s="458"/>
      <c r="F368" s="458"/>
      <c r="G368" s="458"/>
      <c r="H368" s="458"/>
      <c r="I368" s="458"/>
      <c r="J368" s="458"/>
      <c r="K368" s="458"/>
      <c r="L368" s="458"/>
      <c r="M368" s="459"/>
      <c r="N368" s="226">
        <v>806</v>
      </c>
      <c r="O368" s="229">
        <v>7</v>
      </c>
      <c r="P368" s="229">
        <v>9</v>
      </c>
      <c r="Q368" s="227" t="s">
        <v>406</v>
      </c>
      <c r="R368" s="228" t="s">
        <v>20</v>
      </c>
      <c r="S368" s="460"/>
      <c r="T368" s="461"/>
      <c r="U368" s="230">
        <v>16281.6</v>
      </c>
      <c r="V368" s="231">
        <v>0</v>
      </c>
      <c r="W368" s="270">
        <f>+W369+W370</f>
        <v>14918.85145</v>
      </c>
      <c r="X368" s="281">
        <f>+X369+X370</f>
        <v>12666.331830000001</v>
      </c>
      <c r="Y368" s="283">
        <f t="shared" si="36"/>
        <v>84.901521222667583</v>
      </c>
    </row>
    <row r="369" spans="1:25" ht="12" customHeight="1" x14ac:dyDescent="0.2">
      <c r="A369" s="225"/>
      <c r="B369" s="458" t="s">
        <v>357</v>
      </c>
      <c r="C369" s="458"/>
      <c r="D369" s="458"/>
      <c r="E369" s="458"/>
      <c r="F369" s="458"/>
      <c r="G369" s="458"/>
      <c r="H369" s="458"/>
      <c r="I369" s="458"/>
      <c r="J369" s="458"/>
      <c r="K369" s="458"/>
      <c r="L369" s="458"/>
      <c r="M369" s="459"/>
      <c r="N369" s="226">
        <v>806</v>
      </c>
      <c r="O369" s="229">
        <v>7</v>
      </c>
      <c r="P369" s="229">
        <v>9</v>
      </c>
      <c r="Q369" s="227" t="s">
        <v>406</v>
      </c>
      <c r="R369" s="228" t="s">
        <v>21</v>
      </c>
      <c r="S369" s="460"/>
      <c r="T369" s="461"/>
      <c r="U369" s="230">
        <v>12505.069</v>
      </c>
      <c r="V369" s="231">
        <v>0</v>
      </c>
      <c r="W369" s="270">
        <v>11497.42447</v>
      </c>
      <c r="X369" s="281">
        <v>9761.9890200000009</v>
      </c>
      <c r="Y369" s="283">
        <f t="shared" si="36"/>
        <v>84.905876489745708</v>
      </c>
    </row>
    <row r="370" spans="1:25" ht="12" customHeight="1" x14ac:dyDescent="0.2">
      <c r="A370" s="225"/>
      <c r="B370" s="458" t="s">
        <v>359</v>
      </c>
      <c r="C370" s="458"/>
      <c r="D370" s="458"/>
      <c r="E370" s="458"/>
      <c r="F370" s="458"/>
      <c r="G370" s="458"/>
      <c r="H370" s="458"/>
      <c r="I370" s="458"/>
      <c r="J370" s="458"/>
      <c r="K370" s="458"/>
      <c r="L370" s="458"/>
      <c r="M370" s="459"/>
      <c r="N370" s="226">
        <v>806</v>
      </c>
      <c r="O370" s="229">
        <v>7</v>
      </c>
      <c r="P370" s="229">
        <v>9</v>
      </c>
      <c r="Q370" s="227" t="s">
        <v>406</v>
      </c>
      <c r="R370" s="228" t="s">
        <v>23</v>
      </c>
      <c r="S370" s="460"/>
      <c r="T370" s="461"/>
      <c r="U370" s="230">
        <v>3776.5309999999999</v>
      </c>
      <c r="V370" s="231">
        <v>0</v>
      </c>
      <c r="W370" s="270">
        <v>3421.4269800000002</v>
      </c>
      <c r="X370" s="281">
        <v>2904.3428100000001</v>
      </c>
      <c r="Y370" s="283">
        <f t="shared" si="36"/>
        <v>84.886885705215306</v>
      </c>
    </row>
    <row r="371" spans="1:25" ht="21.75" customHeight="1" x14ac:dyDescent="0.2">
      <c r="A371" s="225"/>
      <c r="B371" s="458" t="s">
        <v>302</v>
      </c>
      <c r="C371" s="458"/>
      <c r="D371" s="458"/>
      <c r="E371" s="458"/>
      <c r="F371" s="458"/>
      <c r="G371" s="458"/>
      <c r="H371" s="458"/>
      <c r="I371" s="458"/>
      <c r="J371" s="458"/>
      <c r="K371" s="458"/>
      <c r="L371" s="458"/>
      <c r="M371" s="459"/>
      <c r="N371" s="226">
        <v>806</v>
      </c>
      <c r="O371" s="229">
        <v>7</v>
      </c>
      <c r="P371" s="229">
        <v>9</v>
      </c>
      <c r="Q371" s="227" t="s">
        <v>406</v>
      </c>
      <c r="R371" s="228" t="s">
        <v>24</v>
      </c>
      <c r="S371" s="460"/>
      <c r="T371" s="461"/>
      <c r="U371" s="230">
        <v>1520.2</v>
      </c>
      <c r="V371" s="231">
        <v>0</v>
      </c>
      <c r="W371" s="270">
        <f>+W372</f>
        <v>1520.2</v>
      </c>
      <c r="X371" s="281">
        <f>+X372</f>
        <v>1241.5227199999999</v>
      </c>
      <c r="Y371" s="283">
        <f t="shared" si="36"/>
        <v>81.66838047625312</v>
      </c>
    </row>
    <row r="372" spans="1:25" ht="12" customHeight="1" x14ac:dyDescent="0.2">
      <c r="A372" s="225"/>
      <c r="B372" s="458" t="s">
        <v>303</v>
      </c>
      <c r="C372" s="458"/>
      <c r="D372" s="458"/>
      <c r="E372" s="458"/>
      <c r="F372" s="458"/>
      <c r="G372" s="458"/>
      <c r="H372" s="458"/>
      <c r="I372" s="458"/>
      <c r="J372" s="458"/>
      <c r="K372" s="458"/>
      <c r="L372" s="458"/>
      <c r="M372" s="459"/>
      <c r="N372" s="226">
        <v>806</v>
      </c>
      <c r="O372" s="229">
        <v>7</v>
      </c>
      <c r="P372" s="229">
        <v>9</v>
      </c>
      <c r="Q372" s="227" t="s">
        <v>406</v>
      </c>
      <c r="R372" s="228" t="s">
        <v>26</v>
      </c>
      <c r="S372" s="460"/>
      <c r="T372" s="461"/>
      <c r="U372" s="230">
        <v>1520.2</v>
      </c>
      <c r="V372" s="231">
        <v>0</v>
      </c>
      <c r="W372" s="270">
        <f>+W373+W374+W375</f>
        <v>1520.2</v>
      </c>
      <c r="X372" s="281">
        <f>+X373+X374+X375</f>
        <v>1241.5227199999999</v>
      </c>
      <c r="Y372" s="283">
        <f t="shared" si="36"/>
        <v>81.66838047625312</v>
      </c>
    </row>
    <row r="373" spans="1:25" ht="12" customHeight="1" x14ac:dyDescent="0.2">
      <c r="A373" s="225"/>
      <c r="B373" s="458" t="s">
        <v>304</v>
      </c>
      <c r="C373" s="458"/>
      <c r="D373" s="458"/>
      <c r="E373" s="458"/>
      <c r="F373" s="458"/>
      <c r="G373" s="458"/>
      <c r="H373" s="458"/>
      <c r="I373" s="458"/>
      <c r="J373" s="458"/>
      <c r="K373" s="458"/>
      <c r="L373" s="458"/>
      <c r="M373" s="459"/>
      <c r="N373" s="226">
        <v>806</v>
      </c>
      <c r="O373" s="229">
        <v>7</v>
      </c>
      <c r="P373" s="229">
        <v>9</v>
      </c>
      <c r="Q373" s="227" t="s">
        <v>406</v>
      </c>
      <c r="R373" s="228" t="s">
        <v>27</v>
      </c>
      <c r="S373" s="460"/>
      <c r="T373" s="461"/>
      <c r="U373" s="230">
        <v>310.3</v>
      </c>
      <c r="V373" s="231">
        <v>15</v>
      </c>
      <c r="W373" s="270">
        <v>325.3</v>
      </c>
      <c r="X373" s="281">
        <v>261.36029000000002</v>
      </c>
      <c r="Y373" s="283">
        <f t="shared" si="36"/>
        <v>80.344386719950819</v>
      </c>
    </row>
    <row r="374" spans="1:25" ht="12" customHeight="1" x14ac:dyDescent="0.2">
      <c r="A374" s="225"/>
      <c r="B374" s="458" t="s">
        <v>305</v>
      </c>
      <c r="C374" s="458"/>
      <c r="D374" s="458"/>
      <c r="E374" s="458"/>
      <c r="F374" s="458"/>
      <c r="G374" s="458"/>
      <c r="H374" s="458"/>
      <c r="I374" s="458"/>
      <c r="J374" s="458"/>
      <c r="K374" s="458"/>
      <c r="L374" s="458"/>
      <c r="M374" s="459"/>
      <c r="N374" s="226">
        <v>806</v>
      </c>
      <c r="O374" s="229">
        <v>7</v>
      </c>
      <c r="P374" s="229">
        <v>9</v>
      </c>
      <c r="Q374" s="227" t="s">
        <v>406</v>
      </c>
      <c r="R374" s="228" t="s">
        <v>28</v>
      </c>
      <c r="S374" s="460"/>
      <c r="T374" s="461"/>
      <c r="U374" s="230">
        <v>1209.9000000000001</v>
      </c>
      <c r="V374" s="231">
        <v>-122.00700000000001</v>
      </c>
      <c r="W374" s="270">
        <v>1087.893</v>
      </c>
      <c r="X374" s="281">
        <v>933.50532999999996</v>
      </c>
      <c r="Y374" s="283">
        <f t="shared" si="36"/>
        <v>85.80856113606761</v>
      </c>
    </row>
    <row r="375" spans="1:25" ht="12" customHeight="1" x14ac:dyDescent="0.2">
      <c r="A375" s="225"/>
      <c r="B375" s="458" t="s">
        <v>606</v>
      </c>
      <c r="C375" s="458"/>
      <c r="D375" s="458"/>
      <c r="E375" s="458"/>
      <c r="F375" s="458"/>
      <c r="G375" s="458"/>
      <c r="H375" s="458"/>
      <c r="I375" s="458"/>
      <c r="J375" s="458"/>
      <c r="K375" s="458"/>
      <c r="L375" s="458"/>
      <c r="M375" s="459"/>
      <c r="N375" s="226">
        <v>806</v>
      </c>
      <c r="O375" s="229">
        <v>7</v>
      </c>
      <c r="P375" s="229">
        <v>9</v>
      </c>
      <c r="Q375" s="227" t="s">
        <v>406</v>
      </c>
      <c r="R375" s="228" t="s">
        <v>600</v>
      </c>
      <c r="S375" s="460"/>
      <c r="T375" s="461"/>
      <c r="U375" s="230">
        <v>0</v>
      </c>
      <c r="V375" s="231">
        <v>107.00700000000001</v>
      </c>
      <c r="W375" s="270">
        <v>107.00700000000001</v>
      </c>
      <c r="X375" s="281">
        <v>46.6571</v>
      </c>
      <c r="Y375" s="283">
        <f t="shared" si="36"/>
        <v>43.601913893483598</v>
      </c>
    </row>
    <row r="376" spans="1:25" ht="21.75" customHeight="1" x14ac:dyDescent="0.2">
      <c r="A376" s="225"/>
      <c r="B376" s="458" t="s">
        <v>29</v>
      </c>
      <c r="C376" s="458"/>
      <c r="D376" s="458"/>
      <c r="E376" s="458"/>
      <c r="F376" s="458"/>
      <c r="G376" s="458"/>
      <c r="H376" s="458"/>
      <c r="I376" s="458"/>
      <c r="J376" s="458"/>
      <c r="K376" s="458"/>
      <c r="L376" s="458"/>
      <c r="M376" s="459"/>
      <c r="N376" s="226">
        <v>806</v>
      </c>
      <c r="O376" s="229">
        <v>7</v>
      </c>
      <c r="P376" s="229">
        <v>9</v>
      </c>
      <c r="Q376" s="227" t="s">
        <v>406</v>
      </c>
      <c r="R376" s="228" t="s">
        <v>30</v>
      </c>
      <c r="S376" s="460"/>
      <c r="T376" s="461"/>
      <c r="U376" s="230">
        <v>50</v>
      </c>
      <c r="V376" s="231">
        <v>0</v>
      </c>
      <c r="W376" s="270">
        <f>+W377</f>
        <v>50</v>
      </c>
      <c r="X376" s="281">
        <f>+X377</f>
        <v>14.696019999999999</v>
      </c>
      <c r="Y376" s="283">
        <f t="shared" si="36"/>
        <v>29.392039999999998</v>
      </c>
    </row>
    <row r="377" spans="1:25" ht="32.25" customHeight="1" x14ac:dyDescent="0.2">
      <c r="A377" s="225"/>
      <c r="B377" s="458" t="s">
        <v>306</v>
      </c>
      <c r="C377" s="458"/>
      <c r="D377" s="458"/>
      <c r="E377" s="458"/>
      <c r="F377" s="458"/>
      <c r="G377" s="458"/>
      <c r="H377" s="458"/>
      <c r="I377" s="458"/>
      <c r="J377" s="458"/>
      <c r="K377" s="458"/>
      <c r="L377" s="458"/>
      <c r="M377" s="459"/>
      <c r="N377" s="226">
        <v>806</v>
      </c>
      <c r="O377" s="229">
        <v>7</v>
      </c>
      <c r="P377" s="229">
        <v>9</v>
      </c>
      <c r="Q377" s="227" t="s">
        <v>406</v>
      </c>
      <c r="R377" s="228" t="s">
        <v>31</v>
      </c>
      <c r="S377" s="460"/>
      <c r="T377" s="461"/>
      <c r="U377" s="230">
        <v>50</v>
      </c>
      <c r="V377" s="231">
        <v>0</v>
      </c>
      <c r="W377" s="270">
        <f>+W378+W379+W380</f>
        <v>50</v>
      </c>
      <c r="X377" s="281">
        <f>+X378+X379+X380</f>
        <v>14.696019999999999</v>
      </c>
      <c r="Y377" s="283">
        <f t="shared" si="36"/>
        <v>29.392039999999998</v>
      </c>
    </row>
    <row r="378" spans="1:25" ht="32.25" customHeight="1" x14ac:dyDescent="0.2">
      <c r="A378" s="225"/>
      <c r="B378" s="458" t="s">
        <v>32</v>
      </c>
      <c r="C378" s="458"/>
      <c r="D378" s="458"/>
      <c r="E378" s="458"/>
      <c r="F378" s="458"/>
      <c r="G378" s="458"/>
      <c r="H378" s="458"/>
      <c r="I378" s="458"/>
      <c r="J378" s="458"/>
      <c r="K378" s="458"/>
      <c r="L378" s="458"/>
      <c r="M378" s="459"/>
      <c r="N378" s="226">
        <v>806</v>
      </c>
      <c r="O378" s="229">
        <v>7</v>
      </c>
      <c r="P378" s="229">
        <v>9</v>
      </c>
      <c r="Q378" s="227" t="s">
        <v>406</v>
      </c>
      <c r="R378" s="228" t="s">
        <v>33</v>
      </c>
      <c r="S378" s="460"/>
      <c r="T378" s="461"/>
      <c r="U378" s="230">
        <v>37</v>
      </c>
      <c r="V378" s="231">
        <v>0</v>
      </c>
      <c r="W378" s="270">
        <v>37</v>
      </c>
      <c r="X378" s="281">
        <v>4.0019999999999998</v>
      </c>
      <c r="Y378" s="283">
        <f t="shared" si="36"/>
        <v>10.816216216216215</v>
      </c>
    </row>
    <row r="379" spans="1:25" ht="21.75" customHeight="1" x14ac:dyDescent="0.2">
      <c r="A379" s="225"/>
      <c r="B379" s="458" t="s">
        <v>307</v>
      </c>
      <c r="C379" s="458"/>
      <c r="D379" s="458"/>
      <c r="E379" s="458"/>
      <c r="F379" s="458"/>
      <c r="G379" s="458"/>
      <c r="H379" s="458"/>
      <c r="I379" s="458"/>
      <c r="J379" s="458"/>
      <c r="K379" s="458"/>
      <c r="L379" s="458"/>
      <c r="M379" s="459"/>
      <c r="N379" s="226">
        <v>806</v>
      </c>
      <c r="O379" s="229">
        <v>7</v>
      </c>
      <c r="P379" s="229">
        <v>9</v>
      </c>
      <c r="Q379" s="227" t="s">
        <v>406</v>
      </c>
      <c r="R379" s="228" t="s">
        <v>34</v>
      </c>
      <c r="S379" s="460"/>
      <c r="T379" s="461"/>
      <c r="U379" s="230">
        <v>6</v>
      </c>
      <c r="V379" s="231">
        <v>0</v>
      </c>
      <c r="W379" s="270">
        <v>6</v>
      </c>
      <c r="X379" s="281">
        <v>6</v>
      </c>
      <c r="Y379" s="283">
        <f t="shared" si="36"/>
        <v>100</v>
      </c>
    </row>
    <row r="380" spans="1:25" ht="12" customHeight="1" x14ac:dyDescent="0.2">
      <c r="A380" s="225"/>
      <c r="B380" s="458" t="s">
        <v>81</v>
      </c>
      <c r="C380" s="458"/>
      <c r="D380" s="458"/>
      <c r="E380" s="458"/>
      <c r="F380" s="458"/>
      <c r="G380" s="458"/>
      <c r="H380" s="458"/>
      <c r="I380" s="458"/>
      <c r="J380" s="458"/>
      <c r="K380" s="458"/>
      <c r="L380" s="458"/>
      <c r="M380" s="459"/>
      <c r="N380" s="226">
        <v>806</v>
      </c>
      <c r="O380" s="229">
        <v>7</v>
      </c>
      <c r="P380" s="229">
        <v>9</v>
      </c>
      <c r="Q380" s="227" t="s">
        <v>406</v>
      </c>
      <c r="R380" s="228" t="s">
        <v>82</v>
      </c>
      <c r="S380" s="460"/>
      <c r="T380" s="461"/>
      <c r="U380" s="230">
        <v>7</v>
      </c>
      <c r="V380" s="231">
        <v>0</v>
      </c>
      <c r="W380" s="270">
        <v>7</v>
      </c>
      <c r="X380" s="281">
        <v>4.6940200000000001</v>
      </c>
      <c r="Y380" s="283">
        <f t="shared" si="36"/>
        <v>67.057428571428574</v>
      </c>
    </row>
    <row r="381" spans="1:25" ht="42.75" customHeight="1" x14ac:dyDescent="0.2">
      <c r="A381" s="225"/>
      <c r="B381" s="458" t="s">
        <v>147</v>
      </c>
      <c r="C381" s="458"/>
      <c r="D381" s="458"/>
      <c r="E381" s="458"/>
      <c r="F381" s="458"/>
      <c r="G381" s="458"/>
      <c r="H381" s="458"/>
      <c r="I381" s="458"/>
      <c r="J381" s="458"/>
      <c r="K381" s="458"/>
      <c r="L381" s="458"/>
      <c r="M381" s="459"/>
      <c r="N381" s="226">
        <v>806</v>
      </c>
      <c r="O381" s="229">
        <v>10</v>
      </c>
      <c r="P381" s="229">
        <v>0</v>
      </c>
      <c r="Q381" s="227">
        <v>0</v>
      </c>
      <c r="R381" s="228">
        <v>0</v>
      </c>
      <c r="S381" s="460"/>
      <c r="T381" s="461"/>
      <c r="U381" s="230">
        <v>4548.6000000000004</v>
      </c>
      <c r="V381" s="231">
        <v>0</v>
      </c>
      <c r="W381" s="270">
        <f>+W382+W389</f>
        <v>4398.5999999999995</v>
      </c>
      <c r="X381" s="281">
        <f>+X382+X389</f>
        <v>2161.79</v>
      </c>
      <c r="Y381" s="283">
        <f t="shared" si="36"/>
        <v>49.147228663665715</v>
      </c>
    </row>
    <row r="382" spans="1:25" ht="12" customHeight="1" x14ac:dyDescent="0.2">
      <c r="A382" s="225"/>
      <c r="B382" s="458" t="s">
        <v>52</v>
      </c>
      <c r="C382" s="458"/>
      <c r="D382" s="458"/>
      <c r="E382" s="458"/>
      <c r="F382" s="458"/>
      <c r="G382" s="458"/>
      <c r="H382" s="458"/>
      <c r="I382" s="458"/>
      <c r="J382" s="458"/>
      <c r="K382" s="458"/>
      <c r="L382" s="458"/>
      <c r="M382" s="459"/>
      <c r="N382" s="226">
        <v>806</v>
      </c>
      <c r="O382" s="229">
        <v>10</v>
      </c>
      <c r="P382" s="229">
        <v>3</v>
      </c>
      <c r="Q382" s="227">
        <v>0</v>
      </c>
      <c r="R382" s="228">
        <v>0</v>
      </c>
      <c r="S382" s="460"/>
      <c r="T382" s="461"/>
      <c r="U382" s="230">
        <v>847.4</v>
      </c>
      <c r="V382" s="231">
        <v>0</v>
      </c>
      <c r="W382" s="270">
        <f t="shared" ref="W382:X387" si="39">+W383</f>
        <v>697.4</v>
      </c>
      <c r="X382" s="281">
        <f t="shared" si="39"/>
        <v>0</v>
      </c>
      <c r="Y382" s="283">
        <f t="shared" si="36"/>
        <v>0</v>
      </c>
    </row>
    <row r="383" spans="1:25" ht="21.75" customHeight="1" x14ac:dyDescent="0.2">
      <c r="A383" s="225"/>
      <c r="B383" s="458" t="s">
        <v>384</v>
      </c>
      <c r="C383" s="458"/>
      <c r="D383" s="458"/>
      <c r="E383" s="458"/>
      <c r="F383" s="458"/>
      <c r="G383" s="458"/>
      <c r="H383" s="458"/>
      <c r="I383" s="458"/>
      <c r="J383" s="458"/>
      <c r="K383" s="458"/>
      <c r="L383" s="458"/>
      <c r="M383" s="459"/>
      <c r="N383" s="226">
        <v>806</v>
      </c>
      <c r="O383" s="229">
        <v>10</v>
      </c>
      <c r="P383" s="229">
        <v>3</v>
      </c>
      <c r="Q383" s="227" t="s">
        <v>385</v>
      </c>
      <c r="R383" s="228">
        <v>0</v>
      </c>
      <c r="S383" s="460"/>
      <c r="T383" s="461"/>
      <c r="U383" s="230">
        <v>847.4</v>
      </c>
      <c r="V383" s="231">
        <v>0</v>
      </c>
      <c r="W383" s="270">
        <f t="shared" si="39"/>
        <v>697.4</v>
      </c>
      <c r="X383" s="281">
        <f t="shared" si="39"/>
        <v>0</v>
      </c>
      <c r="Y383" s="283">
        <f t="shared" si="36"/>
        <v>0</v>
      </c>
    </row>
    <row r="384" spans="1:25" ht="12" customHeight="1" x14ac:dyDescent="0.2">
      <c r="A384" s="225"/>
      <c r="B384" s="458" t="s">
        <v>451</v>
      </c>
      <c r="C384" s="458"/>
      <c r="D384" s="458"/>
      <c r="E384" s="458"/>
      <c r="F384" s="458"/>
      <c r="G384" s="458"/>
      <c r="H384" s="458"/>
      <c r="I384" s="458"/>
      <c r="J384" s="458"/>
      <c r="K384" s="458"/>
      <c r="L384" s="458"/>
      <c r="M384" s="459"/>
      <c r="N384" s="226">
        <v>806</v>
      </c>
      <c r="O384" s="229">
        <v>10</v>
      </c>
      <c r="P384" s="229">
        <v>3</v>
      </c>
      <c r="Q384" s="227" t="s">
        <v>452</v>
      </c>
      <c r="R384" s="228">
        <v>0</v>
      </c>
      <c r="S384" s="460"/>
      <c r="T384" s="461"/>
      <c r="U384" s="230">
        <v>847.4</v>
      </c>
      <c r="V384" s="231">
        <v>0</v>
      </c>
      <c r="W384" s="270">
        <f t="shared" si="39"/>
        <v>697.4</v>
      </c>
      <c r="X384" s="281">
        <f t="shared" si="39"/>
        <v>0</v>
      </c>
      <c r="Y384" s="283">
        <f t="shared" si="36"/>
        <v>0</v>
      </c>
    </row>
    <row r="385" spans="1:25" ht="53.25" customHeight="1" x14ac:dyDescent="0.2">
      <c r="A385" s="225"/>
      <c r="B385" s="458" t="s">
        <v>7</v>
      </c>
      <c r="C385" s="458"/>
      <c r="D385" s="458"/>
      <c r="E385" s="458"/>
      <c r="F385" s="458"/>
      <c r="G385" s="458"/>
      <c r="H385" s="458"/>
      <c r="I385" s="458"/>
      <c r="J385" s="458"/>
      <c r="K385" s="458"/>
      <c r="L385" s="458"/>
      <c r="M385" s="459"/>
      <c r="N385" s="226">
        <v>806</v>
      </c>
      <c r="O385" s="229">
        <v>10</v>
      </c>
      <c r="P385" s="229">
        <v>3</v>
      </c>
      <c r="Q385" s="227" t="s">
        <v>453</v>
      </c>
      <c r="R385" s="228">
        <v>0</v>
      </c>
      <c r="S385" s="460"/>
      <c r="T385" s="461"/>
      <c r="U385" s="230">
        <v>847.4</v>
      </c>
      <c r="V385" s="231">
        <v>0</v>
      </c>
      <c r="W385" s="270">
        <f t="shared" si="39"/>
        <v>697.4</v>
      </c>
      <c r="X385" s="281">
        <f t="shared" si="39"/>
        <v>0</v>
      </c>
      <c r="Y385" s="283">
        <f t="shared" si="36"/>
        <v>0</v>
      </c>
    </row>
    <row r="386" spans="1:25" ht="12" customHeight="1" x14ac:dyDescent="0.2">
      <c r="A386" s="225"/>
      <c r="B386" s="458" t="s">
        <v>389</v>
      </c>
      <c r="C386" s="458"/>
      <c r="D386" s="458"/>
      <c r="E386" s="458"/>
      <c r="F386" s="458"/>
      <c r="G386" s="458"/>
      <c r="H386" s="458"/>
      <c r="I386" s="458"/>
      <c r="J386" s="458"/>
      <c r="K386" s="458"/>
      <c r="L386" s="458"/>
      <c r="M386" s="459"/>
      <c r="N386" s="226">
        <v>806</v>
      </c>
      <c r="O386" s="229">
        <v>10</v>
      </c>
      <c r="P386" s="229">
        <v>3</v>
      </c>
      <c r="Q386" s="227" t="s">
        <v>453</v>
      </c>
      <c r="R386" s="228" t="s">
        <v>8</v>
      </c>
      <c r="S386" s="460"/>
      <c r="T386" s="461"/>
      <c r="U386" s="230">
        <v>847.4</v>
      </c>
      <c r="V386" s="231">
        <v>0</v>
      </c>
      <c r="W386" s="270">
        <f t="shared" si="39"/>
        <v>697.4</v>
      </c>
      <c r="X386" s="281">
        <f t="shared" si="39"/>
        <v>0</v>
      </c>
      <c r="Y386" s="283">
        <f t="shared" si="36"/>
        <v>0</v>
      </c>
    </row>
    <row r="387" spans="1:25" ht="12" customHeight="1" x14ac:dyDescent="0.2">
      <c r="A387" s="225"/>
      <c r="B387" s="458" t="s">
        <v>9</v>
      </c>
      <c r="C387" s="458"/>
      <c r="D387" s="458"/>
      <c r="E387" s="458"/>
      <c r="F387" s="458"/>
      <c r="G387" s="458"/>
      <c r="H387" s="458"/>
      <c r="I387" s="458"/>
      <c r="J387" s="458"/>
      <c r="K387" s="458"/>
      <c r="L387" s="458"/>
      <c r="M387" s="459"/>
      <c r="N387" s="226">
        <v>806</v>
      </c>
      <c r="O387" s="229">
        <v>10</v>
      </c>
      <c r="P387" s="229">
        <v>3</v>
      </c>
      <c r="Q387" s="227" t="s">
        <v>453</v>
      </c>
      <c r="R387" s="228" t="s">
        <v>10</v>
      </c>
      <c r="S387" s="460"/>
      <c r="T387" s="461"/>
      <c r="U387" s="230">
        <v>847.4</v>
      </c>
      <c r="V387" s="231">
        <v>0</v>
      </c>
      <c r="W387" s="270">
        <f t="shared" si="39"/>
        <v>697.4</v>
      </c>
      <c r="X387" s="281">
        <f t="shared" si="39"/>
        <v>0</v>
      </c>
      <c r="Y387" s="283">
        <f t="shared" si="36"/>
        <v>0</v>
      </c>
    </row>
    <row r="388" spans="1:25" ht="21.75" customHeight="1" x14ac:dyDescent="0.2">
      <c r="A388" s="225"/>
      <c r="B388" s="458" t="s">
        <v>11</v>
      </c>
      <c r="C388" s="458"/>
      <c r="D388" s="458"/>
      <c r="E388" s="458"/>
      <c r="F388" s="458"/>
      <c r="G388" s="458"/>
      <c r="H388" s="458"/>
      <c r="I388" s="458"/>
      <c r="J388" s="458"/>
      <c r="K388" s="458"/>
      <c r="L388" s="458"/>
      <c r="M388" s="459"/>
      <c r="N388" s="226">
        <v>806</v>
      </c>
      <c r="O388" s="229">
        <v>10</v>
      </c>
      <c r="P388" s="229">
        <v>3</v>
      </c>
      <c r="Q388" s="227" t="s">
        <v>453</v>
      </c>
      <c r="R388" s="228" t="s">
        <v>12</v>
      </c>
      <c r="S388" s="460"/>
      <c r="T388" s="461"/>
      <c r="U388" s="230">
        <v>847.4</v>
      </c>
      <c r="V388" s="231">
        <v>0</v>
      </c>
      <c r="W388" s="270">
        <f>847.4-150</f>
        <v>697.4</v>
      </c>
      <c r="X388" s="281"/>
      <c r="Y388" s="283">
        <f t="shared" si="36"/>
        <v>0</v>
      </c>
    </row>
    <row r="389" spans="1:25" ht="21.75" customHeight="1" x14ac:dyDescent="0.2">
      <c r="A389" s="225"/>
      <c r="B389" s="458" t="s">
        <v>454</v>
      </c>
      <c r="C389" s="458"/>
      <c r="D389" s="458"/>
      <c r="E389" s="458"/>
      <c r="F389" s="458"/>
      <c r="G389" s="458"/>
      <c r="H389" s="458"/>
      <c r="I389" s="458"/>
      <c r="J389" s="458"/>
      <c r="K389" s="458"/>
      <c r="L389" s="458"/>
      <c r="M389" s="459"/>
      <c r="N389" s="226">
        <v>806</v>
      </c>
      <c r="O389" s="229">
        <v>10</v>
      </c>
      <c r="P389" s="229">
        <v>4</v>
      </c>
      <c r="Q389" s="227">
        <v>0</v>
      </c>
      <c r="R389" s="228">
        <v>0</v>
      </c>
      <c r="S389" s="460"/>
      <c r="T389" s="461"/>
      <c r="U389" s="230">
        <v>3701.2</v>
      </c>
      <c r="V389" s="231">
        <v>0</v>
      </c>
      <c r="W389" s="270">
        <f t="shared" ref="W389:X394" si="40">+W390</f>
        <v>3701.2</v>
      </c>
      <c r="X389" s="281">
        <f t="shared" si="40"/>
        <v>2161.79</v>
      </c>
      <c r="Y389" s="283">
        <f t="shared" si="36"/>
        <v>58.407813682049067</v>
      </c>
    </row>
    <row r="390" spans="1:25" ht="12" customHeight="1" x14ac:dyDescent="0.2">
      <c r="A390" s="225"/>
      <c r="B390" s="458" t="s">
        <v>384</v>
      </c>
      <c r="C390" s="458"/>
      <c r="D390" s="458"/>
      <c r="E390" s="458"/>
      <c r="F390" s="458"/>
      <c r="G390" s="458"/>
      <c r="H390" s="458"/>
      <c r="I390" s="458"/>
      <c r="J390" s="458"/>
      <c r="K390" s="458"/>
      <c r="L390" s="458"/>
      <c r="M390" s="459"/>
      <c r="N390" s="226">
        <v>806</v>
      </c>
      <c r="O390" s="229">
        <v>10</v>
      </c>
      <c r="P390" s="229">
        <v>4</v>
      </c>
      <c r="Q390" s="227" t="s">
        <v>385</v>
      </c>
      <c r="R390" s="228">
        <v>0</v>
      </c>
      <c r="S390" s="460"/>
      <c r="T390" s="461"/>
      <c r="U390" s="230">
        <v>3701.2</v>
      </c>
      <c r="V390" s="231">
        <v>0</v>
      </c>
      <c r="W390" s="270">
        <f t="shared" si="40"/>
        <v>3701.2</v>
      </c>
      <c r="X390" s="281">
        <f t="shared" si="40"/>
        <v>2161.79</v>
      </c>
      <c r="Y390" s="283">
        <f t="shared" si="36"/>
        <v>58.407813682049067</v>
      </c>
    </row>
    <row r="391" spans="1:25" ht="32.25" customHeight="1" x14ac:dyDescent="0.2">
      <c r="A391" s="225"/>
      <c r="B391" s="458" t="s">
        <v>386</v>
      </c>
      <c r="C391" s="458"/>
      <c r="D391" s="458"/>
      <c r="E391" s="458"/>
      <c r="F391" s="458"/>
      <c r="G391" s="458"/>
      <c r="H391" s="458"/>
      <c r="I391" s="458"/>
      <c r="J391" s="458"/>
      <c r="K391" s="458"/>
      <c r="L391" s="458"/>
      <c r="M391" s="459"/>
      <c r="N391" s="226">
        <v>806</v>
      </c>
      <c r="O391" s="229">
        <v>10</v>
      </c>
      <c r="P391" s="229">
        <v>4</v>
      </c>
      <c r="Q391" s="227" t="s">
        <v>387</v>
      </c>
      <c r="R391" s="228">
        <v>0</v>
      </c>
      <c r="S391" s="460"/>
      <c r="T391" s="461"/>
      <c r="U391" s="230">
        <v>3701.2</v>
      </c>
      <c r="V391" s="231">
        <v>0</v>
      </c>
      <c r="W391" s="270">
        <f t="shared" si="40"/>
        <v>3701.2</v>
      </c>
      <c r="X391" s="281">
        <f t="shared" si="40"/>
        <v>2161.79</v>
      </c>
      <c r="Y391" s="283">
        <f t="shared" si="36"/>
        <v>58.407813682049067</v>
      </c>
    </row>
    <row r="392" spans="1:25" ht="21.75" customHeight="1" x14ac:dyDescent="0.2">
      <c r="A392" s="225"/>
      <c r="B392" s="458" t="s">
        <v>76</v>
      </c>
      <c r="C392" s="458"/>
      <c r="D392" s="458"/>
      <c r="E392" s="458"/>
      <c r="F392" s="458"/>
      <c r="G392" s="458"/>
      <c r="H392" s="458"/>
      <c r="I392" s="458"/>
      <c r="J392" s="458"/>
      <c r="K392" s="458"/>
      <c r="L392" s="458"/>
      <c r="M392" s="459"/>
      <c r="N392" s="226">
        <v>806</v>
      </c>
      <c r="O392" s="229">
        <v>10</v>
      </c>
      <c r="P392" s="229">
        <v>4</v>
      </c>
      <c r="Q392" s="227" t="s">
        <v>455</v>
      </c>
      <c r="R392" s="228">
        <v>0</v>
      </c>
      <c r="S392" s="460"/>
      <c r="T392" s="461"/>
      <c r="U392" s="230">
        <v>3701.2</v>
      </c>
      <c r="V392" s="231">
        <v>0</v>
      </c>
      <c r="W392" s="270">
        <f t="shared" si="40"/>
        <v>3701.2</v>
      </c>
      <c r="X392" s="281">
        <f t="shared" si="40"/>
        <v>2161.79</v>
      </c>
      <c r="Y392" s="283">
        <f t="shared" si="36"/>
        <v>58.407813682049067</v>
      </c>
    </row>
    <row r="393" spans="1:25" ht="21.75" customHeight="1" x14ac:dyDescent="0.2">
      <c r="A393" s="225"/>
      <c r="B393" s="458" t="s">
        <v>46</v>
      </c>
      <c r="C393" s="458"/>
      <c r="D393" s="458"/>
      <c r="E393" s="458"/>
      <c r="F393" s="458"/>
      <c r="G393" s="458"/>
      <c r="H393" s="458"/>
      <c r="I393" s="458"/>
      <c r="J393" s="458"/>
      <c r="K393" s="458"/>
      <c r="L393" s="458"/>
      <c r="M393" s="459"/>
      <c r="N393" s="226">
        <v>806</v>
      </c>
      <c r="O393" s="229">
        <v>10</v>
      </c>
      <c r="P393" s="229">
        <v>4</v>
      </c>
      <c r="Q393" s="227" t="s">
        <v>455</v>
      </c>
      <c r="R393" s="228" t="s">
        <v>43</v>
      </c>
      <c r="S393" s="460"/>
      <c r="T393" s="461"/>
      <c r="U393" s="230">
        <v>3701.2</v>
      </c>
      <c r="V393" s="231">
        <v>0</v>
      </c>
      <c r="W393" s="270">
        <f t="shared" si="40"/>
        <v>3701.2</v>
      </c>
      <c r="X393" s="281">
        <f t="shared" si="40"/>
        <v>2161.79</v>
      </c>
      <c r="Y393" s="283">
        <f t="shared" si="36"/>
        <v>58.407813682049067</v>
      </c>
    </row>
    <row r="394" spans="1:25" ht="53.25" customHeight="1" x14ac:dyDescent="0.2">
      <c r="A394" s="225"/>
      <c r="B394" s="458" t="s">
        <v>47</v>
      </c>
      <c r="C394" s="458"/>
      <c r="D394" s="458"/>
      <c r="E394" s="458"/>
      <c r="F394" s="458"/>
      <c r="G394" s="458"/>
      <c r="H394" s="458"/>
      <c r="I394" s="458"/>
      <c r="J394" s="458"/>
      <c r="K394" s="458"/>
      <c r="L394" s="458"/>
      <c r="M394" s="459"/>
      <c r="N394" s="226">
        <v>806</v>
      </c>
      <c r="O394" s="229">
        <v>10</v>
      </c>
      <c r="P394" s="229">
        <v>4</v>
      </c>
      <c r="Q394" s="227" t="s">
        <v>455</v>
      </c>
      <c r="R394" s="228" t="s">
        <v>44</v>
      </c>
      <c r="S394" s="460"/>
      <c r="T394" s="461"/>
      <c r="U394" s="230">
        <v>3701.2</v>
      </c>
      <c r="V394" s="231">
        <v>0</v>
      </c>
      <c r="W394" s="270">
        <f t="shared" si="40"/>
        <v>3701.2</v>
      </c>
      <c r="X394" s="281">
        <f t="shared" si="40"/>
        <v>2161.79</v>
      </c>
      <c r="Y394" s="283">
        <f t="shared" si="36"/>
        <v>58.407813682049067</v>
      </c>
    </row>
    <row r="395" spans="1:25" ht="21.75" customHeight="1" x14ac:dyDescent="0.2">
      <c r="A395" s="225"/>
      <c r="B395" s="458" t="s">
        <v>428</v>
      </c>
      <c r="C395" s="458"/>
      <c r="D395" s="458"/>
      <c r="E395" s="458"/>
      <c r="F395" s="458"/>
      <c r="G395" s="458"/>
      <c r="H395" s="458"/>
      <c r="I395" s="458"/>
      <c r="J395" s="458"/>
      <c r="K395" s="458"/>
      <c r="L395" s="458"/>
      <c r="M395" s="459"/>
      <c r="N395" s="226">
        <v>806</v>
      </c>
      <c r="O395" s="229">
        <v>10</v>
      </c>
      <c r="P395" s="229">
        <v>4</v>
      </c>
      <c r="Q395" s="227" t="s">
        <v>455</v>
      </c>
      <c r="R395" s="228" t="s">
        <v>48</v>
      </c>
      <c r="S395" s="460"/>
      <c r="T395" s="461"/>
      <c r="U395" s="230">
        <v>3701.2</v>
      </c>
      <c r="V395" s="231">
        <v>0</v>
      </c>
      <c r="W395" s="270">
        <v>3701.2</v>
      </c>
      <c r="X395" s="281">
        <v>2161.79</v>
      </c>
      <c r="Y395" s="283">
        <f t="shared" si="36"/>
        <v>58.407813682049067</v>
      </c>
    </row>
    <row r="396" spans="1:25" ht="21.75" customHeight="1" x14ac:dyDescent="0.2">
      <c r="A396" s="225"/>
      <c r="B396" s="458" t="s">
        <v>477</v>
      </c>
      <c r="C396" s="458"/>
      <c r="D396" s="458"/>
      <c r="E396" s="458"/>
      <c r="F396" s="458"/>
      <c r="G396" s="458"/>
      <c r="H396" s="458"/>
      <c r="I396" s="458"/>
      <c r="J396" s="458"/>
      <c r="K396" s="458"/>
      <c r="L396" s="458"/>
      <c r="M396" s="459"/>
      <c r="N396" s="226">
        <v>808</v>
      </c>
      <c r="O396" s="229">
        <v>0</v>
      </c>
      <c r="P396" s="229">
        <v>0</v>
      </c>
      <c r="Q396" s="227">
        <v>0</v>
      </c>
      <c r="R396" s="228">
        <v>0</v>
      </c>
      <c r="S396" s="460"/>
      <c r="T396" s="461"/>
      <c r="U396" s="230">
        <v>5298.06</v>
      </c>
      <c r="V396" s="231">
        <v>192.50700000000001</v>
      </c>
      <c r="W396" s="270">
        <f>+W397</f>
        <v>5570.567</v>
      </c>
      <c r="X396" s="281">
        <f>+X397</f>
        <v>4338.1874099999995</v>
      </c>
      <c r="Y396" s="283">
        <f t="shared" si="36"/>
        <v>77.876945201448962</v>
      </c>
    </row>
    <row r="397" spans="1:25" ht="32.25" customHeight="1" x14ac:dyDescent="0.2">
      <c r="A397" s="225"/>
      <c r="B397" s="458" t="s">
        <v>285</v>
      </c>
      <c r="C397" s="458"/>
      <c r="D397" s="458"/>
      <c r="E397" s="458"/>
      <c r="F397" s="458"/>
      <c r="G397" s="458"/>
      <c r="H397" s="458"/>
      <c r="I397" s="458"/>
      <c r="J397" s="458"/>
      <c r="K397" s="458"/>
      <c r="L397" s="458"/>
      <c r="M397" s="459"/>
      <c r="N397" s="226">
        <v>808</v>
      </c>
      <c r="O397" s="229">
        <v>1</v>
      </c>
      <c r="P397" s="229">
        <v>0</v>
      </c>
      <c r="Q397" s="227">
        <v>0</v>
      </c>
      <c r="R397" s="228">
        <v>0</v>
      </c>
      <c r="S397" s="460"/>
      <c r="T397" s="461"/>
      <c r="U397" s="230">
        <v>5298.06</v>
      </c>
      <c r="V397" s="231">
        <v>192.50700000000001</v>
      </c>
      <c r="W397" s="270">
        <f>+W398+W429</f>
        <v>5570.567</v>
      </c>
      <c r="X397" s="281">
        <f>+X398+X429</f>
        <v>4338.1874099999995</v>
      </c>
      <c r="Y397" s="283">
        <f t="shared" si="36"/>
        <v>77.876945201448962</v>
      </c>
    </row>
    <row r="398" spans="1:25" ht="21.75" customHeight="1" x14ac:dyDescent="0.2">
      <c r="A398" s="225"/>
      <c r="B398" s="458" t="s">
        <v>77</v>
      </c>
      <c r="C398" s="458"/>
      <c r="D398" s="458"/>
      <c r="E398" s="458"/>
      <c r="F398" s="458"/>
      <c r="G398" s="458"/>
      <c r="H398" s="458"/>
      <c r="I398" s="458"/>
      <c r="J398" s="458"/>
      <c r="K398" s="458"/>
      <c r="L398" s="458"/>
      <c r="M398" s="459"/>
      <c r="N398" s="226">
        <v>808</v>
      </c>
      <c r="O398" s="229">
        <v>1</v>
      </c>
      <c r="P398" s="229">
        <v>3</v>
      </c>
      <c r="Q398" s="227">
        <v>0</v>
      </c>
      <c r="R398" s="228">
        <v>0</v>
      </c>
      <c r="S398" s="460"/>
      <c r="T398" s="461"/>
      <c r="U398" s="230">
        <v>3760.221</v>
      </c>
      <c r="V398" s="231">
        <v>112.496</v>
      </c>
      <c r="W398" s="270">
        <f>+W399</f>
        <v>3952.7179999999998</v>
      </c>
      <c r="X398" s="281">
        <f>+X399</f>
        <v>2982.31223</v>
      </c>
      <c r="Y398" s="283">
        <f t="shared" si="36"/>
        <v>75.449658437561197</v>
      </c>
    </row>
    <row r="399" spans="1:25" ht="53.25" customHeight="1" x14ac:dyDescent="0.2">
      <c r="A399" s="225"/>
      <c r="B399" s="458" t="s">
        <v>292</v>
      </c>
      <c r="C399" s="458"/>
      <c r="D399" s="458"/>
      <c r="E399" s="458"/>
      <c r="F399" s="458"/>
      <c r="G399" s="458"/>
      <c r="H399" s="458"/>
      <c r="I399" s="458"/>
      <c r="J399" s="458"/>
      <c r="K399" s="458"/>
      <c r="L399" s="458"/>
      <c r="M399" s="459"/>
      <c r="N399" s="226">
        <v>808</v>
      </c>
      <c r="O399" s="229">
        <v>1</v>
      </c>
      <c r="P399" s="229">
        <v>3</v>
      </c>
      <c r="Q399" s="227" t="s">
        <v>293</v>
      </c>
      <c r="R399" s="228">
        <v>0</v>
      </c>
      <c r="S399" s="460"/>
      <c r="T399" s="461"/>
      <c r="U399" s="230">
        <v>3760.221</v>
      </c>
      <c r="V399" s="231">
        <v>112.496</v>
      </c>
      <c r="W399" s="270">
        <f>+W400+W405+W410+W415+W425</f>
        <v>3952.7179999999998</v>
      </c>
      <c r="X399" s="281">
        <f>+X400+X405+X410+X415+X425</f>
        <v>2982.31223</v>
      </c>
      <c r="Y399" s="283">
        <f t="shared" si="36"/>
        <v>75.449658437561197</v>
      </c>
    </row>
    <row r="400" spans="1:25" ht="21.75" customHeight="1" x14ac:dyDescent="0.2">
      <c r="A400" s="225"/>
      <c r="B400" s="458" t="s">
        <v>294</v>
      </c>
      <c r="C400" s="458"/>
      <c r="D400" s="458"/>
      <c r="E400" s="458"/>
      <c r="F400" s="458"/>
      <c r="G400" s="458"/>
      <c r="H400" s="458"/>
      <c r="I400" s="458"/>
      <c r="J400" s="458"/>
      <c r="K400" s="458"/>
      <c r="L400" s="458"/>
      <c r="M400" s="459"/>
      <c r="N400" s="226">
        <v>808</v>
      </c>
      <c r="O400" s="229">
        <v>1</v>
      </c>
      <c r="P400" s="229">
        <v>3</v>
      </c>
      <c r="Q400" s="227" t="s">
        <v>295</v>
      </c>
      <c r="R400" s="228">
        <v>0</v>
      </c>
      <c r="S400" s="460"/>
      <c r="T400" s="461"/>
      <c r="U400" s="230">
        <v>1112.441</v>
      </c>
      <c r="V400" s="231">
        <v>60.738999999999997</v>
      </c>
      <c r="W400" s="270">
        <f>+W401</f>
        <v>1173.1799999999998</v>
      </c>
      <c r="X400" s="281">
        <f>+X401</f>
        <v>1024.2686900000001</v>
      </c>
      <c r="Y400" s="283">
        <f t="shared" si="36"/>
        <v>87.307036430897242</v>
      </c>
    </row>
    <row r="401" spans="1:25" ht="21.75" customHeight="1" x14ac:dyDescent="0.2">
      <c r="A401" s="225"/>
      <c r="B401" s="458" t="s">
        <v>17</v>
      </c>
      <c r="C401" s="458"/>
      <c r="D401" s="458"/>
      <c r="E401" s="458"/>
      <c r="F401" s="458"/>
      <c r="G401" s="458"/>
      <c r="H401" s="458"/>
      <c r="I401" s="458"/>
      <c r="J401" s="458"/>
      <c r="K401" s="458"/>
      <c r="L401" s="458"/>
      <c r="M401" s="459"/>
      <c r="N401" s="226">
        <v>808</v>
      </c>
      <c r="O401" s="229">
        <v>1</v>
      </c>
      <c r="P401" s="229">
        <v>3</v>
      </c>
      <c r="Q401" s="227" t="s">
        <v>295</v>
      </c>
      <c r="R401" s="228" t="s">
        <v>18</v>
      </c>
      <c r="S401" s="460"/>
      <c r="T401" s="461"/>
      <c r="U401" s="230">
        <v>1112.441</v>
      </c>
      <c r="V401" s="231">
        <v>60.738999999999997</v>
      </c>
      <c r="W401" s="270">
        <f>+W402</f>
        <v>1173.1799999999998</v>
      </c>
      <c r="X401" s="281">
        <f>+X402</f>
        <v>1024.2686900000001</v>
      </c>
      <c r="Y401" s="283">
        <f t="shared" si="36"/>
        <v>87.307036430897242</v>
      </c>
    </row>
    <row r="402" spans="1:25" ht="32.25" customHeight="1" x14ac:dyDescent="0.2">
      <c r="A402" s="225"/>
      <c r="B402" s="458" t="s">
        <v>37</v>
      </c>
      <c r="C402" s="458"/>
      <c r="D402" s="458"/>
      <c r="E402" s="458"/>
      <c r="F402" s="458"/>
      <c r="G402" s="458"/>
      <c r="H402" s="458"/>
      <c r="I402" s="458"/>
      <c r="J402" s="458"/>
      <c r="K402" s="458"/>
      <c r="L402" s="458"/>
      <c r="M402" s="459"/>
      <c r="N402" s="226">
        <v>808</v>
      </c>
      <c r="O402" s="229">
        <v>1</v>
      </c>
      <c r="P402" s="229">
        <v>3</v>
      </c>
      <c r="Q402" s="227" t="s">
        <v>295</v>
      </c>
      <c r="R402" s="228" t="s">
        <v>38</v>
      </c>
      <c r="S402" s="460"/>
      <c r="T402" s="461"/>
      <c r="U402" s="230">
        <v>1112.441</v>
      </c>
      <c r="V402" s="231">
        <v>60.738999999999997</v>
      </c>
      <c r="W402" s="270">
        <f>+W403+W404</f>
        <v>1173.1799999999998</v>
      </c>
      <c r="X402" s="281">
        <f>+X403+X404</f>
        <v>1024.2686900000001</v>
      </c>
      <c r="Y402" s="283">
        <f t="shared" si="36"/>
        <v>87.307036430897242</v>
      </c>
    </row>
    <row r="403" spans="1:25" ht="42.75" customHeight="1" x14ac:dyDescent="0.2">
      <c r="A403" s="225"/>
      <c r="B403" s="458" t="s">
        <v>290</v>
      </c>
      <c r="C403" s="458"/>
      <c r="D403" s="458"/>
      <c r="E403" s="458"/>
      <c r="F403" s="458"/>
      <c r="G403" s="458"/>
      <c r="H403" s="458"/>
      <c r="I403" s="458"/>
      <c r="J403" s="458"/>
      <c r="K403" s="458"/>
      <c r="L403" s="458"/>
      <c r="M403" s="459"/>
      <c r="N403" s="226">
        <v>808</v>
      </c>
      <c r="O403" s="229">
        <v>1</v>
      </c>
      <c r="P403" s="229">
        <v>3</v>
      </c>
      <c r="Q403" s="227" t="s">
        <v>295</v>
      </c>
      <c r="R403" s="228" t="s">
        <v>39</v>
      </c>
      <c r="S403" s="460"/>
      <c r="T403" s="461"/>
      <c r="U403" s="230">
        <v>854.40899999999999</v>
      </c>
      <c r="V403" s="231">
        <v>46.651000000000003</v>
      </c>
      <c r="W403" s="270">
        <v>901.06</v>
      </c>
      <c r="X403" s="281">
        <v>787.61036000000001</v>
      </c>
      <c r="Y403" s="283">
        <f t="shared" si="36"/>
        <v>87.409313475240282</v>
      </c>
    </row>
    <row r="404" spans="1:25" ht="53.25" customHeight="1" x14ac:dyDescent="0.2">
      <c r="A404" s="225"/>
      <c r="B404" s="458" t="s">
        <v>291</v>
      </c>
      <c r="C404" s="458"/>
      <c r="D404" s="458"/>
      <c r="E404" s="458"/>
      <c r="F404" s="458"/>
      <c r="G404" s="458"/>
      <c r="H404" s="458"/>
      <c r="I404" s="458"/>
      <c r="J404" s="458"/>
      <c r="K404" s="458"/>
      <c r="L404" s="458"/>
      <c r="M404" s="459"/>
      <c r="N404" s="226">
        <v>808</v>
      </c>
      <c r="O404" s="229">
        <v>1</v>
      </c>
      <c r="P404" s="229">
        <v>3</v>
      </c>
      <c r="Q404" s="227" t="s">
        <v>295</v>
      </c>
      <c r="R404" s="228" t="s">
        <v>41</v>
      </c>
      <c r="S404" s="460"/>
      <c r="T404" s="461"/>
      <c r="U404" s="230">
        <v>258.03199999999998</v>
      </c>
      <c r="V404" s="231">
        <v>14.087999999999999</v>
      </c>
      <c r="W404" s="270">
        <v>272.12</v>
      </c>
      <c r="X404" s="281">
        <v>236.65833000000001</v>
      </c>
      <c r="Y404" s="283">
        <f t="shared" si="36"/>
        <v>86.96837057180656</v>
      </c>
    </row>
    <row r="405" spans="1:25" ht="21.75" customHeight="1" x14ac:dyDescent="0.2">
      <c r="A405" s="225"/>
      <c r="B405" s="458" t="s">
        <v>296</v>
      </c>
      <c r="C405" s="458"/>
      <c r="D405" s="458"/>
      <c r="E405" s="458"/>
      <c r="F405" s="458"/>
      <c r="G405" s="458"/>
      <c r="H405" s="458"/>
      <c r="I405" s="458"/>
      <c r="J405" s="458"/>
      <c r="K405" s="458"/>
      <c r="L405" s="458"/>
      <c r="M405" s="459"/>
      <c r="N405" s="226">
        <v>808</v>
      </c>
      <c r="O405" s="229">
        <v>1</v>
      </c>
      <c r="P405" s="229">
        <v>3</v>
      </c>
      <c r="Q405" s="227" t="s">
        <v>297</v>
      </c>
      <c r="R405" s="228">
        <v>0</v>
      </c>
      <c r="S405" s="460"/>
      <c r="T405" s="461"/>
      <c r="U405" s="230">
        <v>947.94500000000005</v>
      </c>
      <c r="V405" s="231">
        <v>51.756999999999998</v>
      </c>
      <c r="W405" s="270">
        <f>+W406</f>
        <v>999.70299999999997</v>
      </c>
      <c r="X405" s="281">
        <f>+X406</f>
        <v>639.91715999999997</v>
      </c>
      <c r="Y405" s="283">
        <f t="shared" si="36"/>
        <v>64.010727185974233</v>
      </c>
    </row>
    <row r="406" spans="1:25" ht="21.75" customHeight="1" x14ac:dyDescent="0.2">
      <c r="A406" s="225"/>
      <c r="B406" s="458" t="s">
        <v>17</v>
      </c>
      <c r="C406" s="458"/>
      <c r="D406" s="458"/>
      <c r="E406" s="458"/>
      <c r="F406" s="458"/>
      <c r="G406" s="458"/>
      <c r="H406" s="458"/>
      <c r="I406" s="458"/>
      <c r="J406" s="458"/>
      <c r="K406" s="458"/>
      <c r="L406" s="458"/>
      <c r="M406" s="459"/>
      <c r="N406" s="226">
        <v>808</v>
      </c>
      <c r="O406" s="229">
        <v>1</v>
      </c>
      <c r="P406" s="229">
        <v>3</v>
      </c>
      <c r="Q406" s="227" t="s">
        <v>297</v>
      </c>
      <c r="R406" s="228" t="s">
        <v>18</v>
      </c>
      <c r="S406" s="460"/>
      <c r="T406" s="461"/>
      <c r="U406" s="230">
        <v>947.94500000000005</v>
      </c>
      <c r="V406" s="231">
        <v>51.756999999999998</v>
      </c>
      <c r="W406" s="270">
        <f>+W407</f>
        <v>999.70299999999997</v>
      </c>
      <c r="X406" s="281">
        <f>+X407</f>
        <v>639.91715999999997</v>
      </c>
      <c r="Y406" s="283">
        <f t="shared" si="36"/>
        <v>64.010727185974233</v>
      </c>
    </row>
    <row r="407" spans="1:25" ht="32.25" customHeight="1" x14ac:dyDescent="0.2">
      <c r="A407" s="225"/>
      <c r="B407" s="458" t="s">
        <v>37</v>
      </c>
      <c r="C407" s="458"/>
      <c r="D407" s="458"/>
      <c r="E407" s="458"/>
      <c r="F407" s="458"/>
      <c r="G407" s="458"/>
      <c r="H407" s="458"/>
      <c r="I407" s="458"/>
      <c r="J407" s="458"/>
      <c r="K407" s="458"/>
      <c r="L407" s="458"/>
      <c r="M407" s="459"/>
      <c r="N407" s="226">
        <v>808</v>
      </c>
      <c r="O407" s="229">
        <v>1</v>
      </c>
      <c r="P407" s="229">
        <v>3</v>
      </c>
      <c r="Q407" s="227" t="s">
        <v>297</v>
      </c>
      <c r="R407" s="228" t="s">
        <v>38</v>
      </c>
      <c r="S407" s="460"/>
      <c r="T407" s="461"/>
      <c r="U407" s="230">
        <v>947.94500000000005</v>
      </c>
      <c r="V407" s="231">
        <v>51.756999999999998</v>
      </c>
      <c r="W407" s="270">
        <f>+W408+W409</f>
        <v>999.70299999999997</v>
      </c>
      <c r="X407" s="281">
        <f>+X408+X409</f>
        <v>639.91715999999997</v>
      </c>
      <c r="Y407" s="283">
        <f t="shared" si="36"/>
        <v>64.010727185974233</v>
      </c>
    </row>
    <row r="408" spans="1:25" ht="32.25" customHeight="1" x14ac:dyDescent="0.2">
      <c r="A408" s="225"/>
      <c r="B408" s="458" t="s">
        <v>290</v>
      </c>
      <c r="C408" s="458"/>
      <c r="D408" s="458"/>
      <c r="E408" s="458"/>
      <c r="F408" s="458"/>
      <c r="G408" s="458"/>
      <c r="H408" s="458"/>
      <c r="I408" s="458"/>
      <c r="J408" s="458"/>
      <c r="K408" s="458"/>
      <c r="L408" s="458"/>
      <c r="M408" s="459"/>
      <c r="N408" s="226">
        <v>808</v>
      </c>
      <c r="O408" s="229">
        <v>1</v>
      </c>
      <c r="P408" s="229">
        <v>3</v>
      </c>
      <c r="Q408" s="227" t="s">
        <v>297</v>
      </c>
      <c r="R408" s="228" t="s">
        <v>39</v>
      </c>
      <c r="S408" s="460"/>
      <c r="T408" s="461"/>
      <c r="U408" s="230">
        <v>728.06799999999998</v>
      </c>
      <c r="V408" s="231">
        <v>39.752000000000002</v>
      </c>
      <c r="W408" s="270">
        <v>767.82100000000003</v>
      </c>
      <c r="X408" s="281">
        <v>492.40949999999998</v>
      </c>
      <c r="Y408" s="283">
        <f t="shared" si="36"/>
        <v>64.130767457519383</v>
      </c>
    </row>
    <row r="409" spans="1:25" ht="21.75" customHeight="1" x14ac:dyDescent="0.2">
      <c r="A409" s="225"/>
      <c r="B409" s="458" t="s">
        <v>291</v>
      </c>
      <c r="C409" s="458"/>
      <c r="D409" s="458"/>
      <c r="E409" s="458"/>
      <c r="F409" s="458"/>
      <c r="G409" s="458"/>
      <c r="H409" s="458"/>
      <c r="I409" s="458"/>
      <c r="J409" s="458"/>
      <c r="K409" s="458"/>
      <c r="L409" s="458"/>
      <c r="M409" s="459"/>
      <c r="N409" s="226">
        <v>808</v>
      </c>
      <c r="O409" s="229">
        <v>1</v>
      </c>
      <c r="P409" s="229">
        <v>3</v>
      </c>
      <c r="Q409" s="227" t="s">
        <v>297</v>
      </c>
      <c r="R409" s="228" t="s">
        <v>41</v>
      </c>
      <c r="S409" s="460"/>
      <c r="T409" s="461"/>
      <c r="U409" s="230">
        <v>219.87700000000001</v>
      </c>
      <c r="V409" s="231">
        <v>12.005000000000001</v>
      </c>
      <c r="W409" s="270">
        <v>231.88200000000001</v>
      </c>
      <c r="X409" s="281">
        <v>147.50765999999999</v>
      </c>
      <c r="Y409" s="283">
        <f t="shared" si="36"/>
        <v>63.613242942531109</v>
      </c>
    </row>
    <row r="410" spans="1:25" ht="21.75" customHeight="1" x14ac:dyDescent="0.2">
      <c r="A410" s="225"/>
      <c r="B410" s="458" t="s">
        <v>298</v>
      </c>
      <c r="C410" s="458"/>
      <c r="D410" s="458"/>
      <c r="E410" s="458"/>
      <c r="F410" s="458"/>
      <c r="G410" s="458"/>
      <c r="H410" s="458"/>
      <c r="I410" s="458"/>
      <c r="J410" s="458"/>
      <c r="K410" s="458"/>
      <c r="L410" s="458"/>
      <c r="M410" s="459"/>
      <c r="N410" s="226">
        <v>808</v>
      </c>
      <c r="O410" s="229">
        <v>1</v>
      </c>
      <c r="P410" s="229">
        <v>3</v>
      </c>
      <c r="Q410" s="227" t="s">
        <v>299</v>
      </c>
      <c r="R410" s="228">
        <v>0</v>
      </c>
      <c r="S410" s="460"/>
      <c r="T410" s="461"/>
      <c r="U410" s="230">
        <v>841.53499999999997</v>
      </c>
      <c r="V410" s="231">
        <v>0</v>
      </c>
      <c r="W410" s="270">
        <f>+W411</f>
        <v>841.53500000000008</v>
      </c>
      <c r="X410" s="281">
        <f>+X411</f>
        <v>625.75246000000004</v>
      </c>
      <c r="Y410" s="283">
        <f t="shared" ref="Y410:Y473" si="41">X410/W410*100</f>
        <v>74.358459244119373</v>
      </c>
    </row>
    <row r="411" spans="1:25" ht="21.75" customHeight="1" x14ac:dyDescent="0.2">
      <c r="A411" s="225"/>
      <c r="B411" s="458" t="s">
        <v>17</v>
      </c>
      <c r="C411" s="458"/>
      <c r="D411" s="458"/>
      <c r="E411" s="458"/>
      <c r="F411" s="458"/>
      <c r="G411" s="458"/>
      <c r="H411" s="458"/>
      <c r="I411" s="458"/>
      <c r="J411" s="458"/>
      <c r="K411" s="458"/>
      <c r="L411" s="458"/>
      <c r="M411" s="459"/>
      <c r="N411" s="226">
        <v>808</v>
      </c>
      <c r="O411" s="229">
        <v>1</v>
      </c>
      <c r="P411" s="229">
        <v>3</v>
      </c>
      <c r="Q411" s="227" t="s">
        <v>299</v>
      </c>
      <c r="R411" s="228" t="s">
        <v>18</v>
      </c>
      <c r="S411" s="460"/>
      <c r="T411" s="461"/>
      <c r="U411" s="230">
        <v>841.53499999999997</v>
      </c>
      <c r="V411" s="231">
        <v>0</v>
      </c>
      <c r="W411" s="270">
        <f>+W412</f>
        <v>841.53500000000008</v>
      </c>
      <c r="X411" s="281">
        <f>+X412</f>
        <v>625.75246000000004</v>
      </c>
      <c r="Y411" s="283">
        <f t="shared" si="41"/>
        <v>74.358459244119373</v>
      </c>
    </row>
    <row r="412" spans="1:25" ht="12" customHeight="1" x14ac:dyDescent="0.2">
      <c r="A412" s="225"/>
      <c r="B412" s="458" t="s">
        <v>37</v>
      </c>
      <c r="C412" s="458"/>
      <c r="D412" s="458"/>
      <c r="E412" s="458"/>
      <c r="F412" s="458"/>
      <c r="G412" s="458"/>
      <c r="H412" s="458"/>
      <c r="I412" s="458"/>
      <c r="J412" s="458"/>
      <c r="K412" s="458"/>
      <c r="L412" s="458"/>
      <c r="M412" s="459"/>
      <c r="N412" s="226">
        <v>808</v>
      </c>
      <c r="O412" s="229">
        <v>1</v>
      </c>
      <c r="P412" s="229">
        <v>3</v>
      </c>
      <c r="Q412" s="227" t="s">
        <v>299</v>
      </c>
      <c r="R412" s="228" t="s">
        <v>38</v>
      </c>
      <c r="S412" s="460"/>
      <c r="T412" s="461"/>
      <c r="U412" s="230">
        <v>841.53499999999997</v>
      </c>
      <c r="V412" s="231">
        <v>0</v>
      </c>
      <c r="W412" s="270">
        <f>+W413+W414</f>
        <v>841.53500000000008</v>
      </c>
      <c r="X412" s="281">
        <f>+X413+X414</f>
        <v>625.75246000000004</v>
      </c>
      <c r="Y412" s="283">
        <f t="shared" si="41"/>
        <v>74.358459244119373</v>
      </c>
    </row>
    <row r="413" spans="1:25" ht="12" customHeight="1" x14ac:dyDescent="0.2">
      <c r="A413" s="225"/>
      <c r="B413" s="458" t="s">
        <v>290</v>
      </c>
      <c r="C413" s="458"/>
      <c r="D413" s="458"/>
      <c r="E413" s="458"/>
      <c r="F413" s="458"/>
      <c r="G413" s="458"/>
      <c r="H413" s="458"/>
      <c r="I413" s="458"/>
      <c r="J413" s="458"/>
      <c r="K413" s="458"/>
      <c r="L413" s="458"/>
      <c r="M413" s="459"/>
      <c r="N413" s="226">
        <v>808</v>
      </c>
      <c r="O413" s="229">
        <v>1</v>
      </c>
      <c r="P413" s="229">
        <v>3</v>
      </c>
      <c r="Q413" s="227" t="s">
        <v>299</v>
      </c>
      <c r="R413" s="228" t="s">
        <v>39</v>
      </c>
      <c r="S413" s="460"/>
      <c r="T413" s="461"/>
      <c r="U413" s="230">
        <v>646.34</v>
      </c>
      <c r="V413" s="231">
        <v>0</v>
      </c>
      <c r="W413" s="270">
        <v>646.34</v>
      </c>
      <c r="X413" s="281">
        <v>481.30128000000002</v>
      </c>
      <c r="Y413" s="283">
        <f t="shared" si="41"/>
        <v>74.465649658074696</v>
      </c>
    </row>
    <row r="414" spans="1:25" ht="12" customHeight="1" x14ac:dyDescent="0.2">
      <c r="A414" s="225"/>
      <c r="B414" s="458" t="s">
        <v>291</v>
      </c>
      <c r="C414" s="458"/>
      <c r="D414" s="458"/>
      <c r="E414" s="458"/>
      <c r="F414" s="458"/>
      <c r="G414" s="458"/>
      <c r="H414" s="458"/>
      <c r="I414" s="458"/>
      <c r="J414" s="458"/>
      <c r="K414" s="458"/>
      <c r="L414" s="458"/>
      <c r="M414" s="459"/>
      <c r="N414" s="226">
        <v>808</v>
      </c>
      <c r="O414" s="229">
        <v>1</v>
      </c>
      <c r="P414" s="229">
        <v>3</v>
      </c>
      <c r="Q414" s="227" t="s">
        <v>299</v>
      </c>
      <c r="R414" s="228" t="s">
        <v>41</v>
      </c>
      <c r="S414" s="460"/>
      <c r="T414" s="461"/>
      <c r="U414" s="230">
        <v>195.19499999999999</v>
      </c>
      <c r="V414" s="231">
        <v>0</v>
      </c>
      <c r="W414" s="270">
        <v>195.19499999999999</v>
      </c>
      <c r="X414" s="281">
        <v>144.45117999999999</v>
      </c>
      <c r="Y414" s="283">
        <f t="shared" si="41"/>
        <v>74.003524680447754</v>
      </c>
    </row>
    <row r="415" spans="1:25" ht="21.75" customHeight="1" x14ac:dyDescent="0.2">
      <c r="A415" s="225"/>
      <c r="B415" s="458" t="s">
        <v>300</v>
      </c>
      <c r="C415" s="458"/>
      <c r="D415" s="458"/>
      <c r="E415" s="458"/>
      <c r="F415" s="458"/>
      <c r="G415" s="458"/>
      <c r="H415" s="458"/>
      <c r="I415" s="458"/>
      <c r="J415" s="458"/>
      <c r="K415" s="458"/>
      <c r="L415" s="458"/>
      <c r="M415" s="459"/>
      <c r="N415" s="226">
        <v>808</v>
      </c>
      <c r="O415" s="229">
        <v>1</v>
      </c>
      <c r="P415" s="229">
        <v>3</v>
      </c>
      <c r="Q415" s="227" t="s">
        <v>301</v>
      </c>
      <c r="R415" s="228">
        <v>0</v>
      </c>
      <c r="S415" s="460"/>
      <c r="T415" s="461"/>
      <c r="U415" s="230">
        <v>836.3</v>
      </c>
      <c r="V415" s="231">
        <v>0</v>
      </c>
      <c r="W415" s="270">
        <f>+W416+W420</f>
        <v>916.3</v>
      </c>
      <c r="X415" s="281">
        <f>+X416+X420</f>
        <v>692.37392</v>
      </c>
      <c r="Y415" s="283">
        <f t="shared" si="41"/>
        <v>75.56192513368984</v>
      </c>
    </row>
    <row r="416" spans="1:25" ht="12" customHeight="1" x14ac:dyDescent="0.2">
      <c r="A416" s="225"/>
      <c r="B416" s="458" t="s">
        <v>302</v>
      </c>
      <c r="C416" s="458"/>
      <c r="D416" s="458"/>
      <c r="E416" s="458"/>
      <c r="F416" s="458"/>
      <c r="G416" s="458"/>
      <c r="H416" s="458"/>
      <c r="I416" s="458"/>
      <c r="J416" s="458"/>
      <c r="K416" s="458"/>
      <c r="L416" s="458"/>
      <c r="M416" s="459"/>
      <c r="N416" s="226">
        <v>808</v>
      </c>
      <c r="O416" s="229">
        <v>1</v>
      </c>
      <c r="P416" s="229">
        <v>3</v>
      </c>
      <c r="Q416" s="227" t="s">
        <v>301</v>
      </c>
      <c r="R416" s="228" t="s">
        <v>24</v>
      </c>
      <c r="S416" s="460"/>
      <c r="T416" s="461"/>
      <c r="U416" s="230">
        <v>826.3</v>
      </c>
      <c r="V416" s="231">
        <v>0</v>
      </c>
      <c r="W416" s="270">
        <f>+W417</f>
        <v>906.3</v>
      </c>
      <c r="X416" s="281">
        <f>+X417</f>
        <v>692.00319000000002</v>
      </c>
      <c r="Y416" s="283">
        <f t="shared" si="41"/>
        <v>76.35476001324065</v>
      </c>
    </row>
    <row r="417" spans="1:25" ht="12" customHeight="1" x14ac:dyDescent="0.2">
      <c r="A417" s="225"/>
      <c r="B417" s="458" t="s">
        <v>303</v>
      </c>
      <c r="C417" s="458"/>
      <c r="D417" s="458"/>
      <c r="E417" s="458"/>
      <c r="F417" s="458"/>
      <c r="G417" s="458"/>
      <c r="H417" s="458"/>
      <c r="I417" s="458"/>
      <c r="J417" s="458"/>
      <c r="K417" s="458"/>
      <c r="L417" s="458"/>
      <c r="M417" s="459"/>
      <c r="N417" s="226">
        <v>808</v>
      </c>
      <c r="O417" s="229">
        <v>1</v>
      </c>
      <c r="P417" s="229">
        <v>3</v>
      </c>
      <c r="Q417" s="227" t="s">
        <v>301</v>
      </c>
      <c r="R417" s="228" t="s">
        <v>26</v>
      </c>
      <c r="S417" s="460"/>
      <c r="T417" s="461"/>
      <c r="U417" s="230">
        <v>826.3</v>
      </c>
      <c r="V417" s="231">
        <v>0</v>
      </c>
      <c r="W417" s="270">
        <f>+W418+W419</f>
        <v>906.3</v>
      </c>
      <c r="X417" s="281">
        <f>+X418+X419</f>
        <v>692.00319000000002</v>
      </c>
      <c r="Y417" s="283">
        <f t="shared" si="41"/>
        <v>76.35476001324065</v>
      </c>
    </row>
    <row r="418" spans="1:25" ht="42.75" customHeight="1" x14ac:dyDescent="0.2">
      <c r="A418" s="225"/>
      <c r="B418" s="458" t="s">
        <v>304</v>
      </c>
      <c r="C418" s="458"/>
      <c r="D418" s="458"/>
      <c r="E418" s="458"/>
      <c r="F418" s="458"/>
      <c r="G418" s="458"/>
      <c r="H418" s="458"/>
      <c r="I418" s="458"/>
      <c r="J418" s="458"/>
      <c r="K418" s="458"/>
      <c r="L418" s="458"/>
      <c r="M418" s="459"/>
      <c r="N418" s="226">
        <v>808</v>
      </c>
      <c r="O418" s="229">
        <v>1</v>
      </c>
      <c r="P418" s="229">
        <v>3</v>
      </c>
      <c r="Q418" s="227" t="s">
        <v>301</v>
      </c>
      <c r="R418" s="228" t="s">
        <v>27</v>
      </c>
      <c r="S418" s="460"/>
      <c r="T418" s="461"/>
      <c r="U418" s="230">
        <v>127.9</v>
      </c>
      <c r="V418" s="231">
        <v>44.9</v>
      </c>
      <c r="W418" s="270">
        <v>172.8</v>
      </c>
      <c r="X418" s="281">
        <v>120.96019</v>
      </c>
      <c r="Y418" s="283">
        <f t="shared" si="41"/>
        <v>70.000109953703699</v>
      </c>
    </row>
    <row r="419" spans="1:25" ht="53.25" customHeight="1" x14ac:dyDescent="0.2">
      <c r="A419" s="225"/>
      <c r="B419" s="458" t="s">
        <v>305</v>
      </c>
      <c r="C419" s="458"/>
      <c r="D419" s="458"/>
      <c r="E419" s="458"/>
      <c r="F419" s="458"/>
      <c r="G419" s="458"/>
      <c r="H419" s="458"/>
      <c r="I419" s="458"/>
      <c r="J419" s="458"/>
      <c r="K419" s="458"/>
      <c r="L419" s="458"/>
      <c r="M419" s="459"/>
      <c r="N419" s="226">
        <v>808</v>
      </c>
      <c r="O419" s="229">
        <v>1</v>
      </c>
      <c r="P419" s="229">
        <v>3</v>
      </c>
      <c r="Q419" s="227" t="s">
        <v>301</v>
      </c>
      <c r="R419" s="228" t="s">
        <v>28</v>
      </c>
      <c r="S419" s="460"/>
      <c r="T419" s="461"/>
      <c r="U419" s="230">
        <v>698.4</v>
      </c>
      <c r="V419" s="231">
        <v>-44.9</v>
      </c>
      <c r="W419" s="270">
        <f>653.5+80</f>
        <v>733.5</v>
      </c>
      <c r="X419" s="281">
        <v>571.04300000000001</v>
      </c>
      <c r="Y419" s="283">
        <f t="shared" si="41"/>
        <v>77.851806407634626</v>
      </c>
    </row>
    <row r="420" spans="1:25" ht="21.75" customHeight="1" x14ac:dyDescent="0.2">
      <c r="A420" s="225"/>
      <c r="B420" s="458" t="s">
        <v>29</v>
      </c>
      <c r="C420" s="458"/>
      <c r="D420" s="458"/>
      <c r="E420" s="458"/>
      <c r="F420" s="458"/>
      <c r="G420" s="458"/>
      <c r="H420" s="458"/>
      <c r="I420" s="458"/>
      <c r="J420" s="458"/>
      <c r="K420" s="458"/>
      <c r="L420" s="458"/>
      <c r="M420" s="459"/>
      <c r="N420" s="226">
        <v>808</v>
      </c>
      <c r="O420" s="229">
        <v>1</v>
      </c>
      <c r="P420" s="229">
        <v>3</v>
      </c>
      <c r="Q420" s="227" t="s">
        <v>301</v>
      </c>
      <c r="R420" s="228" t="s">
        <v>30</v>
      </c>
      <c r="S420" s="460"/>
      <c r="T420" s="461"/>
      <c r="U420" s="230">
        <v>10</v>
      </c>
      <c r="V420" s="231">
        <v>0</v>
      </c>
      <c r="W420" s="270">
        <f>+W421</f>
        <v>10</v>
      </c>
      <c r="X420" s="281">
        <f>+X421</f>
        <v>0.37073</v>
      </c>
      <c r="Y420" s="283">
        <f t="shared" si="41"/>
        <v>3.7073</v>
      </c>
    </row>
    <row r="421" spans="1:25" ht="32.25" customHeight="1" x14ac:dyDescent="0.2">
      <c r="A421" s="225"/>
      <c r="B421" s="458" t="s">
        <v>306</v>
      </c>
      <c r="C421" s="458"/>
      <c r="D421" s="458"/>
      <c r="E421" s="458"/>
      <c r="F421" s="458"/>
      <c r="G421" s="458"/>
      <c r="H421" s="458"/>
      <c r="I421" s="458"/>
      <c r="J421" s="458"/>
      <c r="K421" s="458"/>
      <c r="L421" s="458"/>
      <c r="M421" s="459"/>
      <c r="N421" s="226">
        <v>808</v>
      </c>
      <c r="O421" s="229">
        <v>1</v>
      </c>
      <c r="P421" s="229">
        <v>3</v>
      </c>
      <c r="Q421" s="227" t="s">
        <v>301</v>
      </c>
      <c r="R421" s="228" t="s">
        <v>31</v>
      </c>
      <c r="S421" s="460"/>
      <c r="T421" s="461"/>
      <c r="U421" s="230">
        <v>10</v>
      </c>
      <c r="V421" s="231">
        <v>0</v>
      </c>
      <c r="W421" s="270">
        <f>+W422+W423+W424</f>
        <v>10</v>
      </c>
      <c r="X421" s="281">
        <f>+X422+X423+X424</f>
        <v>0.37073</v>
      </c>
      <c r="Y421" s="283">
        <f t="shared" si="41"/>
        <v>3.7073</v>
      </c>
    </row>
    <row r="422" spans="1:25" ht="32.25" customHeight="1" x14ac:dyDescent="0.2">
      <c r="A422" s="225"/>
      <c r="B422" s="458" t="s">
        <v>32</v>
      </c>
      <c r="C422" s="458"/>
      <c r="D422" s="458"/>
      <c r="E422" s="458"/>
      <c r="F422" s="458"/>
      <c r="G422" s="458"/>
      <c r="H422" s="458"/>
      <c r="I422" s="458"/>
      <c r="J422" s="458"/>
      <c r="K422" s="458"/>
      <c r="L422" s="458"/>
      <c r="M422" s="459"/>
      <c r="N422" s="226">
        <v>808</v>
      </c>
      <c r="O422" s="229">
        <v>1</v>
      </c>
      <c r="P422" s="229">
        <v>3</v>
      </c>
      <c r="Q422" s="227" t="s">
        <v>301</v>
      </c>
      <c r="R422" s="228" t="s">
        <v>33</v>
      </c>
      <c r="S422" s="460"/>
      <c r="T422" s="461"/>
      <c r="U422" s="230">
        <v>6.5</v>
      </c>
      <c r="V422" s="231">
        <v>0</v>
      </c>
      <c r="W422" s="270">
        <v>6.5</v>
      </c>
      <c r="X422" s="281">
        <v>0.35199999999999998</v>
      </c>
      <c r="Y422" s="283">
        <f t="shared" si="41"/>
        <v>5.4153846153846148</v>
      </c>
    </row>
    <row r="423" spans="1:25" ht="32.25" customHeight="1" x14ac:dyDescent="0.2">
      <c r="A423" s="225"/>
      <c r="B423" s="458" t="s">
        <v>307</v>
      </c>
      <c r="C423" s="458"/>
      <c r="D423" s="458"/>
      <c r="E423" s="458"/>
      <c r="F423" s="458"/>
      <c r="G423" s="458"/>
      <c r="H423" s="458"/>
      <c r="I423" s="458"/>
      <c r="J423" s="458"/>
      <c r="K423" s="458"/>
      <c r="L423" s="458"/>
      <c r="M423" s="459"/>
      <c r="N423" s="226">
        <v>808</v>
      </c>
      <c r="O423" s="229">
        <v>1</v>
      </c>
      <c r="P423" s="229">
        <v>3</v>
      </c>
      <c r="Q423" s="227" t="s">
        <v>301</v>
      </c>
      <c r="R423" s="228" t="s">
        <v>34</v>
      </c>
      <c r="S423" s="460"/>
      <c r="T423" s="461"/>
      <c r="U423" s="230">
        <v>2</v>
      </c>
      <c r="V423" s="231">
        <v>0</v>
      </c>
      <c r="W423" s="270">
        <v>2</v>
      </c>
      <c r="X423" s="281"/>
      <c r="Y423" s="283">
        <f t="shared" si="41"/>
        <v>0</v>
      </c>
    </row>
    <row r="424" spans="1:25" ht="32.25" customHeight="1" x14ac:dyDescent="0.2">
      <c r="A424" s="225"/>
      <c r="B424" s="458" t="s">
        <v>81</v>
      </c>
      <c r="C424" s="458"/>
      <c r="D424" s="458"/>
      <c r="E424" s="458"/>
      <c r="F424" s="458"/>
      <c r="G424" s="458"/>
      <c r="H424" s="458"/>
      <c r="I424" s="458"/>
      <c r="J424" s="458"/>
      <c r="K424" s="458"/>
      <c r="L424" s="458"/>
      <c r="M424" s="459"/>
      <c r="N424" s="226">
        <v>808</v>
      </c>
      <c r="O424" s="229">
        <v>1</v>
      </c>
      <c r="P424" s="229">
        <v>3</v>
      </c>
      <c r="Q424" s="227" t="s">
        <v>301</v>
      </c>
      <c r="R424" s="228" t="s">
        <v>82</v>
      </c>
      <c r="S424" s="460"/>
      <c r="T424" s="461"/>
      <c r="U424" s="230">
        <v>1.5</v>
      </c>
      <c r="V424" s="231">
        <v>0</v>
      </c>
      <c r="W424" s="270">
        <v>1.5</v>
      </c>
      <c r="X424" s="281">
        <v>1.873E-2</v>
      </c>
      <c r="Y424" s="283">
        <f t="shared" si="41"/>
        <v>1.2486666666666666</v>
      </c>
    </row>
    <row r="425" spans="1:25" ht="53.25" customHeight="1" x14ac:dyDescent="0.2">
      <c r="A425" s="225"/>
      <c r="B425" s="458" t="s">
        <v>547</v>
      </c>
      <c r="C425" s="458"/>
      <c r="D425" s="458"/>
      <c r="E425" s="458"/>
      <c r="F425" s="458"/>
      <c r="G425" s="458"/>
      <c r="H425" s="458"/>
      <c r="I425" s="458"/>
      <c r="J425" s="458"/>
      <c r="K425" s="458"/>
      <c r="L425" s="458"/>
      <c r="M425" s="459"/>
      <c r="N425" s="226">
        <v>808</v>
      </c>
      <c r="O425" s="229">
        <v>1</v>
      </c>
      <c r="P425" s="229">
        <v>3</v>
      </c>
      <c r="Q425" s="227" t="s">
        <v>548</v>
      </c>
      <c r="R425" s="228">
        <v>0</v>
      </c>
      <c r="S425" s="460"/>
      <c r="T425" s="461"/>
      <c r="U425" s="230">
        <v>22</v>
      </c>
      <c r="V425" s="231">
        <v>0</v>
      </c>
      <c r="W425" s="270">
        <f t="shared" ref="W425:X427" si="42">+W426</f>
        <v>22</v>
      </c>
      <c r="X425" s="281">
        <f t="shared" si="42"/>
        <v>0</v>
      </c>
      <c r="Y425" s="283">
        <f t="shared" si="41"/>
        <v>0</v>
      </c>
    </row>
    <row r="426" spans="1:25" ht="21.75" customHeight="1" x14ac:dyDescent="0.2">
      <c r="A426" s="225"/>
      <c r="B426" s="458" t="s">
        <v>17</v>
      </c>
      <c r="C426" s="458"/>
      <c r="D426" s="458"/>
      <c r="E426" s="458"/>
      <c r="F426" s="458"/>
      <c r="G426" s="458"/>
      <c r="H426" s="458"/>
      <c r="I426" s="458"/>
      <c r="J426" s="458"/>
      <c r="K426" s="458"/>
      <c r="L426" s="458"/>
      <c r="M426" s="459"/>
      <c r="N426" s="226">
        <v>808</v>
      </c>
      <c r="O426" s="229">
        <v>1</v>
      </c>
      <c r="P426" s="229">
        <v>3</v>
      </c>
      <c r="Q426" s="227" t="s">
        <v>548</v>
      </c>
      <c r="R426" s="228" t="s">
        <v>18</v>
      </c>
      <c r="S426" s="460"/>
      <c r="T426" s="461"/>
      <c r="U426" s="230">
        <v>22</v>
      </c>
      <c r="V426" s="231">
        <v>0</v>
      </c>
      <c r="W426" s="270">
        <f t="shared" si="42"/>
        <v>22</v>
      </c>
      <c r="X426" s="281">
        <f t="shared" si="42"/>
        <v>0</v>
      </c>
      <c r="Y426" s="283">
        <f t="shared" si="41"/>
        <v>0</v>
      </c>
    </row>
    <row r="427" spans="1:25" ht="21.75" customHeight="1" x14ac:dyDescent="0.2">
      <c r="A427" s="225"/>
      <c r="B427" s="458" t="s">
        <v>37</v>
      </c>
      <c r="C427" s="458"/>
      <c r="D427" s="458"/>
      <c r="E427" s="458"/>
      <c r="F427" s="458"/>
      <c r="G427" s="458"/>
      <c r="H427" s="458"/>
      <c r="I427" s="458"/>
      <c r="J427" s="458"/>
      <c r="K427" s="458"/>
      <c r="L427" s="458"/>
      <c r="M427" s="459"/>
      <c r="N427" s="226">
        <v>808</v>
      </c>
      <c r="O427" s="229">
        <v>1</v>
      </c>
      <c r="P427" s="229">
        <v>3</v>
      </c>
      <c r="Q427" s="227" t="s">
        <v>548</v>
      </c>
      <c r="R427" s="228" t="s">
        <v>38</v>
      </c>
      <c r="S427" s="460"/>
      <c r="T427" s="461"/>
      <c r="U427" s="230">
        <v>22</v>
      </c>
      <c r="V427" s="231">
        <v>0</v>
      </c>
      <c r="W427" s="270">
        <f t="shared" si="42"/>
        <v>22</v>
      </c>
      <c r="X427" s="281">
        <f t="shared" si="42"/>
        <v>0</v>
      </c>
      <c r="Y427" s="283">
        <f t="shared" si="41"/>
        <v>0</v>
      </c>
    </row>
    <row r="428" spans="1:25" ht="32.25" customHeight="1" x14ac:dyDescent="0.2">
      <c r="A428" s="225"/>
      <c r="B428" s="458" t="s">
        <v>308</v>
      </c>
      <c r="C428" s="458"/>
      <c r="D428" s="458"/>
      <c r="E428" s="458"/>
      <c r="F428" s="458"/>
      <c r="G428" s="458"/>
      <c r="H428" s="458"/>
      <c r="I428" s="458"/>
      <c r="J428" s="458"/>
      <c r="K428" s="458"/>
      <c r="L428" s="458"/>
      <c r="M428" s="459"/>
      <c r="N428" s="226">
        <v>808</v>
      </c>
      <c r="O428" s="229">
        <v>1</v>
      </c>
      <c r="P428" s="229">
        <v>3</v>
      </c>
      <c r="Q428" s="227" t="s">
        <v>548</v>
      </c>
      <c r="R428" s="228" t="s">
        <v>40</v>
      </c>
      <c r="S428" s="460"/>
      <c r="T428" s="461"/>
      <c r="U428" s="230">
        <v>22</v>
      </c>
      <c r="V428" s="231">
        <v>0</v>
      </c>
      <c r="W428" s="270">
        <v>22</v>
      </c>
      <c r="X428" s="281"/>
      <c r="Y428" s="283">
        <f t="shared" si="41"/>
        <v>0</v>
      </c>
    </row>
    <row r="429" spans="1:25" ht="32.25" customHeight="1" x14ac:dyDescent="0.2">
      <c r="A429" s="225"/>
      <c r="B429" s="458" t="s">
        <v>78</v>
      </c>
      <c r="C429" s="458"/>
      <c r="D429" s="458"/>
      <c r="E429" s="458"/>
      <c r="F429" s="458"/>
      <c r="G429" s="458"/>
      <c r="H429" s="458"/>
      <c r="I429" s="458"/>
      <c r="J429" s="458"/>
      <c r="K429" s="458"/>
      <c r="L429" s="458"/>
      <c r="M429" s="459"/>
      <c r="N429" s="226">
        <v>808</v>
      </c>
      <c r="O429" s="229">
        <v>1</v>
      </c>
      <c r="P429" s="229">
        <v>6</v>
      </c>
      <c r="Q429" s="227">
        <v>0</v>
      </c>
      <c r="R429" s="228">
        <v>0</v>
      </c>
      <c r="S429" s="460"/>
      <c r="T429" s="461"/>
      <c r="U429" s="230">
        <v>1537.8389999999999</v>
      </c>
      <c r="V429" s="231">
        <v>80.010999999999996</v>
      </c>
      <c r="W429" s="270">
        <f>+W430</f>
        <v>1617.8490000000002</v>
      </c>
      <c r="X429" s="281">
        <f>+X430</f>
        <v>1355.8751799999998</v>
      </c>
      <c r="Y429" s="283">
        <f t="shared" si="41"/>
        <v>83.807276204392352</v>
      </c>
    </row>
    <row r="430" spans="1:25" ht="53.25" customHeight="1" x14ac:dyDescent="0.2">
      <c r="A430" s="225"/>
      <c r="B430" s="458" t="s">
        <v>324</v>
      </c>
      <c r="C430" s="458"/>
      <c r="D430" s="458"/>
      <c r="E430" s="458"/>
      <c r="F430" s="458"/>
      <c r="G430" s="458"/>
      <c r="H430" s="458"/>
      <c r="I430" s="458"/>
      <c r="J430" s="458"/>
      <c r="K430" s="458"/>
      <c r="L430" s="458"/>
      <c r="M430" s="459"/>
      <c r="N430" s="226">
        <v>808</v>
      </c>
      <c r="O430" s="229">
        <v>1</v>
      </c>
      <c r="P430" s="229">
        <v>6</v>
      </c>
      <c r="Q430" s="227" t="s">
        <v>325</v>
      </c>
      <c r="R430" s="228">
        <v>0</v>
      </c>
      <c r="S430" s="460"/>
      <c r="T430" s="461"/>
      <c r="U430" s="230">
        <v>1537.8389999999999</v>
      </c>
      <c r="V430" s="231">
        <v>80.010999999999996</v>
      </c>
      <c r="W430" s="270">
        <f>+W431+W436+W441+W446</f>
        <v>1617.8490000000002</v>
      </c>
      <c r="X430" s="281">
        <f>+X431+X436+X441+X446</f>
        <v>1355.8751799999998</v>
      </c>
      <c r="Y430" s="283">
        <f t="shared" si="41"/>
        <v>83.807276204392352</v>
      </c>
    </row>
    <row r="431" spans="1:25" ht="21.75" customHeight="1" x14ac:dyDescent="0.2">
      <c r="A431" s="225"/>
      <c r="B431" s="458" t="s">
        <v>326</v>
      </c>
      <c r="C431" s="458"/>
      <c r="D431" s="458"/>
      <c r="E431" s="458"/>
      <c r="F431" s="458"/>
      <c r="G431" s="458"/>
      <c r="H431" s="458"/>
      <c r="I431" s="458"/>
      <c r="J431" s="458"/>
      <c r="K431" s="458"/>
      <c r="L431" s="458"/>
      <c r="M431" s="459"/>
      <c r="N431" s="226">
        <v>808</v>
      </c>
      <c r="O431" s="229">
        <v>1</v>
      </c>
      <c r="P431" s="229">
        <v>6</v>
      </c>
      <c r="Q431" s="227" t="s">
        <v>327</v>
      </c>
      <c r="R431" s="228">
        <v>0</v>
      </c>
      <c r="S431" s="460"/>
      <c r="T431" s="461"/>
      <c r="U431" s="230">
        <v>786.44399999999996</v>
      </c>
      <c r="V431" s="231">
        <v>42.899000000000001</v>
      </c>
      <c r="W431" s="270">
        <f>+W432</f>
        <v>829.34199999999998</v>
      </c>
      <c r="X431" s="281">
        <f>+X432</f>
        <v>768.08795999999995</v>
      </c>
      <c r="Y431" s="283">
        <f t="shared" si="41"/>
        <v>92.614139884390269</v>
      </c>
    </row>
    <row r="432" spans="1:25" ht="21.75" customHeight="1" x14ac:dyDescent="0.2">
      <c r="A432" s="225"/>
      <c r="B432" s="458" t="s">
        <v>17</v>
      </c>
      <c r="C432" s="458"/>
      <c r="D432" s="458"/>
      <c r="E432" s="458"/>
      <c r="F432" s="458"/>
      <c r="G432" s="458"/>
      <c r="H432" s="458"/>
      <c r="I432" s="458"/>
      <c r="J432" s="458"/>
      <c r="K432" s="458"/>
      <c r="L432" s="458"/>
      <c r="M432" s="459"/>
      <c r="N432" s="226">
        <v>808</v>
      </c>
      <c r="O432" s="229">
        <v>1</v>
      </c>
      <c r="P432" s="229">
        <v>6</v>
      </c>
      <c r="Q432" s="227" t="s">
        <v>327</v>
      </c>
      <c r="R432" s="228" t="s">
        <v>18</v>
      </c>
      <c r="S432" s="460"/>
      <c r="T432" s="461"/>
      <c r="U432" s="230">
        <v>786.44399999999996</v>
      </c>
      <c r="V432" s="231">
        <v>42.899000000000001</v>
      </c>
      <c r="W432" s="270">
        <f>+W433</f>
        <v>829.34199999999998</v>
      </c>
      <c r="X432" s="281">
        <f>+X433</f>
        <v>768.08795999999995</v>
      </c>
      <c r="Y432" s="283">
        <f t="shared" si="41"/>
        <v>92.614139884390269</v>
      </c>
    </row>
    <row r="433" spans="1:25" ht="32.25" customHeight="1" x14ac:dyDescent="0.2">
      <c r="A433" s="225"/>
      <c r="B433" s="458" t="s">
        <v>37</v>
      </c>
      <c r="C433" s="458"/>
      <c r="D433" s="458"/>
      <c r="E433" s="458"/>
      <c r="F433" s="458"/>
      <c r="G433" s="458"/>
      <c r="H433" s="458"/>
      <c r="I433" s="458"/>
      <c r="J433" s="458"/>
      <c r="K433" s="458"/>
      <c r="L433" s="458"/>
      <c r="M433" s="459"/>
      <c r="N433" s="226">
        <v>808</v>
      </c>
      <c r="O433" s="229">
        <v>1</v>
      </c>
      <c r="P433" s="229">
        <v>6</v>
      </c>
      <c r="Q433" s="227" t="s">
        <v>327</v>
      </c>
      <c r="R433" s="228" t="s">
        <v>38</v>
      </c>
      <c r="S433" s="460"/>
      <c r="T433" s="461"/>
      <c r="U433" s="230">
        <v>786.44399999999996</v>
      </c>
      <c r="V433" s="231">
        <v>42.899000000000001</v>
      </c>
      <c r="W433" s="270">
        <f>+W434+W435</f>
        <v>829.34199999999998</v>
      </c>
      <c r="X433" s="281">
        <f>+X434+X435</f>
        <v>768.08795999999995</v>
      </c>
      <c r="Y433" s="283">
        <f t="shared" si="41"/>
        <v>92.614139884390269</v>
      </c>
    </row>
    <row r="434" spans="1:25" ht="32.25" customHeight="1" x14ac:dyDescent="0.2">
      <c r="A434" s="225"/>
      <c r="B434" s="458" t="s">
        <v>290</v>
      </c>
      <c r="C434" s="458"/>
      <c r="D434" s="458"/>
      <c r="E434" s="458"/>
      <c r="F434" s="458"/>
      <c r="G434" s="458"/>
      <c r="H434" s="458"/>
      <c r="I434" s="458"/>
      <c r="J434" s="458"/>
      <c r="K434" s="458"/>
      <c r="L434" s="458"/>
      <c r="M434" s="459"/>
      <c r="N434" s="226">
        <v>808</v>
      </c>
      <c r="O434" s="229">
        <v>1</v>
      </c>
      <c r="P434" s="229">
        <v>6</v>
      </c>
      <c r="Q434" s="227" t="s">
        <v>327</v>
      </c>
      <c r="R434" s="228" t="s">
        <v>39</v>
      </c>
      <c r="S434" s="460"/>
      <c r="T434" s="461"/>
      <c r="U434" s="230">
        <v>604.02700000000004</v>
      </c>
      <c r="V434" s="231">
        <v>32.948</v>
      </c>
      <c r="W434" s="270">
        <v>636.97500000000002</v>
      </c>
      <c r="X434" s="281">
        <v>590.85096999999996</v>
      </c>
      <c r="Y434" s="283">
        <f t="shared" si="41"/>
        <v>92.758894776090102</v>
      </c>
    </row>
    <row r="435" spans="1:25" ht="21.75" customHeight="1" x14ac:dyDescent="0.2">
      <c r="A435" s="225"/>
      <c r="B435" s="458" t="s">
        <v>291</v>
      </c>
      <c r="C435" s="458"/>
      <c r="D435" s="458"/>
      <c r="E435" s="458"/>
      <c r="F435" s="458"/>
      <c r="G435" s="458"/>
      <c r="H435" s="458"/>
      <c r="I435" s="458"/>
      <c r="J435" s="458"/>
      <c r="K435" s="458"/>
      <c r="L435" s="458"/>
      <c r="M435" s="459"/>
      <c r="N435" s="226">
        <v>808</v>
      </c>
      <c r="O435" s="229">
        <v>1</v>
      </c>
      <c r="P435" s="229">
        <v>6</v>
      </c>
      <c r="Q435" s="227" t="s">
        <v>327</v>
      </c>
      <c r="R435" s="228" t="s">
        <v>41</v>
      </c>
      <c r="S435" s="460"/>
      <c r="T435" s="461"/>
      <c r="U435" s="230">
        <v>182.417</v>
      </c>
      <c r="V435" s="231">
        <v>9.9510000000000005</v>
      </c>
      <c r="W435" s="270">
        <v>192.36699999999999</v>
      </c>
      <c r="X435" s="281">
        <v>177.23698999999999</v>
      </c>
      <c r="Y435" s="283">
        <f t="shared" si="41"/>
        <v>92.134820421382045</v>
      </c>
    </row>
    <row r="436" spans="1:25" ht="21.75" customHeight="1" x14ac:dyDescent="0.2">
      <c r="A436" s="225"/>
      <c r="B436" s="458" t="s">
        <v>328</v>
      </c>
      <c r="C436" s="458"/>
      <c r="D436" s="458"/>
      <c r="E436" s="458"/>
      <c r="F436" s="458"/>
      <c r="G436" s="458"/>
      <c r="H436" s="458"/>
      <c r="I436" s="458"/>
      <c r="J436" s="458"/>
      <c r="K436" s="458"/>
      <c r="L436" s="458"/>
      <c r="M436" s="459"/>
      <c r="N436" s="226">
        <v>808</v>
      </c>
      <c r="O436" s="229">
        <v>1</v>
      </c>
      <c r="P436" s="229">
        <v>6</v>
      </c>
      <c r="Q436" s="227" t="s">
        <v>329</v>
      </c>
      <c r="R436" s="228">
        <v>0</v>
      </c>
      <c r="S436" s="460"/>
      <c r="T436" s="461"/>
      <c r="U436" s="230">
        <v>680.39499999999998</v>
      </c>
      <c r="V436" s="231">
        <v>37.112000000000002</v>
      </c>
      <c r="W436" s="270">
        <f>+W437</f>
        <v>717.50700000000006</v>
      </c>
      <c r="X436" s="281">
        <f>+X437</f>
        <v>551.79199999999992</v>
      </c>
      <c r="Y436" s="283">
        <f t="shared" si="41"/>
        <v>76.904058078875863</v>
      </c>
    </row>
    <row r="437" spans="1:25" ht="21.75" customHeight="1" x14ac:dyDescent="0.2">
      <c r="A437" s="225"/>
      <c r="B437" s="458" t="s">
        <v>17</v>
      </c>
      <c r="C437" s="458"/>
      <c r="D437" s="458"/>
      <c r="E437" s="458"/>
      <c r="F437" s="458"/>
      <c r="G437" s="458"/>
      <c r="H437" s="458"/>
      <c r="I437" s="458"/>
      <c r="J437" s="458"/>
      <c r="K437" s="458"/>
      <c r="L437" s="458"/>
      <c r="M437" s="459"/>
      <c r="N437" s="226">
        <v>808</v>
      </c>
      <c r="O437" s="229">
        <v>1</v>
      </c>
      <c r="P437" s="229">
        <v>6</v>
      </c>
      <c r="Q437" s="227" t="s">
        <v>329</v>
      </c>
      <c r="R437" s="228" t="s">
        <v>18</v>
      </c>
      <c r="S437" s="460"/>
      <c r="T437" s="461"/>
      <c r="U437" s="230">
        <v>680.39499999999998</v>
      </c>
      <c r="V437" s="231">
        <v>37.112000000000002</v>
      </c>
      <c r="W437" s="270">
        <f>+W438</f>
        <v>717.50700000000006</v>
      </c>
      <c r="X437" s="281">
        <f>+X438</f>
        <v>551.79199999999992</v>
      </c>
      <c r="Y437" s="283">
        <f t="shared" si="41"/>
        <v>76.904058078875863</v>
      </c>
    </row>
    <row r="438" spans="1:25" ht="12" customHeight="1" x14ac:dyDescent="0.2">
      <c r="A438" s="225"/>
      <c r="B438" s="458" t="s">
        <v>37</v>
      </c>
      <c r="C438" s="458"/>
      <c r="D438" s="458"/>
      <c r="E438" s="458"/>
      <c r="F438" s="458"/>
      <c r="G438" s="458"/>
      <c r="H438" s="458"/>
      <c r="I438" s="458"/>
      <c r="J438" s="458"/>
      <c r="K438" s="458"/>
      <c r="L438" s="458"/>
      <c r="M438" s="459"/>
      <c r="N438" s="226">
        <v>808</v>
      </c>
      <c r="O438" s="229">
        <v>1</v>
      </c>
      <c r="P438" s="229">
        <v>6</v>
      </c>
      <c r="Q438" s="227" t="s">
        <v>329</v>
      </c>
      <c r="R438" s="228" t="s">
        <v>38</v>
      </c>
      <c r="S438" s="460"/>
      <c r="T438" s="461"/>
      <c r="U438" s="230">
        <v>680.39499999999998</v>
      </c>
      <c r="V438" s="231">
        <v>37.112000000000002</v>
      </c>
      <c r="W438" s="270">
        <f>+W439+W440</f>
        <v>717.50700000000006</v>
      </c>
      <c r="X438" s="281">
        <f>+X439+X440</f>
        <v>551.79199999999992</v>
      </c>
      <c r="Y438" s="283">
        <f t="shared" si="41"/>
        <v>76.904058078875863</v>
      </c>
    </row>
    <row r="439" spans="1:25" ht="32.25" customHeight="1" x14ac:dyDescent="0.2">
      <c r="A439" s="225"/>
      <c r="B439" s="458" t="s">
        <v>290</v>
      </c>
      <c r="C439" s="458"/>
      <c r="D439" s="458"/>
      <c r="E439" s="458"/>
      <c r="F439" s="458"/>
      <c r="G439" s="458"/>
      <c r="H439" s="458"/>
      <c r="I439" s="458"/>
      <c r="J439" s="458"/>
      <c r="K439" s="458"/>
      <c r="L439" s="458"/>
      <c r="M439" s="459"/>
      <c r="N439" s="226">
        <v>808</v>
      </c>
      <c r="O439" s="229">
        <v>1</v>
      </c>
      <c r="P439" s="229">
        <v>6</v>
      </c>
      <c r="Q439" s="227" t="s">
        <v>329</v>
      </c>
      <c r="R439" s="228" t="s">
        <v>39</v>
      </c>
      <c r="S439" s="460"/>
      <c r="T439" s="461"/>
      <c r="U439" s="230">
        <v>522.577</v>
      </c>
      <c r="V439" s="231">
        <v>28.504000000000001</v>
      </c>
      <c r="W439" s="270">
        <v>551.08100000000002</v>
      </c>
      <c r="X439" s="281">
        <v>424.72503999999998</v>
      </c>
      <c r="Y439" s="283">
        <f t="shared" si="41"/>
        <v>77.071254497977606</v>
      </c>
    </row>
    <row r="440" spans="1:25" ht="53.25" customHeight="1" x14ac:dyDescent="0.2">
      <c r="A440" s="225"/>
      <c r="B440" s="458" t="s">
        <v>291</v>
      </c>
      <c r="C440" s="458"/>
      <c r="D440" s="458"/>
      <c r="E440" s="458"/>
      <c r="F440" s="458"/>
      <c r="G440" s="458"/>
      <c r="H440" s="458"/>
      <c r="I440" s="458"/>
      <c r="J440" s="458"/>
      <c r="K440" s="458"/>
      <c r="L440" s="458"/>
      <c r="M440" s="459"/>
      <c r="N440" s="226">
        <v>808</v>
      </c>
      <c r="O440" s="229">
        <v>1</v>
      </c>
      <c r="P440" s="229">
        <v>6</v>
      </c>
      <c r="Q440" s="227" t="s">
        <v>329</v>
      </c>
      <c r="R440" s="228" t="s">
        <v>41</v>
      </c>
      <c r="S440" s="460"/>
      <c r="T440" s="461"/>
      <c r="U440" s="230">
        <v>157.81800000000001</v>
      </c>
      <c r="V440" s="231">
        <v>8.6080000000000005</v>
      </c>
      <c r="W440" s="270">
        <v>166.42599999999999</v>
      </c>
      <c r="X440" s="281">
        <v>127.06695999999999</v>
      </c>
      <c r="Y440" s="283">
        <f t="shared" si="41"/>
        <v>76.350426015165908</v>
      </c>
    </row>
    <row r="441" spans="1:25" ht="21.75" customHeight="1" x14ac:dyDescent="0.2">
      <c r="A441" s="225"/>
      <c r="B441" s="458" t="s">
        <v>330</v>
      </c>
      <c r="C441" s="458"/>
      <c r="D441" s="458"/>
      <c r="E441" s="458"/>
      <c r="F441" s="458"/>
      <c r="G441" s="458"/>
      <c r="H441" s="458"/>
      <c r="I441" s="458"/>
      <c r="J441" s="458"/>
      <c r="K441" s="458"/>
      <c r="L441" s="458"/>
      <c r="M441" s="459"/>
      <c r="N441" s="226">
        <v>808</v>
      </c>
      <c r="O441" s="229">
        <v>1</v>
      </c>
      <c r="P441" s="229">
        <v>6</v>
      </c>
      <c r="Q441" s="227" t="s">
        <v>331</v>
      </c>
      <c r="R441" s="228">
        <v>0</v>
      </c>
      <c r="S441" s="460"/>
      <c r="T441" s="461"/>
      <c r="U441" s="230">
        <v>66</v>
      </c>
      <c r="V441" s="231">
        <v>0</v>
      </c>
      <c r="W441" s="270">
        <f>+W442</f>
        <v>66</v>
      </c>
      <c r="X441" s="281">
        <f>+X442</f>
        <v>35.995220000000003</v>
      </c>
      <c r="Y441" s="283">
        <f t="shared" si="41"/>
        <v>54.538212121212126</v>
      </c>
    </row>
    <row r="442" spans="1:25" ht="32.25" customHeight="1" x14ac:dyDescent="0.2">
      <c r="A442" s="225"/>
      <c r="B442" s="458" t="s">
        <v>302</v>
      </c>
      <c r="C442" s="458"/>
      <c r="D442" s="458"/>
      <c r="E442" s="458"/>
      <c r="F442" s="458"/>
      <c r="G442" s="458"/>
      <c r="H442" s="458"/>
      <c r="I442" s="458"/>
      <c r="J442" s="458"/>
      <c r="K442" s="458"/>
      <c r="L442" s="458"/>
      <c r="M442" s="459"/>
      <c r="N442" s="226">
        <v>808</v>
      </c>
      <c r="O442" s="229">
        <v>1</v>
      </c>
      <c r="P442" s="229">
        <v>6</v>
      </c>
      <c r="Q442" s="227" t="s">
        <v>331</v>
      </c>
      <c r="R442" s="228" t="s">
        <v>24</v>
      </c>
      <c r="S442" s="460"/>
      <c r="T442" s="461"/>
      <c r="U442" s="230">
        <v>66</v>
      </c>
      <c r="V442" s="231">
        <v>0</v>
      </c>
      <c r="W442" s="270">
        <f>+W443</f>
        <v>66</v>
      </c>
      <c r="X442" s="281">
        <f>+X443</f>
        <v>35.995220000000003</v>
      </c>
      <c r="Y442" s="283">
        <f t="shared" si="41"/>
        <v>54.538212121212126</v>
      </c>
    </row>
    <row r="443" spans="1:25" ht="12" customHeight="1" x14ac:dyDescent="0.2">
      <c r="A443" s="225"/>
      <c r="B443" s="458" t="s">
        <v>303</v>
      </c>
      <c r="C443" s="458"/>
      <c r="D443" s="458"/>
      <c r="E443" s="458"/>
      <c r="F443" s="458"/>
      <c r="G443" s="458"/>
      <c r="H443" s="458"/>
      <c r="I443" s="458"/>
      <c r="J443" s="458"/>
      <c r="K443" s="458"/>
      <c r="L443" s="458"/>
      <c r="M443" s="459"/>
      <c r="N443" s="226">
        <v>808</v>
      </c>
      <c r="O443" s="229">
        <v>1</v>
      </c>
      <c r="P443" s="229">
        <v>6</v>
      </c>
      <c r="Q443" s="227" t="s">
        <v>331</v>
      </c>
      <c r="R443" s="228" t="s">
        <v>26</v>
      </c>
      <c r="S443" s="460"/>
      <c r="T443" s="461"/>
      <c r="U443" s="230">
        <v>66</v>
      </c>
      <c r="V443" s="231">
        <v>0</v>
      </c>
      <c r="W443" s="270">
        <f>+W444+W445</f>
        <v>66</v>
      </c>
      <c r="X443" s="281">
        <f>+X444+X445</f>
        <v>35.995220000000003</v>
      </c>
      <c r="Y443" s="283">
        <f t="shared" si="41"/>
        <v>54.538212121212126</v>
      </c>
    </row>
    <row r="444" spans="1:25" ht="12" customHeight="1" x14ac:dyDescent="0.2">
      <c r="A444" s="225"/>
      <c r="B444" s="458" t="s">
        <v>304</v>
      </c>
      <c r="C444" s="458"/>
      <c r="D444" s="458"/>
      <c r="E444" s="458"/>
      <c r="F444" s="458"/>
      <c r="G444" s="458"/>
      <c r="H444" s="458"/>
      <c r="I444" s="458"/>
      <c r="J444" s="458"/>
      <c r="K444" s="458"/>
      <c r="L444" s="458"/>
      <c r="M444" s="459"/>
      <c r="N444" s="226">
        <v>808</v>
      </c>
      <c r="O444" s="229">
        <v>1</v>
      </c>
      <c r="P444" s="229">
        <v>6</v>
      </c>
      <c r="Q444" s="227" t="s">
        <v>331</v>
      </c>
      <c r="R444" s="228" t="s">
        <v>27</v>
      </c>
      <c r="S444" s="460"/>
      <c r="T444" s="461"/>
      <c r="U444" s="230">
        <v>42.4</v>
      </c>
      <c r="V444" s="231">
        <v>2.1</v>
      </c>
      <c r="W444" s="270">
        <v>44.5</v>
      </c>
      <c r="X444" s="281">
        <v>25.99522</v>
      </c>
      <c r="Y444" s="283">
        <f t="shared" si="41"/>
        <v>58.41622471910113</v>
      </c>
    </row>
    <row r="445" spans="1:25" ht="21.75" customHeight="1" x14ac:dyDescent="0.2">
      <c r="A445" s="225"/>
      <c r="B445" s="458" t="s">
        <v>305</v>
      </c>
      <c r="C445" s="458"/>
      <c r="D445" s="458"/>
      <c r="E445" s="458"/>
      <c r="F445" s="458"/>
      <c r="G445" s="458"/>
      <c r="H445" s="458"/>
      <c r="I445" s="458"/>
      <c r="J445" s="458"/>
      <c r="K445" s="458"/>
      <c r="L445" s="458"/>
      <c r="M445" s="459"/>
      <c r="N445" s="226">
        <v>808</v>
      </c>
      <c r="O445" s="229">
        <v>1</v>
      </c>
      <c r="P445" s="229">
        <v>6</v>
      </c>
      <c r="Q445" s="227" t="s">
        <v>331</v>
      </c>
      <c r="R445" s="228" t="s">
        <v>28</v>
      </c>
      <c r="S445" s="460"/>
      <c r="T445" s="461"/>
      <c r="U445" s="230">
        <v>23.6</v>
      </c>
      <c r="V445" s="231">
        <v>-2.1</v>
      </c>
      <c r="W445" s="270">
        <v>21.5</v>
      </c>
      <c r="X445" s="281">
        <v>10</v>
      </c>
      <c r="Y445" s="283">
        <f t="shared" si="41"/>
        <v>46.511627906976742</v>
      </c>
    </row>
    <row r="446" spans="1:25" ht="32.25" customHeight="1" x14ac:dyDescent="0.2">
      <c r="A446" s="225"/>
      <c r="B446" s="458" t="s">
        <v>549</v>
      </c>
      <c r="C446" s="458"/>
      <c r="D446" s="458"/>
      <c r="E446" s="458"/>
      <c r="F446" s="458"/>
      <c r="G446" s="458"/>
      <c r="H446" s="458"/>
      <c r="I446" s="458"/>
      <c r="J446" s="458"/>
      <c r="K446" s="458"/>
      <c r="L446" s="458"/>
      <c r="M446" s="459"/>
      <c r="N446" s="226">
        <v>808</v>
      </c>
      <c r="O446" s="229">
        <v>1</v>
      </c>
      <c r="P446" s="229">
        <v>6</v>
      </c>
      <c r="Q446" s="227" t="s">
        <v>550</v>
      </c>
      <c r="R446" s="228">
        <v>0</v>
      </c>
      <c r="S446" s="460"/>
      <c r="T446" s="461"/>
      <c r="U446" s="230">
        <v>5</v>
      </c>
      <c r="V446" s="231">
        <v>0</v>
      </c>
      <c r="W446" s="270">
        <f t="shared" ref="W446:X448" si="43">+W447</f>
        <v>5</v>
      </c>
      <c r="X446" s="281">
        <f t="shared" si="43"/>
        <v>0</v>
      </c>
      <c r="Y446" s="283">
        <f t="shared" si="41"/>
        <v>0</v>
      </c>
    </row>
    <row r="447" spans="1:25" ht="21.75" customHeight="1" x14ac:dyDescent="0.2">
      <c r="A447" s="225"/>
      <c r="B447" s="458" t="s">
        <v>17</v>
      </c>
      <c r="C447" s="458"/>
      <c r="D447" s="458"/>
      <c r="E447" s="458"/>
      <c r="F447" s="458"/>
      <c r="G447" s="458"/>
      <c r="H447" s="458"/>
      <c r="I447" s="458"/>
      <c r="J447" s="458"/>
      <c r="K447" s="458"/>
      <c r="L447" s="458"/>
      <c r="M447" s="459"/>
      <c r="N447" s="226">
        <v>808</v>
      </c>
      <c r="O447" s="229">
        <v>1</v>
      </c>
      <c r="P447" s="229">
        <v>6</v>
      </c>
      <c r="Q447" s="227" t="s">
        <v>550</v>
      </c>
      <c r="R447" s="228" t="s">
        <v>18</v>
      </c>
      <c r="S447" s="460"/>
      <c r="T447" s="461"/>
      <c r="U447" s="230">
        <v>5</v>
      </c>
      <c r="V447" s="231">
        <v>0</v>
      </c>
      <c r="W447" s="270">
        <f t="shared" si="43"/>
        <v>5</v>
      </c>
      <c r="X447" s="281">
        <f t="shared" si="43"/>
        <v>0</v>
      </c>
      <c r="Y447" s="283">
        <f t="shared" si="41"/>
        <v>0</v>
      </c>
    </row>
    <row r="448" spans="1:25" ht="53.25" customHeight="1" x14ac:dyDescent="0.2">
      <c r="A448" s="225"/>
      <c r="B448" s="458" t="s">
        <v>37</v>
      </c>
      <c r="C448" s="458"/>
      <c r="D448" s="458"/>
      <c r="E448" s="458"/>
      <c r="F448" s="458"/>
      <c r="G448" s="458"/>
      <c r="H448" s="458"/>
      <c r="I448" s="458"/>
      <c r="J448" s="458"/>
      <c r="K448" s="458"/>
      <c r="L448" s="458"/>
      <c r="M448" s="459"/>
      <c r="N448" s="226">
        <v>808</v>
      </c>
      <c r="O448" s="229">
        <v>1</v>
      </c>
      <c r="P448" s="229">
        <v>6</v>
      </c>
      <c r="Q448" s="227" t="s">
        <v>550</v>
      </c>
      <c r="R448" s="228" t="s">
        <v>38</v>
      </c>
      <c r="S448" s="460"/>
      <c r="T448" s="461"/>
      <c r="U448" s="230">
        <v>5</v>
      </c>
      <c r="V448" s="231">
        <v>0</v>
      </c>
      <c r="W448" s="270">
        <f t="shared" si="43"/>
        <v>5</v>
      </c>
      <c r="X448" s="281">
        <f t="shared" si="43"/>
        <v>0</v>
      </c>
      <c r="Y448" s="283">
        <f t="shared" si="41"/>
        <v>0</v>
      </c>
    </row>
    <row r="449" spans="1:25" ht="21.75" customHeight="1" x14ac:dyDescent="0.2">
      <c r="A449" s="225"/>
      <c r="B449" s="458" t="s">
        <v>308</v>
      </c>
      <c r="C449" s="458"/>
      <c r="D449" s="458"/>
      <c r="E449" s="458"/>
      <c r="F449" s="458"/>
      <c r="G449" s="458"/>
      <c r="H449" s="458"/>
      <c r="I449" s="458"/>
      <c r="J449" s="458"/>
      <c r="K449" s="458"/>
      <c r="L449" s="458"/>
      <c r="M449" s="459"/>
      <c r="N449" s="226">
        <v>808</v>
      </c>
      <c r="O449" s="229">
        <v>1</v>
      </c>
      <c r="P449" s="229">
        <v>6</v>
      </c>
      <c r="Q449" s="227" t="s">
        <v>550</v>
      </c>
      <c r="R449" s="228" t="s">
        <v>40</v>
      </c>
      <c r="S449" s="460"/>
      <c r="T449" s="461"/>
      <c r="U449" s="230">
        <v>5</v>
      </c>
      <c r="V449" s="231">
        <v>0</v>
      </c>
      <c r="W449" s="270">
        <v>5</v>
      </c>
      <c r="X449" s="281"/>
      <c r="Y449" s="283">
        <f t="shared" si="41"/>
        <v>0</v>
      </c>
    </row>
    <row r="450" spans="1:25" ht="21.75" customHeight="1" x14ac:dyDescent="0.2">
      <c r="A450" s="225"/>
      <c r="B450" s="458" t="s">
        <v>478</v>
      </c>
      <c r="C450" s="458"/>
      <c r="D450" s="458"/>
      <c r="E450" s="458"/>
      <c r="F450" s="458"/>
      <c r="G450" s="458"/>
      <c r="H450" s="458"/>
      <c r="I450" s="458"/>
      <c r="J450" s="458"/>
      <c r="K450" s="458"/>
      <c r="L450" s="458"/>
      <c r="M450" s="459"/>
      <c r="N450" s="226">
        <v>991</v>
      </c>
      <c r="O450" s="229">
        <v>0</v>
      </c>
      <c r="P450" s="229">
        <v>0</v>
      </c>
      <c r="Q450" s="227">
        <v>0</v>
      </c>
      <c r="R450" s="228">
        <v>0</v>
      </c>
      <c r="S450" s="460"/>
      <c r="T450" s="461"/>
      <c r="U450" s="230">
        <v>44567.678</v>
      </c>
      <c r="V450" s="231">
        <v>7771.1559999999999</v>
      </c>
      <c r="W450" s="270">
        <f>+W451+W549+W560+W585+W647+W686+W694+W716+W723+W748+W762</f>
        <v>77961.556990000012</v>
      </c>
      <c r="X450" s="281">
        <f>+X451+X549+X560+X585+X647+X686+X694+X716+X723+X748+X762</f>
        <v>34344.222299999994</v>
      </c>
      <c r="Y450" s="283">
        <f t="shared" si="41"/>
        <v>44.052766037503929</v>
      </c>
    </row>
    <row r="451" spans="1:25" ht="32.25" customHeight="1" x14ac:dyDescent="0.2">
      <c r="A451" s="225"/>
      <c r="B451" s="458" t="s">
        <v>285</v>
      </c>
      <c r="C451" s="458"/>
      <c r="D451" s="458"/>
      <c r="E451" s="458"/>
      <c r="F451" s="458"/>
      <c r="G451" s="458"/>
      <c r="H451" s="458"/>
      <c r="I451" s="458"/>
      <c r="J451" s="458"/>
      <c r="K451" s="458"/>
      <c r="L451" s="458"/>
      <c r="M451" s="459"/>
      <c r="N451" s="226">
        <v>991</v>
      </c>
      <c r="O451" s="229">
        <v>1</v>
      </c>
      <c r="P451" s="229">
        <v>0</v>
      </c>
      <c r="Q451" s="227">
        <v>0</v>
      </c>
      <c r="R451" s="228">
        <v>0</v>
      </c>
      <c r="S451" s="460"/>
      <c r="T451" s="461"/>
      <c r="U451" s="230">
        <v>27917.728999999999</v>
      </c>
      <c r="V451" s="231">
        <v>2259.4670000000001</v>
      </c>
      <c r="W451" s="270">
        <f>+W452+W459+W491+W497+W502</f>
        <v>31316.110200000003</v>
      </c>
      <c r="X451" s="281">
        <f>+X452+X459+X491+X497+X502</f>
        <v>23577.504359999999</v>
      </c>
      <c r="Y451" s="283">
        <f t="shared" si="41"/>
        <v>75.288738637789038</v>
      </c>
    </row>
    <row r="452" spans="1:25" ht="42.75" customHeight="1" x14ac:dyDescent="0.2">
      <c r="A452" s="225"/>
      <c r="B452" s="458" t="s">
        <v>79</v>
      </c>
      <c r="C452" s="458"/>
      <c r="D452" s="458"/>
      <c r="E452" s="458"/>
      <c r="F452" s="458"/>
      <c r="G452" s="458"/>
      <c r="H452" s="458"/>
      <c r="I452" s="458"/>
      <c r="J452" s="458"/>
      <c r="K452" s="458"/>
      <c r="L452" s="458"/>
      <c r="M452" s="459"/>
      <c r="N452" s="226">
        <v>991</v>
      </c>
      <c r="O452" s="229">
        <v>1</v>
      </c>
      <c r="P452" s="229">
        <v>2</v>
      </c>
      <c r="Q452" s="227">
        <v>0</v>
      </c>
      <c r="R452" s="228">
        <v>0</v>
      </c>
      <c r="S452" s="460"/>
      <c r="T452" s="461"/>
      <c r="U452" s="230">
        <v>1026.5229999999999</v>
      </c>
      <c r="V452" s="231">
        <v>56.045999999999999</v>
      </c>
      <c r="W452" s="270">
        <f t="shared" ref="W452:X455" si="44">+W453</f>
        <v>1082.568</v>
      </c>
      <c r="X452" s="281">
        <f t="shared" si="44"/>
        <v>903.40674000000001</v>
      </c>
      <c r="Y452" s="283">
        <f t="shared" si="41"/>
        <v>83.45034584432571</v>
      </c>
    </row>
    <row r="453" spans="1:25" ht="32.25" customHeight="1" x14ac:dyDescent="0.2">
      <c r="A453" s="225"/>
      <c r="B453" s="458" t="s">
        <v>286</v>
      </c>
      <c r="C453" s="458"/>
      <c r="D453" s="458"/>
      <c r="E453" s="458"/>
      <c r="F453" s="458"/>
      <c r="G453" s="458"/>
      <c r="H453" s="458"/>
      <c r="I453" s="458"/>
      <c r="J453" s="458"/>
      <c r="K453" s="458"/>
      <c r="L453" s="458"/>
      <c r="M453" s="459"/>
      <c r="N453" s="226">
        <v>991</v>
      </c>
      <c r="O453" s="229">
        <v>1</v>
      </c>
      <c r="P453" s="229">
        <v>2</v>
      </c>
      <c r="Q453" s="227" t="s">
        <v>287</v>
      </c>
      <c r="R453" s="228">
        <v>0</v>
      </c>
      <c r="S453" s="460"/>
      <c r="T453" s="461"/>
      <c r="U453" s="230">
        <v>1026.5229999999999</v>
      </c>
      <c r="V453" s="231">
        <v>56.045999999999999</v>
      </c>
      <c r="W453" s="270">
        <f t="shared" si="44"/>
        <v>1082.568</v>
      </c>
      <c r="X453" s="281">
        <f t="shared" si="44"/>
        <v>903.40674000000001</v>
      </c>
      <c r="Y453" s="283">
        <f t="shared" si="41"/>
        <v>83.45034584432571</v>
      </c>
    </row>
    <row r="454" spans="1:25" ht="21.75" customHeight="1" x14ac:dyDescent="0.2">
      <c r="A454" s="225"/>
      <c r="B454" s="458" t="s">
        <v>288</v>
      </c>
      <c r="C454" s="458"/>
      <c r="D454" s="458"/>
      <c r="E454" s="458"/>
      <c r="F454" s="458"/>
      <c r="G454" s="458"/>
      <c r="H454" s="458"/>
      <c r="I454" s="458"/>
      <c r="J454" s="458"/>
      <c r="K454" s="458"/>
      <c r="L454" s="458"/>
      <c r="M454" s="459"/>
      <c r="N454" s="226">
        <v>991</v>
      </c>
      <c r="O454" s="229">
        <v>1</v>
      </c>
      <c r="P454" s="229">
        <v>2</v>
      </c>
      <c r="Q454" s="227" t="s">
        <v>289</v>
      </c>
      <c r="R454" s="228">
        <v>0</v>
      </c>
      <c r="S454" s="460"/>
      <c r="T454" s="461"/>
      <c r="U454" s="230">
        <v>1026.5229999999999</v>
      </c>
      <c r="V454" s="231">
        <v>56.045999999999999</v>
      </c>
      <c r="W454" s="270">
        <f t="shared" si="44"/>
        <v>1082.568</v>
      </c>
      <c r="X454" s="281">
        <f t="shared" si="44"/>
        <v>903.40674000000001</v>
      </c>
      <c r="Y454" s="283">
        <f t="shared" si="41"/>
        <v>83.45034584432571</v>
      </c>
    </row>
    <row r="455" spans="1:25" ht="21.75" customHeight="1" x14ac:dyDescent="0.2">
      <c r="A455" s="225"/>
      <c r="B455" s="458" t="s">
        <v>17</v>
      </c>
      <c r="C455" s="458"/>
      <c r="D455" s="458"/>
      <c r="E455" s="458"/>
      <c r="F455" s="458"/>
      <c r="G455" s="458"/>
      <c r="H455" s="458"/>
      <c r="I455" s="458"/>
      <c r="J455" s="458"/>
      <c r="K455" s="458"/>
      <c r="L455" s="458"/>
      <c r="M455" s="459"/>
      <c r="N455" s="226">
        <v>991</v>
      </c>
      <c r="O455" s="229">
        <v>1</v>
      </c>
      <c r="P455" s="229">
        <v>2</v>
      </c>
      <c r="Q455" s="227" t="s">
        <v>289</v>
      </c>
      <c r="R455" s="228" t="s">
        <v>18</v>
      </c>
      <c r="S455" s="460"/>
      <c r="T455" s="461"/>
      <c r="U455" s="230">
        <v>1026.5229999999999</v>
      </c>
      <c r="V455" s="231">
        <v>56.045999999999999</v>
      </c>
      <c r="W455" s="270">
        <f t="shared" si="44"/>
        <v>1082.568</v>
      </c>
      <c r="X455" s="281">
        <f t="shared" si="44"/>
        <v>903.40674000000001</v>
      </c>
      <c r="Y455" s="283">
        <f t="shared" si="41"/>
        <v>83.45034584432571</v>
      </c>
    </row>
    <row r="456" spans="1:25" ht="21.75" customHeight="1" x14ac:dyDescent="0.2">
      <c r="A456" s="225"/>
      <c r="B456" s="458" t="s">
        <v>37</v>
      </c>
      <c r="C456" s="458"/>
      <c r="D456" s="458"/>
      <c r="E456" s="458"/>
      <c r="F456" s="458"/>
      <c r="G456" s="458"/>
      <c r="H456" s="458"/>
      <c r="I456" s="458"/>
      <c r="J456" s="458"/>
      <c r="K456" s="458"/>
      <c r="L456" s="458"/>
      <c r="M456" s="459"/>
      <c r="N456" s="226">
        <v>991</v>
      </c>
      <c r="O456" s="229">
        <v>1</v>
      </c>
      <c r="P456" s="229">
        <v>2</v>
      </c>
      <c r="Q456" s="227" t="s">
        <v>289</v>
      </c>
      <c r="R456" s="228" t="s">
        <v>38</v>
      </c>
      <c r="S456" s="460"/>
      <c r="T456" s="461"/>
      <c r="U456" s="230">
        <v>1026.5229999999999</v>
      </c>
      <c r="V456" s="231">
        <v>56.045999999999999</v>
      </c>
      <c r="W456" s="270">
        <f>+W457+W458</f>
        <v>1082.568</v>
      </c>
      <c r="X456" s="281">
        <f>+X457+X458</f>
        <v>903.40674000000001</v>
      </c>
      <c r="Y456" s="283">
        <f t="shared" si="41"/>
        <v>83.45034584432571</v>
      </c>
    </row>
    <row r="457" spans="1:25" ht="12" customHeight="1" x14ac:dyDescent="0.2">
      <c r="A457" s="225"/>
      <c r="B457" s="458" t="s">
        <v>290</v>
      </c>
      <c r="C457" s="458"/>
      <c r="D457" s="458"/>
      <c r="E457" s="458"/>
      <c r="F457" s="458"/>
      <c r="G457" s="458"/>
      <c r="H457" s="458"/>
      <c r="I457" s="458"/>
      <c r="J457" s="458"/>
      <c r="K457" s="458"/>
      <c r="L457" s="458"/>
      <c r="M457" s="459"/>
      <c r="N457" s="226">
        <v>991</v>
      </c>
      <c r="O457" s="229">
        <v>1</v>
      </c>
      <c r="P457" s="229">
        <v>2</v>
      </c>
      <c r="Q457" s="227" t="s">
        <v>289</v>
      </c>
      <c r="R457" s="228" t="s">
        <v>39</v>
      </c>
      <c r="S457" s="460"/>
      <c r="T457" s="461"/>
      <c r="U457" s="230">
        <v>788.42</v>
      </c>
      <c r="V457" s="231">
        <v>43.045999999999999</v>
      </c>
      <c r="W457" s="270">
        <v>831.46500000000003</v>
      </c>
      <c r="X457" s="281">
        <v>696.47631999999999</v>
      </c>
      <c r="Y457" s="283">
        <f t="shared" si="41"/>
        <v>83.764959439062366</v>
      </c>
    </row>
    <row r="458" spans="1:25" ht="32.25" customHeight="1" x14ac:dyDescent="0.2">
      <c r="A458" s="225"/>
      <c r="B458" s="458" t="s">
        <v>291</v>
      </c>
      <c r="C458" s="458"/>
      <c r="D458" s="458"/>
      <c r="E458" s="458"/>
      <c r="F458" s="458"/>
      <c r="G458" s="458"/>
      <c r="H458" s="458"/>
      <c r="I458" s="458"/>
      <c r="J458" s="458"/>
      <c r="K458" s="458"/>
      <c r="L458" s="458"/>
      <c r="M458" s="459"/>
      <c r="N458" s="226">
        <v>991</v>
      </c>
      <c r="O458" s="229">
        <v>1</v>
      </c>
      <c r="P458" s="229">
        <v>2</v>
      </c>
      <c r="Q458" s="227" t="s">
        <v>289</v>
      </c>
      <c r="R458" s="228" t="s">
        <v>41</v>
      </c>
      <c r="S458" s="460"/>
      <c r="T458" s="461"/>
      <c r="U458" s="230">
        <v>238.10300000000001</v>
      </c>
      <c r="V458" s="231">
        <v>13</v>
      </c>
      <c r="W458" s="270">
        <v>251.10300000000001</v>
      </c>
      <c r="X458" s="281">
        <v>206.93042</v>
      </c>
      <c r="Y458" s="283">
        <f t="shared" si="41"/>
        <v>82.408581339131743</v>
      </c>
    </row>
    <row r="459" spans="1:25" ht="21.75" customHeight="1" x14ac:dyDescent="0.2">
      <c r="A459" s="225"/>
      <c r="B459" s="458" t="s">
        <v>80</v>
      </c>
      <c r="C459" s="458"/>
      <c r="D459" s="458"/>
      <c r="E459" s="458"/>
      <c r="F459" s="458"/>
      <c r="G459" s="458"/>
      <c r="H459" s="458"/>
      <c r="I459" s="458"/>
      <c r="J459" s="458"/>
      <c r="K459" s="458"/>
      <c r="L459" s="458"/>
      <c r="M459" s="459"/>
      <c r="N459" s="226">
        <v>991</v>
      </c>
      <c r="O459" s="229">
        <v>1</v>
      </c>
      <c r="P459" s="229">
        <v>4</v>
      </c>
      <c r="Q459" s="227">
        <v>0</v>
      </c>
      <c r="R459" s="228">
        <v>0</v>
      </c>
      <c r="S459" s="460"/>
      <c r="T459" s="461"/>
      <c r="U459" s="230">
        <v>20363.179</v>
      </c>
      <c r="V459" s="231">
        <v>2255.8870000000002</v>
      </c>
      <c r="W459" s="270">
        <f>+W460+W465</f>
        <v>23851.366000000005</v>
      </c>
      <c r="X459" s="281">
        <f>+X460+X465</f>
        <v>17922.507799999999</v>
      </c>
      <c r="Y459" s="283">
        <f t="shared" si="41"/>
        <v>75.142479470567821</v>
      </c>
    </row>
    <row r="460" spans="1:25" ht="53.25" customHeight="1" x14ac:dyDescent="0.2">
      <c r="A460" s="225"/>
      <c r="B460" s="458" t="s">
        <v>153</v>
      </c>
      <c r="C460" s="458"/>
      <c r="D460" s="458"/>
      <c r="E460" s="458"/>
      <c r="F460" s="458"/>
      <c r="G460" s="458"/>
      <c r="H460" s="458"/>
      <c r="I460" s="458"/>
      <c r="J460" s="458"/>
      <c r="K460" s="458"/>
      <c r="L460" s="458"/>
      <c r="M460" s="459"/>
      <c r="N460" s="226">
        <v>991</v>
      </c>
      <c r="O460" s="229">
        <v>1</v>
      </c>
      <c r="P460" s="229">
        <v>4</v>
      </c>
      <c r="Q460" s="227" t="s">
        <v>398</v>
      </c>
      <c r="R460" s="228">
        <v>0</v>
      </c>
      <c r="S460" s="460"/>
      <c r="T460" s="461"/>
      <c r="U460" s="230">
        <v>50</v>
      </c>
      <c r="V460" s="231">
        <v>0</v>
      </c>
      <c r="W460" s="270">
        <f t="shared" ref="W460:X463" si="45">+W461</f>
        <v>50</v>
      </c>
      <c r="X460" s="281">
        <f t="shared" si="45"/>
        <v>24.5</v>
      </c>
      <c r="Y460" s="283">
        <f t="shared" si="41"/>
        <v>49</v>
      </c>
    </row>
    <row r="461" spans="1:25" ht="21.75" customHeight="1" x14ac:dyDescent="0.2">
      <c r="A461" s="225"/>
      <c r="B461" s="458" t="s">
        <v>25</v>
      </c>
      <c r="C461" s="458"/>
      <c r="D461" s="458"/>
      <c r="E461" s="458"/>
      <c r="F461" s="458"/>
      <c r="G461" s="458"/>
      <c r="H461" s="458"/>
      <c r="I461" s="458"/>
      <c r="J461" s="458"/>
      <c r="K461" s="458"/>
      <c r="L461" s="458"/>
      <c r="M461" s="459"/>
      <c r="N461" s="226">
        <v>991</v>
      </c>
      <c r="O461" s="229">
        <v>1</v>
      </c>
      <c r="P461" s="229">
        <v>4</v>
      </c>
      <c r="Q461" s="227" t="s">
        <v>399</v>
      </c>
      <c r="R461" s="228">
        <v>0</v>
      </c>
      <c r="S461" s="460"/>
      <c r="T461" s="461"/>
      <c r="U461" s="230">
        <v>50</v>
      </c>
      <c r="V461" s="231">
        <v>0</v>
      </c>
      <c r="W461" s="270">
        <f t="shared" si="45"/>
        <v>50</v>
      </c>
      <c r="X461" s="281">
        <f t="shared" si="45"/>
        <v>24.5</v>
      </c>
      <c r="Y461" s="283">
        <f t="shared" si="41"/>
        <v>49</v>
      </c>
    </row>
    <row r="462" spans="1:25" ht="21.75" customHeight="1" x14ac:dyDescent="0.2">
      <c r="A462" s="225"/>
      <c r="B462" s="458" t="s">
        <v>302</v>
      </c>
      <c r="C462" s="458"/>
      <c r="D462" s="458"/>
      <c r="E462" s="458"/>
      <c r="F462" s="458"/>
      <c r="G462" s="458"/>
      <c r="H462" s="458"/>
      <c r="I462" s="458"/>
      <c r="J462" s="458"/>
      <c r="K462" s="458"/>
      <c r="L462" s="458"/>
      <c r="M462" s="459"/>
      <c r="N462" s="226">
        <v>991</v>
      </c>
      <c r="O462" s="229">
        <v>1</v>
      </c>
      <c r="P462" s="229">
        <v>4</v>
      </c>
      <c r="Q462" s="227" t="s">
        <v>399</v>
      </c>
      <c r="R462" s="228" t="s">
        <v>24</v>
      </c>
      <c r="S462" s="460"/>
      <c r="T462" s="461"/>
      <c r="U462" s="230">
        <v>50</v>
      </c>
      <c r="V462" s="231">
        <v>0</v>
      </c>
      <c r="W462" s="270">
        <f t="shared" si="45"/>
        <v>50</v>
      </c>
      <c r="X462" s="281">
        <f t="shared" si="45"/>
        <v>24.5</v>
      </c>
      <c r="Y462" s="283">
        <f t="shared" si="41"/>
        <v>49</v>
      </c>
    </row>
    <row r="463" spans="1:25" ht="32.25" customHeight="1" x14ac:dyDescent="0.2">
      <c r="A463" s="225"/>
      <c r="B463" s="458" t="s">
        <v>303</v>
      </c>
      <c r="C463" s="458"/>
      <c r="D463" s="458"/>
      <c r="E463" s="458"/>
      <c r="F463" s="458"/>
      <c r="G463" s="458"/>
      <c r="H463" s="458"/>
      <c r="I463" s="458"/>
      <c r="J463" s="458"/>
      <c r="K463" s="458"/>
      <c r="L463" s="458"/>
      <c r="M463" s="459"/>
      <c r="N463" s="226">
        <v>991</v>
      </c>
      <c r="O463" s="229">
        <v>1</v>
      </c>
      <c r="P463" s="229">
        <v>4</v>
      </c>
      <c r="Q463" s="227" t="s">
        <v>399</v>
      </c>
      <c r="R463" s="228" t="s">
        <v>26</v>
      </c>
      <c r="S463" s="460"/>
      <c r="T463" s="461"/>
      <c r="U463" s="230">
        <v>50</v>
      </c>
      <c r="V463" s="231">
        <v>0</v>
      </c>
      <c r="W463" s="270">
        <f t="shared" si="45"/>
        <v>50</v>
      </c>
      <c r="X463" s="281">
        <f t="shared" si="45"/>
        <v>24.5</v>
      </c>
      <c r="Y463" s="283">
        <f t="shared" si="41"/>
        <v>49</v>
      </c>
    </row>
    <row r="464" spans="1:25" ht="32.25" customHeight="1" x14ac:dyDescent="0.2">
      <c r="A464" s="225"/>
      <c r="B464" s="458" t="s">
        <v>305</v>
      </c>
      <c r="C464" s="458"/>
      <c r="D464" s="458"/>
      <c r="E464" s="458"/>
      <c r="F464" s="458"/>
      <c r="G464" s="458"/>
      <c r="H464" s="458"/>
      <c r="I464" s="458"/>
      <c r="J464" s="458"/>
      <c r="K464" s="458"/>
      <c r="L464" s="458"/>
      <c r="M464" s="459"/>
      <c r="N464" s="226">
        <v>991</v>
      </c>
      <c r="O464" s="229">
        <v>1</v>
      </c>
      <c r="P464" s="229">
        <v>4</v>
      </c>
      <c r="Q464" s="227" t="s">
        <v>399</v>
      </c>
      <c r="R464" s="228" t="s">
        <v>28</v>
      </c>
      <c r="S464" s="460"/>
      <c r="T464" s="461"/>
      <c r="U464" s="230">
        <v>50</v>
      </c>
      <c r="V464" s="231">
        <v>0</v>
      </c>
      <c r="W464" s="270">
        <v>50</v>
      </c>
      <c r="X464" s="281">
        <v>24.5</v>
      </c>
      <c r="Y464" s="283">
        <f t="shared" si="41"/>
        <v>49</v>
      </c>
    </row>
    <row r="465" spans="1:25" ht="21.75" customHeight="1" x14ac:dyDescent="0.2">
      <c r="A465" s="225"/>
      <c r="B465" s="458" t="s">
        <v>286</v>
      </c>
      <c r="C465" s="458"/>
      <c r="D465" s="458"/>
      <c r="E465" s="458"/>
      <c r="F465" s="458"/>
      <c r="G465" s="458"/>
      <c r="H465" s="458"/>
      <c r="I465" s="458"/>
      <c r="J465" s="458"/>
      <c r="K465" s="458"/>
      <c r="L465" s="458"/>
      <c r="M465" s="459"/>
      <c r="N465" s="226">
        <v>991</v>
      </c>
      <c r="O465" s="229">
        <v>1</v>
      </c>
      <c r="P465" s="229">
        <v>4</v>
      </c>
      <c r="Q465" s="227" t="s">
        <v>287</v>
      </c>
      <c r="R465" s="228">
        <v>0</v>
      </c>
      <c r="S465" s="460"/>
      <c r="T465" s="461"/>
      <c r="U465" s="230">
        <v>20313.179</v>
      </c>
      <c r="V465" s="231">
        <v>2255.8870000000002</v>
      </c>
      <c r="W465" s="270">
        <f>+W466+W476+W487</f>
        <v>23801.366000000005</v>
      </c>
      <c r="X465" s="281">
        <f>+X466+X476+X487</f>
        <v>17898.007799999999</v>
      </c>
      <c r="Y465" s="283">
        <f t="shared" si="41"/>
        <v>75.197397493908525</v>
      </c>
    </row>
    <row r="466" spans="1:25" ht="21.75" customHeight="1" x14ac:dyDescent="0.2">
      <c r="A466" s="225"/>
      <c r="B466" s="458" t="s">
        <v>309</v>
      </c>
      <c r="C466" s="458"/>
      <c r="D466" s="458"/>
      <c r="E466" s="458"/>
      <c r="F466" s="458"/>
      <c r="G466" s="458"/>
      <c r="H466" s="458"/>
      <c r="I466" s="458"/>
      <c r="J466" s="458"/>
      <c r="K466" s="458"/>
      <c r="L466" s="458"/>
      <c r="M466" s="459"/>
      <c r="N466" s="226">
        <v>991</v>
      </c>
      <c r="O466" s="229">
        <v>1</v>
      </c>
      <c r="P466" s="229">
        <v>4</v>
      </c>
      <c r="Q466" s="227" t="s">
        <v>310</v>
      </c>
      <c r="R466" s="228">
        <v>0</v>
      </c>
      <c r="S466" s="460"/>
      <c r="T466" s="461"/>
      <c r="U466" s="230">
        <v>14479.722</v>
      </c>
      <c r="V466" s="231">
        <v>817.83900000000006</v>
      </c>
      <c r="W466" s="270">
        <f>+W467</f>
        <v>15297.562000000002</v>
      </c>
      <c r="X466" s="281">
        <f>+X467</f>
        <v>11997.799079999999</v>
      </c>
      <c r="Y466" s="283">
        <f t="shared" si="41"/>
        <v>78.429484907464314</v>
      </c>
    </row>
    <row r="467" spans="1:25" ht="21.75" customHeight="1" x14ac:dyDescent="0.2">
      <c r="A467" s="225"/>
      <c r="B467" s="458" t="s">
        <v>17</v>
      </c>
      <c r="C467" s="458"/>
      <c r="D467" s="458"/>
      <c r="E467" s="458"/>
      <c r="F467" s="458"/>
      <c r="G467" s="458"/>
      <c r="H467" s="458"/>
      <c r="I467" s="458"/>
      <c r="J467" s="458"/>
      <c r="K467" s="458"/>
      <c r="L467" s="458"/>
      <c r="M467" s="459"/>
      <c r="N467" s="226">
        <v>991</v>
      </c>
      <c r="O467" s="229">
        <v>1</v>
      </c>
      <c r="P467" s="229">
        <v>4</v>
      </c>
      <c r="Q467" s="227" t="s">
        <v>310</v>
      </c>
      <c r="R467" s="228" t="s">
        <v>18</v>
      </c>
      <c r="S467" s="460"/>
      <c r="T467" s="461"/>
      <c r="U467" s="230">
        <v>14479.722</v>
      </c>
      <c r="V467" s="231">
        <v>817.83900000000006</v>
      </c>
      <c r="W467" s="270">
        <f>+W468</f>
        <v>15297.562000000002</v>
      </c>
      <c r="X467" s="281">
        <f>+X468</f>
        <v>11997.799079999999</v>
      </c>
      <c r="Y467" s="283">
        <f t="shared" si="41"/>
        <v>78.429484907464314</v>
      </c>
    </row>
    <row r="468" spans="1:25" ht="12" customHeight="1" x14ac:dyDescent="0.2">
      <c r="A468" s="225"/>
      <c r="B468" s="458" t="s">
        <v>37</v>
      </c>
      <c r="C468" s="458"/>
      <c r="D468" s="458"/>
      <c r="E468" s="458"/>
      <c r="F468" s="458"/>
      <c r="G468" s="458"/>
      <c r="H468" s="458"/>
      <c r="I468" s="458"/>
      <c r="J468" s="458"/>
      <c r="K468" s="458"/>
      <c r="L468" s="458"/>
      <c r="M468" s="459"/>
      <c r="N468" s="226">
        <v>991</v>
      </c>
      <c r="O468" s="229">
        <v>1</v>
      </c>
      <c r="P468" s="229">
        <v>4</v>
      </c>
      <c r="Q468" s="227" t="s">
        <v>310</v>
      </c>
      <c r="R468" s="228" t="s">
        <v>38</v>
      </c>
      <c r="S468" s="460"/>
      <c r="T468" s="461"/>
      <c r="U468" s="230">
        <v>14479.722</v>
      </c>
      <c r="V468" s="231">
        <v>817.83900000000006</v>
      </c>
      <c r="W468" s="270">
        <f>+W469+W470</f>
        <v>15297.562000000002</v>
      </c>
      <c r="X468" s="281">
        <f>+X469+X470</f>
        <v>11997.799079999999</v>
      </c>
      <c r="Y468" s="283">
        <f t="shared" si="41"/>
        <v>78.429484907464314</v>
      </c>
    </row>
    <row r="469" spans="1:25" ht="12" customHeight="1" x14ac:dyDescent="0.2">
      <c r="A469" s="225"/>
      <c r="B469" s="458" t="s">
        <v>290</v>
      </c>
      <c r="C469" s="458"/>
      <c r="D469" s="458"/>
      <c r="E469" s="458"/>
      <c r="F469" s="458"/>
      <c r="G469" s="458"/>
      <c r="H469" s="458"/>
      <c r="I469" s="458"/>
      <c r="J469" s="458"/>
      <c r="K469" s="458"/>
      <c r="L469" s="458"/>
      <c r="M469" s="459"/>
      <c r="N469" s="226">
        <v>991</v>
      </c>
      <c r="O469" s="229">
        <v>1</v>
      </c>
      <c r="P469" s="229">
        <v>4</v>
      </c>
      <c r="Q469" s="227" t="s">
        <v>310</v>
      </c>
      <c r="R469" s="228" t="s">
        <v>39</v>
      </c>
      <c r="S469" s="460"/>
      <c r="T469" s="461"/>
      <c r="U469" s="230">
        <v>11121.138000000001</v>
      </c>
      <c r="V469" s="231">
        <v>664.25800000000004</v>
      </c>
      <c r="W469" s="270">
        <v>11785.397000000001</v>
      </c>
      <c r="X469" s="281">
        <v>9242.6309999999994</v>
      </c>
      <c r="Y469" s="283">
        <f t="shared" si="41"/>
        <v>78.424434917211514</v>
      </c>
    </row>
    <row r="470" spans="1:25" ht="12" customHeight="1" x14ac:dyDescent="0.2">
      <c r="A470" s="225"/>
      <c r="B470" s="458" t="s">
        <v>291</v>
      </c>
      <c r="C470" s="458"/>
      <c r="D470" s="458"/>
      <c r="E470" s="458"/>
      <c r="F470" s="458"/>
      <c r="G470" s="458"/>
      <c r="H470" s="458"/>
      <c r="I470" s="458"/>
      <c r="J470" s="458"/>
      <c r="K470" s="458"/>
      <c r="L470" s="458"/>
      <c r="M470" s="459"/>
      <c r="N470" s="226">
        <v>991</v>
      </c>
      <c r="O470" s="229">
        <v>1</v>
      </c>
      <c r="P470" s="229">
        <v>4</v>
      </c>
      <c r="Q470" s="227" t="s">
        <v>310</v>
      </c>
      <c r="R470" s="228" t="s">
        <v>41</v>
      </c>
      <c r="S470" s="460"/>
      <c r="T470" s="461"/>
      <c r="U470" s="230">
        <v>3358.5839999999998</v>
      </c>
      <c r="V470" s="231">
        <v>153.58099999999999</v>
      </c>
      <c r="W470" s="270">
        <v>3512.165</v>
      </c>
      <c r="X470" s="281">
        <v>2755.1680799999999</v>
      </c>
      <c r="Y470" s="283">
        <f t="shared" si="41"/>
        <v>78.446430620429268</v>
      </c>
    </row>
    <row r="471" spans="1:25" ht="12" hidden="1" customHeight="1" x14ac:dyDescent="0.2">
      <c r="A471" s="225"/>
      <c r="B471" s="458" t="s">
        <v>346</v>
      </c>
      <c r="C471" s="458"/>
      <c r="D471" s="458"/>
      <c r="E471" s="458"/>
      <c r="F471" s="458"/>
      <c r="G471" s="458"/>
      <c r="H471" s="458"/>
      <c r="I471" s="458"/>
      <c r="J471" s="458"/>
      <c r="K471" s="458"/>
      <c r="L471" s="458"/>
      <c r="M471" s="459"/>
      <c r="N471" s="226">
        <v>991</v>
      </c>
      <c r="O471" s="229">
        <v>1</v>
      </c>
      <c r="P471" s="229">
        <v>4</v>
      </c>
      <c r="Q471" s="227" t="s">
        <v>347</v>
      </c>
      <c r="R471" s="228">
        <v>0</v>
      </c>
      <c r="S471" s="460"/>
      <c r="T471" s="461"/>
      <c r="U471" s="230">
        <v>0</v>
      </c>
      <c r="V471" s="231">
        <v>0</v>
      </c>
      <c r="W471" s="270">
        <v>0</v>
      </c>
      <c r="X471" s="281">
        <v>0</v>
      </c>
      <c r="Y471" s="283" t="e">
        <f t="shared" si="41"/>
        <v>#DIV/0!</v>
      </c>
    </row>
    <row r="472" spans="1:25" ht="21.75" hidden="1" customHeight="1" x14ac:dyDescent="0.2">
      <c r="A472" s="225"/>
      <c r="B472" s="458" t="s">
        <v>17</v>
      </c>
      <c r="C472" s="458"/>
      <c r="D472" s="458"/>
      <c r="E472" s="458"/>
      <c r="F472" s="458"/>
      <c r="G472" s="458"/>
      <c r="H472" s="458"/>
      <c r="I472" s="458"/>
      <c r="J472" s="458"/>
      <c r="K472" s="458"/>
      <c r="L472" s="458"/>
      <c r="M472" s="459"/>
      <c r="N472" s="226">
        <v>991</v>
      </c>
      <c r="O472" s="229">
        <v>1</v>
      </c>
      <c r="P472" s="229">
        <v>4</v>
      </c>
      <c r="Q472" s="227" t="s">
        <v>347</v>
      </c>
      <c r="R472" s="228" t="s">
        <v>18</v>
      </c>
      <c r="S472" s="460"/>
      <c r="T472" s="461"/>
      <c r="U472" s="230">
        <v>0</v>
      </c>
      <c r="V472" s="231">
        <v>0</v>
      </c>
      <c r="W472" s="270">
        <v>0</v>
      </c>
      <c r="X472" s="281">
        <v>0</v>
      </c>
      <c r="Y472" s="283" t="e">
        <f t="shared" si="41"/>
        <v>#DIV/0!</v>
      </c>
    </row>
    <row r="473" spans="1:25" ht="12" hidden="1" customHeight="1" x14ac:dyDescent="0.2">
      <c r="A473" s="225"/>
      <c r="B473" s="458" t="s">
        <v>37</v>
      </c>
      <c r="C473" s="458"/>
      <c r="D473" s="458"/>
      <c r="E473" s="458"/>
      <c r="F473" s="458"/>
      <c r="G473" s="458"/>
      <c r="H473" s="458"/>
      <c r="I473" s="458"/>
      <c r="J473" s="458"/>
      <c r="K473" s="458"/>
      <c r="L473" s="458"/>
      <c r="M473" s="459"/>
      <c r="N473" s="226">
        <v>991</v>
      </c>
      <c r="O473" s="229">
        <v>1</v>
      </c>
      <c r="P473" s="229">
        <v>4</v>
      </c>
      <c r="Q473" s="227" t="s">
        <v>347</v>
      </c>
      <c r="R473" s="228" t="s">
        <v>38</v>
      </c>
      <c r="S473" s="460"/>
      <c r="T473" s="461"/>
      <c r="U473" s="230">
        <v>0</v>
      </c>
      <c r="V473" s="231">
        <v>0</v>
      </c>
      <c r="W473" s="270">
        <v>0</v>
      </c>
      <c r="X473" s="281">
        <v>0</v>
      </c>
      <c r="Y473" s="283" t="e">
        <f t="shared" si="41"/>
        <v>#DIV/0!</v>
      </c>
    </row>
    <row r="474" spans="1:25" ht="12" hidden="1" customHeight="1" x14ac:dyDescent="0.2">
      <c r="A474" s="225"/>
      <c r="B474" s="458" t="s">
        <v>290</v>
      </c>
      <c r="C474" s="458"/>
      <c r="D474" s="458"/>
      <c r="E474" s="458"/>
      <c r="F474" s="458"/>
      <c r="G474" s="458"/>
      <c r="H474" s="458"/>
      <c r="I474" s="458"/>
      <c r="J474" s="458"/>
      <c r="K474" s="458"/>
      <c r="L474" s="458"/>
      <c r="M474" s="459"/>
      <c r="N474" s="226">
        <v>991</v>
      </c>
      <c r="O474" s="229">
        <v>1</v>
      </c>
      <c r="P474" s="229">
        <v>4</v>
      </c>
      <c r="Q474" s="227" t="s">
        <v>347</v>
      </c>
      <c r="R474" s="228" t="s">
        <v>39</v>
      </c>
      <c r="S474" s="460"/>
      <c r="T474" s="461"/>
      <c r="U474" s="230">
        <v>0</v>
      </c>
      <c r="V474" s="231">
        <v>0</v>
      </c>
      <c r="W474" s="270">
        <v>0</v>
      </c>
      <c r="X474" s="281">
        <v>0</v>
      </c>
      <c r="Y474" s="283" t="e">
        <f t="shared" ref="Y474:Y537" si="46">X474/W474*100</f>
        <v>#DIV/0!</v>
      </c>
    </row>
    <row r="475" spans="1:25" ht="32.25" hidden="1" customHeight="1" x14ac:dyDescent="0.2">
      <c r="A475" s="225"/>
      <c r="B475" s="458" t="s">
        <v>291</v>
      </c>
      <c r="C475" s="458"/>
      <c r="D475" s="458"/>
      <c r="E475" s="458"/>
      <c r="F475" s="458"/>
      <c r="G475" s="458"/>
      <c r="H475" s="458"/>
      <c r="I475" s="458"/>
      <c r="J475" s="458"/>
      <c r="K475" s="458"/>
      <c r="L475" s="458"/>
      <c r="M475" s="459"/>
      <c r="N475" s="226">
        <v>991</v>
      </c>
      <c r="O475" s="229">
        <v>1</v>
      </c>
      <c r="P475" s="229">
        <v>4</v>
      </c>
      <c r="Q475" s="227" t="s">
        <v>347</v>
      </c>
      <c r="R475" s="228" t="s">
        <v>41</v>
      </c>
      <c r="S475" s="460"/>
      <c r="T475" s="461"/>
      <c r="U475" s="230">
        <v>0</v>
      </c>
      <c r="V475" s="231">
        <v>0</v>
      </c>
      <c r="W475" s="270">
        <v>0</v>
      </c>
      <c r="X475" s="281">
        <v>0</v>
      </c>
      <c r="Y475" s="283" t="e">
        <f t="shared" si="46"/>
        <v>#DIV/0!</v>
      </c>
    </row>
    <row r="476" spans="1:25" ht="53.25" customHeight="1" x14ac:dyDescent="0.2">
      <c r="A476" s="225"/>
      <c r="B476" s="458" t="s">
        <v>311</v>
      </c>
      <c r="C476" s="458"/>
      <c r="D476" s="458"/>
      <c r="E476" s="458"/>
      <c r="F476" s="458"/>
      <c r="G476" s="458"/>
      <c r="H476" s="458"/>
      <c r="I476" s="458"/>
      <c r="J476" s="458"/>
      <c r="K476" s="458"/>
      <c r="L476" s="458"/>
      <c r="M476" s="459"/>
      <c r="N476" s="226">
        <v>991</v>
      </c>
      <c r="O476" s="229">
        <v>1</v>
      </c>
      <c r="P476" s="229">
        <v>4</v>
      </c>
      <c r="Q476" s="227" t="s">
        <v>312</v>
      </c>
      <c r="R476" s="228">
        <v>0</v>
      </c>
      <c r="S476" s="460"/>
      <c r="T476" s="461"/>
      <c r="U476" s="230">
        <v>5833.4570000000003</v>
      </c>
      <c r="V476" s="231">
        <v>1412.4179999999999</v>
      </c>
      <c r="W476" s="270">
        <f>+W477+W482</f>
        <v>8478.1740000000009</v>
      </c>
      <c r="X476" s="281">
        <f>+X477+X482</f>
        <v>5874.5817200000001</v>
      </c>
      <c r="Y476" s="283">
        <f t="shared" si="46"/>
        <v>69.290648198538975</v>
      </c>
    </row>
    <row r="477" spans="1:25" ht="21.75" customHeight="1" x14ac:dyDescent="0.2">
      <c r="A477" s="225"/>
      <c r="B477" s="458" t="s">
        <v>302</v>
      </c>
      <c r="C477" s="458"/>
      <c r="D477" s="458"/>
      <c r="E477" s="458"/>
      <c r="F477" s="458"/>
      <c r="G477" s="458"/>
      <c r="H477" s="458"/>
      <c r="I477" s="458"/>
      <c r="J477" s="458"/>
      <c r="K477" s="458"/>
      <c r="L477" s="458"/>
      <c r="M477" s="459"/>
      <c r="N477" s="226">
        <v>991</v>
      </c>
      <c r="O477" s="229">
        <v>1</v>
      </c>
      <c r="P477" s="229">
        <v>4</v>
      </c>
      <c r="Q477" s="227" t="s">
        <v>312</v>
      </c>
      <c r="R477" s="228" t="s">
        <v>24</v>
      </c>
      <c r="S477" s="460"/>
      <c r="T477" s="461"/>
      <c r="U477" s="230">
        <v>5386.4570000000003</v>
      </c>
      <c r="V477" s="231">
        <v>1412.4179999999999</v>
      </c>
      <c r="W477" s="270">
        <f>+W478</f>
        <v>8031.1740000000009</v>
      </c>
      <c r="X477" s="281">
        <f>+X478</f>
        <v>5432.9665500000001</v>
      </c>
      <c r="Y477" s="283">
        <f t="shared" si="46"/>
        <v>67.648472689048944</v>
      </c>
    </row>
    <row r="478" spans="1:25" ht="32.25" customHeight="1" x14ac:dyDescent="0.2">
      <c r="A478" s="225"/>
      <c r="B478" s="458" t="s">
        <v>303</v>
      </c>
      <c r="C478" s="458"/>
      <c r="D478" s="458"/>
      <c r="E478" s="458"/>
      <c r="F478" s="458"/>
      <c r="G478" s="458"/>
      <c r="H478" s="458"/>
      <c r="I478" s="458"/>
      <c r="J478" s="458"/>
      <c r="K478" s="458"/>
      <c r="L478" s="458"/>
      <c r="M478" s="459"/>
      <c r="N478" s="226">
        <v>991</v>
      </c>
      <c r="O478" s="229">
        <v>1</v>
      </c>
      <c r="P478" s="229">
        <v>4</v>
      </c>
      <c r="Q478" s="227" t="s">
        <v>312</v>
      </c>
      <c r="R478" s="228" t="s">
        <v>26</v>
      </c>
      <c r="S478" s="460"/>
      <c r="T478" s="461"/>
      <c r="U478" s="230">
        <v>5386.4570000000003</v>
      </c>
      <c r="V478" s="231">
        <v>1412.4179999999999</v>
      </c>
      <c r="W478" s="270">
        <f>+W479+W480+W481</f>
        <v>8031.1740000000009</v>
      </c>
      <c r="X478" s="281">
        <f>+X479+X480+X481</f>
        <v>5432.9665500000001</v>
      </c>
      <c r="Y478" s="283">
        <f t="shared" si="46"/>
        <v>67.648472689048944</v>
      </c>
    </row>
    <row r="479" spans="1:25" ht="12" customHeight="1" x14ac:dyDescent="0.2">
      <c r="A479" s="225"/>
      <c r="B479" s="458" t="s">
        <v>304</v>
      </c>
      <c r="C479" s="458"/>
      <c r="D479" s="458"/>
      <c r="E479" s="458"/>
      <c r="F479" s="458"/>
      <c r="G479" s="458"/>
      <c r="H479" s="458"/>
      <c r="I479" s="458"/>
      <c r="J479" s="458"/>
      <c r="K479" s="458"/>
      <c r="L479" s="458"/>
      <c r="M479" s="459"/>
      <c r="N479" s="226">
        <v>991</v>
      </c>
      <c r="O479" s="229">
        <v>1</v>
      </c>
      <c r="P479" s="229">
        <v>4</v>
      </c>
      <c r="Q479" s="227" t="s">
        <v>312</v>
      </c>
      <c r="R479" s="228" t="s">
        <v>27</v>
      </c>
      <c r="S479" s="460"/>
      <c r="T479" s="461"/>
      <c r="U479" s="230">
        <v>859.93799999999999</v>
      </c>
      <c r="V479" s="231">
        <v>21.39</v>
      </c>
      <c r="W479" s="270">
        <v>881.32799999999997</v>
      </c>
      <c r="X479" s="281">
        <v>781.78232000000003</v>
      </c>
      <c r="Y479" s="283">
        <f t="shared" si="46"/>
        <v>88.705036036526693</v>
      </c>
    </row>
    <row r="480" spans="1:25" ht="32.25" customHeight="1" x14ac:dyDescent="0.2">
      <c r="A480" s="225"/>
      <c r="B480" s="458" t="s">
        <v>305</v>
      </c>
      <c r="C480" s="458"/>
      <c r="D480" s="458"/>
      <c r="E480" s="458"/>
      <c r="F480" s="458"/>
      <c r="G480" s="458"/>
      <c r="H480" s="458"/>
      <c r="I480" s="458"/>
      <c r="J480" s="458"/>
      <c r="K480" s="458"/>
      <c r="L480" s="458"/>
      <c r="M480" s="459"/>
      <c r="N480" s="226">
        <v>991</v>
      </c>
      <c r="O480" s="229">
        <v>1</v>
      </c>
      <c r="P480" s="229">
        <v>4</v>
      </c>
      <c r="Q480" s="227" t="s">
        <v>312</v>
      </c>
      <c r="R480" s="228" t="s">
        <v>28</v>
      </c>
      <c r="S480" s="460"/>
      <c r="T480" s="461"/>
      <c r="U480" s="230">
        <v>4526.5190000000002</v>
      </c>
      <c r="V480" s="231">
        <v>-173.38399999999999</v>
      </c>
      <c r="W480" s="270">
        <f>4353.134+1312.3-80</f>
        <v>5585.4340000000002</v>
      </c>
      <c r="X480" s="281">
        <v>3853.03026</v>
      </c>
      <c r="Y480" s="283">
        <f t="shared" si="46"/>
        <v>68.983542908214474</v>
      </c>
    </row>
    <row r="481" spans="1:25" ht="42.75" customHeight="1" x14ac:dyDescent="0.2">
      <c r="A481" s="225"/>
      <c r="B481" s="458" t="s">
        <v>606</v>
      </c>
      <c r="C481" s="458"/>
      <c r="D481" s="458"/>
      <c r="E481" s="458"/>
      <c r="F481" s="458"/>
      <c r="G481" s="458"/>
      <c r="H481" s="458"/>
      <c r="I481" s="458"/>
      <c r="J481" s="458"/>
      <c r="K481" s="458"/>
      <c r="L481" s="458"/>
      <c r="M481" s="459"/>
      <c r="N481" s="226">
        <v>991</v>
      </c>
      <c r="O481" s="229">
        <v>1</v>
      </c>
      <c r="P481" s="229">
        <v>4</v>
      </c>
      <c r="Q481" s="227" t="s">
        <v>312</v>
      </c>
      <c r="R481" s="228" t="s">
        <v>600</v>
      </c>
      <c r="S481" s="460"/>
      <c r="T481" s="461"/>
      <c r="U481" s="230">
        <v>0</v>
      </c>
      <c r="V481" s="231">
        <v>1564.412</v>
      </c>
      <c r="W481" s="270">
        <v>1564.412</v>
      </c>
      <c r="X481" s="281">
        <v>798.15396999999996</v>
      </c>
      <c r="Y481" s="283">
        <f t="shared" si="46"/>
        <v>51.019422632912558</v>
      </c>
    </row>
    <row r="482" spans="1:25" ht="21.75" customHeight="1" x14ac:dyDescent="0.2">
      <c r="A482" s="225"/>
      <c r="B482" s="458" t="s">
        <v>29</v>
      </c>
      <c r="C482" s="458"/>
      <c r="D482" s="458"/>
      <c r="E482" s="458"/>
      <c r="F482" s="458"/>
      <c r="G482" s="458"/>
      <c r="H482" s="458"/>
      <c r="I482" s="458"/>
      <c r="J482" s="458"/>
      <c r="K482" s="458"/>
      <c r="L482" s="458"/>
      <c r="M482" s="459"/>
      <c r="N482" s="226">
        <v>991</v>
      </c>
      <c r="O482" s="229">
        <v>1</v>
      </c>
      <c r="P482" s="229">
        <v>4</v>
      </c>
      <c r="Q482" s="227" t="s">
        <v>312</v>
      </c>
      <c r="R482" s="228" t="s">
        <v>30</v>
      </c>
      <c r="S482" s="460"/>
      <c r="T482" s="461"/>
      <c r="U482" s="230">
        <v>447</v>
      </c>
      <c r="V482" s="231">
        <v>0</v>
      </c>
      <c r="W482" s="270">
        <f>+W483</f>
        <v>447</v>
      </c>
      <c r="X482" s="281">
        <f>+X483</f>
        <v>441.61516999999992</v>
      </c>
      <c r="Y482" s="283">
        <f t="shared" si="46"/>
        <v>98.795340044742701</v>
      </c>
    </row>
    <row r="483" spans="1:25" ht="21.75" customHeight="1" x14ac:dyDescent="0.2">
      <c r="A483" s="225"/>
      <c r="B483" s="458" t="s">
        <v>306</v>
      </c>
      <c r="C483" s="458"/>
      <c r="D483" s="458"/>
      <c r="E483" s="458"/>
      <c r="F483" s="458"/>
      <c r="G483" s="458"/>
      <c r="H483" s="458"/>
      <c r="I483" s="458"/>
      <c r="J483" s="458"/>
      <c r="K483" s="458"/>
      <c r="L483" s="458"/>
      <c r="M483" s="459"/>
      <c r="N483" s="226">
        <v>991</v>
      </c>
      <c r="O483" s="229">
        <v>1</v>
      </c>
      <c r="P483" s="229">
        <v>4</v>
      </c>
      <c r="Q483" s="227" t="s">
        <v>312</v>
      </c>
      <c r="R483" s="228" t="s">
        <v>31</v>
      </c>
      <c r="S483" s="460"/>
      <c r="T483" s="461"/>
      <c r="U483" s="230">
        <v>447</v>
      </c>
      <c r="V483" s="231">
        <v>0</v>
      </c>
      <c r="W483" s="270">
        <f>+W484+W485+W486</f>
        <v>447</v>
      </c>
      <c r="X483" s="281">
        <f>+X484+X485+X486</f>
        <v>441.61516999999992</v>
      </c>
      <c r="Y483" s="283">
        <f t="shared" si="46"/>
        <v>98.795340044742701</v>
      </c>
    </row>
    <row r="484" spans="1:25" ht="12" customHeight="1" x14ac:dyDescent="0.2">
      <c r="A484" s="225"/>
      <c r="B484" s="458" t="s">
        <v>32</v>
      </c>
      <c r="C484" s="458"/>
      <c r="D484" s="458"/>
      <c r="E484" s="458"/>
      <c r="F484" s="458"/>
      <c r="G484" s="458"/>
      <c r="H484" s="458"/>
      <c r="I484" s="458"/>
      <c r="J484" s="458"/>
      <c r="K484" s="458"/>
      <c r="L484" s="458"/>
      <c r="M484" s="459"/>
      <c r="N484" s="226">
        <v>991</v>
      </c>
      <c r="O484" s="229">
        <v>1</v>
      </c>
      <c r="P484" s="229">
        <v>4</v>
      </c>
      <c r="Q484" s="227" t="s">
        <v>312</v>
      </c>
      <c r="R484" s="228" t="s">
        <v>33</v>
      </c>
      <c r="S484" s="460"/>
      <c r="T484" s="461"/>
      <c r="U484" s="230">
        <v>190</v>
      </c>
      <c r="V484" s="231">
        <v>2.0449999999999999</v>
      </c>
      <c r="W484" s="270">
        <v>192.04499999999999</v>
      </c>
      <c r="X484" s="281">
        <v>192.04499999999999</v>
      </c>
      <c r="Y484" s="283">
        <f t="shared" si="46"/>
        <v>100</v>
      </c>
    </row>
    <row r="485" spans="1:25" ht="12" customHeight="1" x14ac:dyDescent="0.2">
      <c r="A485" s="225"/>
      <c r="B485" s="458" t="s">
        <v>307</v>
      </c>
      <c r="C485" s="458"/>
      <c r="D485" s="458"/>
      <c r="E485" s="458"/>
      <c r="F485" s="458"/>
      <c r="G485" s="458"/>
      <c r="H485" s="458"/>
      <c r="I485" s="458"/>
      <c r="J485" s="458"/>
      <c r="K485" s="458"/>
      <c r="L485" s="458"/>
      <c r="M485" s="459"/>
      <c r="N485" s="226">
        <v>991</v>
      </c>
      <c r="O485" s="229">
        <v>1</v>
      </c>
      <c r="P485" s="229">
        <v>4</v>
      </c>
      <c r="Q485" s="227" t="s">
        <v>312</v>
      </c>
      <c r="R485" s="228" t="s">
        <v>34</v>
      </c>
      <c r="S485" s="460"/>
      <c r="T485" s="461"/>
      <c r="U485" s="230">
        <v>80</v>
      </c>
      <c r="V485" s="231">
        <v>0</v>
      </c>
      <c r="W485" s="270">
        <v>80</v>
      </c>
      <c r="X485" s="281">
        <v>80</v>
      </c>
      <c r="Y485" s="283">
        <f t="shared" si="46"/>
        <v>100</v>
      </c>
    </row>
    <row r="486" spans="1:25" ht="21.75" customHeight="1" x14ac:dyDescent="0.2">
      <c r="A486" s="225"/>
      <c r="B486" s="458" t="s">
        <v>81</v>
      </c>
      <c r="C486" s="458"/>
      <c r="D486" s="458"/>
      <c r="E486" s="458"/>
      <c r="F486" s="458"/>
      <c r="G486" s="458"/>
      <c r="H486" s="458"/>
      <c r="I486" s="458"/>
      <c r="J486" s="458"/>
      <c r="K486" s="458"/>
      <c r="L486" s="458"/>
      <c r="M486" s="459"/>
      <c r="N486" s="226">
        <v>991</v>
      </c>
      <c r="O486" s="229">
        <v>1</v>
      </c>
      <c r="P486" s="229">
        <v>4</v>
      </c>
      <c r="Q486" s="227" t="s">
        <v>312</v>
      </c>
      <c r="R486" s="228" t="s">
        <v>82</v>
      </c>
      <c r="S486" s="460"/>
      <c r="T486" s="461"/>
      <c r="U486" s="230">
        <v>177</v>
      </c>
      <c r="V486" s="231">
        <v>-2.0449999999999999</v>
      </c>
      <c r="W486" s="270">
        <v>174.95500000000001</v>
      </c>
      <c r="X486" s="281">
        <v>169.57016999999999</v>
      </c>
      <c r="Y486" s="283">
        <f t="shared" si="46"/>
        <v>96.922162841873615</v>
      </c>
    </row>
    <row r="487" spans="1:25" ht="12" customHeight="1" x14ac:dyDescent="0.2">
      <c r="A487" s="225"/>
      <c r="B487" s="458" t="s">
        <v>616</v>
      </c>
      <c r="C487" s="458"/>
      <c r="D487" s="458"/>
      <c r="E487" s="458"/>
      <c r="F487" s="458"/>
      <c r="G487" s="458"/>
      <c r="H487" s="458"/>
      <c r="I487" s="458"/>
      <c r="J487" s="458"/>
      <c r="K487" s="458"/>
      <c r="L487" s="458"/>
      <c r="M487" s="459"/>
      <c r="N487" s="226">
        <v>991</v>
      </c>
      <c r="O487" s="229">
        <v>1</v>
      </c>
      <c r="P487" s="229">
        <v>4</v>
      </c>
      <c r="Q487" s="227" t="s">
        <v>617</v>
      </c>
      <c r="R487" s="228">
        <v>0</v>
      </c>
      <c r="S487" s="460"/>
      <c r="T487" s="461"/>
      <c r="U487" s="230">
        <v>0</v>
      </c>
      <c r="V487" s="231">
        <v>25.63</v>
      </c>
      <c r="W487" s="270">
        <f t="shared" ref="W487:X489" si="47">+W488</f>
        <v>25.63</v>
      </c>
      <c r="X487" s="281">
        <f t="shared" si="47"/>
        <v>25.626999999999999</v>
      </c>
      <c r="Y487" s="283">
        <f t="shared" si="46"/>
        <v>99.988294966835738</v>
      </c>
    </row>
    <row r="488" spans="1:25" ht="12" customHeight="1" x14ac:dyDescent="0.2">
      <c r="A488" s="225"/>
      <c r="B488" s="458" t="s">
        <v>17</v>
      </c>
      <c r="C488" s="458"/>
      <c r="D488" s="458"/>
      <c r="E488" s="458"/>
      <c r="F488" s="458"/>
      <c r="G488" s="458"/>
      <c r="H488" s="458"/>
      <c r="I488" s="458"/>
      <c r="J488" s="458"/>
      <c r="K488" s="458"/>
      <c r="L488" s="458"/>
      <c r="M488" s="459"/>
      <c r="N488" s="226">
        <v>991</v>
      </c>
      <c r="O488" s="229">
        <v>1</v>
      </c>
      <c r="P488" s="229">
        <v>4</v>
      </c>
      <c r="Q488" s="227" t="s">
        <v>617</v>
      </c>
      <c r="R488" s="228" t="s">
        <v>18</v>
      </c>
      <c r="S488" s="460"/>
      <c r="T488" s="461"/>
      <c r="U488" s="230">
        <v>0</v>
      </c>
      <c r="V488" s="231">
        <v>25.63</v>
      </c>
      <c r="W488" s="270">
        <f t="shared" si="47"/>
        <v>25.63</v>
      </c>
      <c r="X488" s="281">
        <f t="shared" si="47"/>
        <v>25.626999999999999</v>
      </c>
      <c r="Y488" s="283">
        <f t="shared" si="46"/>
        <v>99.988294966835738</v>
      </c>
    </row>
    <row r="489" spans="1:25" ht="12" customHeight="1" x14ac:dyDescent="0.2">
      <c r="A489" s="225"/>
      <c r="B489" s="458" t="s">
        <v>37</v>
      </c>
      <c r="C489" s="458"/>
      <c r="D489" s="458"/>
      <c r="E489" s="458"/>
      <c r="F489" s="458"/>
      <c r="G489" s="458"/>
      <c r="H489" s="458"/>
      <c r="I489" s="458"/>
      <c r="J489" s="458"/>
      <c r="K489" s="458"/>
      <c r="L489" s="458"/>
      <c r="M489" s="459"/>
      <c r="N489" s="226">
        <v>991</v>
      </c>
      <c r="O489" s="229">
        <v>1</v>
      </c>
      <c r="P489" s="229">
        <v>4</v>
      </c>
      <c r="Q489" s="227" t="s">
        <v>617</v>
      </c>
      <c r="R489" s="228" t="s">
        <v>38</v>
      </c>
      <c r="S489" s="460"/>
      <c r="T489" s="461"/>
      <c r="U489" s="230">
        <v>0</v>
      </c>
      <c r="V489" s="231">
        <v>25.63</v>
      </c>
      <c r="W489" s="270">
        <f t="shared" si="47"/>
        <v>25.63</v>
      </c>
      <c r="X489" s="281">
        <f t="shared" si="47"/>
        <v>25.626999999999999</v>
      </c>
      <c r="Y489" s="283">
        <f t="shared" si="46"/>
        <v>99.988294966835738</v>
      </c>
    </row>
    <row r="490" spans="1:25" ht="12" customHeight="1" x14ac:dyDescent="0.2">
      <c r="A490" s="225"/>
      <c r="B490" s="458" t="s">
        <v>308</v>
      </c>
      <c r="C490" s="458"/>
      <c r="D490" s="458"/>
      <c r="E490" s="458"/>
      <c r="F490" s="458"/>
      <c r="G490" s="458"/>
      <c r="H490" s="458"/>
      <c r="I490" s="458"/>
      <c r="J490" s="458"/>
      <c r="K490" s="458"/>
      <c r="L490" s="458"/>
      <c r="M490" s="459"/>
      <c r="N490" s="226">
        <v>991</v>
      </c>
      <c r="O490" s="229">
        <v>1</v>
      </c>
      <c r="P490" s="229">
        <v>4</v>
      </c>
      <c r="Q490" s="227" t="s">
        <v>617</v>
      </c>
      <c r="R490" s="228" t="s">
        <v>40</v>
      </c>
      <c r="S490" s="460"/>
      <c r="T490" s="461"/>
      <c r="U490" s="230">
        <v>0</v>
      </c>
      <c r="V490" s="231">
        <v>25.63</v>
      </c>
      <c r="W490" s="270">
        <v>25.63</v>
      </c>
      <c r="X490" s="281">
        <v>25.626999999999999</v>
      </c>
      <c r="Y490" s="283">
        <f t="shared" si="46"/>
        <v>99.988294966835738</v>
      </c>
    </row>
    <row r="491" spans="1:25" ht="21.75" customHeight="1" x14ac:dyDescent="0.2">
      <c r="A491" s="225"/>
      <c r="B491" s="458" t="s">
        <v>313</v>
      </c>
      <c r="C491" s="458"/>
      <c r="D491" s="458"/>
      <c r="E491" s="458"/>
      <c r="F491" s="458"/>
      <c r="G491" s="458"/>
      <c r="H491" s="458"/>
      <c r="I491" s="458"/>
      <c r="J491" s="458"/>
      <c r="K491" s="458"/>
      <c r="L491" s="458"/>
      <c r="M491" s="459"/>
      <c r="N491" s="226">
        <v>991</v>
      </c>
      <c r="O491" s="229">
        <v>1</v>
      </c>
      <c r="P491" s="229">
        <v>5</v>
      </c>
      <c r="Q491" s="227">
        <v>0</v>
      </c>
      <c r="R491" s="228">
        <v>0</v>
      </c>
      <c r="S491" s="460"/>
      <c r="T491" s="461"/>
      <c r="U491" s="230">
        <v>17.7</v>
      </c>
      <c r="V491" s="231">
        <v>0</v>
      </c>
      <c r="W491" s="270">
        <f t="shared" ref="W491:X495" si="48">+W492</f>
        <v>17.7</v>
      </c>
      <c r="X491" s="281">
        <f t="shared" si="48"/>
        <v>0</v>
      </c>
      <c r="Y491" s="283">
        <f t="shared" si="46"/>
        <v>0</v>
      </c>
    </row>
    <row r="492" spans="1:25" ht="12" customHeight="1" x14ac:dyDescent="0.2">
      <c r="A492" s="225"/>
      <c r="B492" s="458" t="s">
        <v>314</v>
      </c>
      <c r="C492" s="458"/>
      <c r="D492" s="458"/>
      <c r="E492" s="458"/>
      <c r="F492" s="458"/>
      <c r="G492" s="458"/>
      <c r="H492" s="458"/>
      <c r="I492" s="458"/>
      <c r="J492" s="458"/>
      <c r="K492" s="458"/>
      <c r="L492" s="458"/>
      <c r="M492" s="459"/>
      <c r="N492" s="226">
        <v>991</v>
      </c>
      <c r="O492" s="229">
        <v>1</v>
      </c>
      <c r="P492" s="229">
        <v>5</v>
      </c>
      <c r="Q492" s="227" t="s">
        <v>315</v>
      </c>
      <c r="R492" s="228">
        <v>0</v>
      </c>
      <c r="S492" s="460"/>
      <c r="T492" s="461"/>
      <c r="U492" s="230">
        <v>17.7</v>
      </c>
      <c r="V492" s="231">
        <v>0</v>
      </c>
      <c r="W492" s="270">
        <f t="shared" si="48"/>
        <v>17.7</v>
      </c>
      <c r="X492" s="281">
        <f t="shared" si="48"/>
        <v>0</v>
      </c>
      <c r="Y492" s="283">
        <f t="shared" si="46"/>
        <v>0</v>
      </c>
    </row>
    <row r="493" spans="1:25" ht="32.25" customHeight="1" x14ac:dyDescent="0.2">
      <c r="A493" s="225"/>
      <c r="B493" s="458" t="s">
        <v>316</v>
      </c>
      <c r="C493" s="458"/>
      <c r="D493" s="458"/>
      <c r="E493" s="458"/>
      <c r="F493" s="458"/>
      <c r="G493" s="458"/>
      <c r="H493" s="458"/>
      <c r="I493" s="458"/>
      <c r="J493" s="458"/>
      <c r="K493" s="458"/>
      <c r="L493" s="458"/>
      <c r="M493" s="459"/>
      <c r="N493" s="226">
        <v>991</v>
      </c>
      <c r="O493" s="229">
        <v>1</v>
      </c>
      <c r="P493" s="229">
        <v>5</v>
      </c>
      <c r="Q493" s="227" t="s">
        <v>317</v>
      </c>
      <c r="R493" s="228">
        <v>0</v>
      </c>
      <c r="S493" s="460"/>
      <c r="T493" s="461"/>
      <c r="U493" s="230">
        <v>17.7</v>
      </c>
      <c r="V493" s="231">
        <v>0</v>
      </c>
      <c r="W493" s="270">
        <f t="shared" si="48"/>
        <v>17.7</v>
      </c>
      <c r="X493" s="281">
        <f t="shared" si="48"/>
        <v>0</v>
      </c>
      <c r="Y493" s="283">
        <f t="shared" si="46"/>
        <v>0</v>
      </c>
    </row>
    <row r="494" spans="1:25" ht="21.75" customHeight="1" x14ac:dyDescent="0.2">
      <c r="A494" s="225"/>
      <c r="B494" s="458" t="s">
        <v>302</v>
      </c>
      <c r="C494" s="458"/>
      <c r="D494" s="458"/>
      <c r="E494" s="458"/>
      <c r="F494" s="458"/>
      <c r="G494" s="458"/>
      <c r="H494" s="458"/>
      <c r="I494" s="458"/>
      <c r="J494" s="458"/>
      <c r="K494" s="458"/>
      <c r="L494" s="458"/>
      <c r="M494" s="459"/>
      <c r="N494" s="226">
        <v>991</v>
      </c>
      <c r="O494" s="229">
        <v>1</v>
      </c>
      <c r="P494" s="229">
        <v>5</v>
      </c>
      <c r="Q494" s="227" t="s">
        <v>317</v>
      </c>
      <c r="R494" s="228" t="s">
        <v>24</v>
      </c>
      <c r="S494" s="460"/>
      <c r="T494" s="461"/>
      <c r="U494" s="230">
        <v>17.7</v>
      </c>
      <c r="V494" s="231">
        <v>0</v>
      </c>
      <c r="W494" s="270">
        <f t="shared" si="48"/>
        <v>17.7</v>
      </c>
      <c r="X494" s="281">
        <f t="shared" si="48"/>
        <v>0</v>
      </c>
      <c r="Y494" s="283">
        <f t="shared" si="46"/>
        <v>0</v>
      </c>
    </row>
    <row r="495" spans="1:25" ht="21.75" customHeight="1" x14ac:dyDescent="0.2">
      <c r="A495" s="225"/>
      <c r="B495" s="458" t="s">
        <v>303</v>
      </c>
      <c r="C495" s="458"/>
      <c r="D495" s="458"/>
      <c r="E495" s="458"/>
      <c r="F495" s="458"/>
      <c r="G495" s="458"/>
      <c r="H495" s="458"/>
      <c r="I495" s="458"/>
      <c r="J495" s="458"/>
      <c r="K495" s="458"/>
      <c r="L495" s="458"/>
      <c r="M495" s="459"/>
      <c r="N495" s="226">
        <v>991</v>
      </c>
      <c r="O495" s="229">
        <v>1</v>
      </c>
      <c r="P495" s="229">
        <v>5</v>
      </c>
      <c r="Q495" s="227" t="s">
        <v>317</v>
      </c>
      <c r="R495" s="228" t="s">
        <v>26</v>
      </c>
      <c r="S495" s="460"/>
      <c r="T495" s="461"/>
      <c r="U495" s="230">
        <v>17.7</v>
      </c>
      <c r="V495" s="231">
        <v>0</v>
      </c>
      <c r="W495" s="270">
        <f t="shared" si="48"/>
        <v>17.7</v>
      </c>
      <c r="X495" s="281">
        <f t="shared" si="48"/>
        <v>0</v>
      </c>
      <c r="Y495" s="283">
        <f t="shared" si="46"/>
        <v>0</v>
      </c>
    </row>
    <row r="496" spans="1:25" ht="12" customHeight="1" x14ac:dyDescent="0.2">
      <c r="A496" s="225"/>
      <c r="B496" s="458" t="s">
        <v>305</v>
      </c>
      <c r="C496" s="458"/>
      <c r="D496" s="458"/>
      <c r="E496" s="458"/>
      <c r="F496" s="458"/>
      <c r="G496" s="458"/>
      <c r="H496" s="458"/>
      <c r="I496" s="458"/>
      <c r="J496" s="458"/>
      <c r="K496" s="458"/>
      <c r="L496" s="458"/>
      <c r="M496" s="459"/>
      <c r="N496" s="226">
        <v>991</v>
      </c>
      <c r="O496" s="229">
        <v>1</v>
      </c>
      <c r="P496" s="229">
        <v>5</v>
      </c>
      <c r="Q496" s="227" t="s">
        <v>317</v>
      </c>
      <c r="R496" s="228" t="s">
        <v>28</v>
      </c>
      <c r="S496" s="460"/>
      <c r="T496" s="461"/>
      <c r="U496" s="230">
        <v>17.7</v>
      </c>
      <c r="V496" s="231">
        <v>0</v>
      </c>
      <c r="W496" s="270">
        <v>17.7</v>
      </c>
      <c r="X496" s="281"/>
      <c r="Y496" s="283">
        <f t="shared" si="46"/>
        <v>0</v>
      </c>
    </row>
    <row r="497" spans="1:25" ht="21.75" customHeight="1" x14ac:dyDescent="0.2">
      <c r="A497" s="225"/>
      <c r="B497" s="458" t="s">
        <v>84</v>
      </c>
      <c r="C497" s="458"/>
      <c r="D497" s="458"/>
      <c r="E497" s="458"/>
      <c r="F497" s="458"/>
      <c r="G497" s="458"/>
      <c r="H497" s="458"/>
      <c r="I497" s="458"/>
      <c r="J497" s="458"/>
      <c r="K497" s="458"/>
      <c r="L497" s="458"/>
      <c r="M497" s="459"/>
      <c r="N497" s="226">
        <v>991</v>
      </c>
      <c r="O497" s="229">
        <v>1</v>
      </c>
      <c r="P497" s="229">
        <v>11</v>
      </c>
      <c r="Q497" s="227">
        <v>0</v>
      </c>
      <c r="R497" s="228">
        <v>0</v>
      </c>
      <c r="S497" s="460"/>
      <c r="T497" s="461"/>
      <c r="U497" s="230">
        <v>200</v>
      </c>
      <c r="V497" s="231">
        <v>-11</v>
      </c>
      <c r="W497" s="270">
        <f t="shared" ref="W497:X500" si="49">+W498</f>
        <v>189</v>
      </c>
      <c r="X497" s="281">
        <f t="shared" si="49"/>
        <v>0</v>
      </c>
      <c r="Y497" s="283">
        <f t="shared" si="46"/>
        <v>0</v>
      </c>
    </row>
    <row r="498" spans="1:25" ht="21.75" customHeight="1" x14ac:dyDescent="0.2">
      <c r="A498" s="225"/>
      <c r="B498" s="458" t="s">
        <v>332</v>
      </c>
      <c r="C498" s="458"/>
      <c r="D498" s="458"/>
      <c r="E498" s="458"/>
      <c r="F498" s="458"/>
      <c r="G498" s="458"/>
      <c r="H498" s="458"/>
      <c r="I498" s="458"/>
      <c r="J498" s="458"/>
      <c r="K498" s="458"/>
      <c r="L498" s="458"/>
      <c r="M498" s="459"/>
      <c r="N498" s="226">
        <v>991</v>
      </c>
      <c r="O498" s="229">
        <v>1</v>
      </c>
      <c r="P498" s="229">
        <v>11</v>
      </c>
      <c r="Q498" s="227" t="s">
        <v>333</v>
      </c>
      <c r="R498" s="228">
        <v>0</v>
      </c>
      <c r="S498" s="460"/>
      <c r="T498" s="461"/>
      <c r="U498" s="230">
        <v>200</v>
      </c>
      <c r="V498" s="231">
        <v>-11</v>
      </c>
      <c r="W498" s="270">
        <f t="shared" si="49"/>
        <v>189</v>
      </c>
      <c r="X498" s="281">
        <f t="shared" si="49"/>
        <v>0</v>
      </c>
      <c r="Y498" s="283">
        <f t="shared" si="46"/>
        <v>0</v>
      </c>
    </row>
    <row r="499" spans="1:25" ht="21.75" customHeight="1" x14ac:dyDescent="0.2">
      <c r="A499" s="225"/>
      <c r="B499" s="458" t="s">
        <v>334</v>
      </c>
      <c r="C499" s="458"/>
      <c r="D499" s="458"/>
      <c r="E499" s="458"/>
      <c r="F499" s="458"/>
      <c r="G499" s="458"/>
      <c r="H499" s="458"/>
      <c r="I499" s="458"/>
      <c r="J499" s="458"/>
      <c r="K499" s="458"/>
      <c r="L499" s="458"/>
      <c r="M499" s="459"/>
      <c r="N499" s="226">
        <v>991</v>
      </c>
      <c r="O499" s="229">
        <v>1</v>
      </c>
      <c r="P499" s="229">
        <v>11</v>
      </c>
      <c r="Q499" s="227" t="s">
        <v>335</v>
      </c>
      <c r="R499" s="228">
        <v>0</v>
      </c>
      <c r="S499" s="460"/>
      <c r="T499" s="461"/>
      <c r="U499" s="230">
        <v>200</v>
      </c>
      <c r="V499" s="231">
        <v>-11</v>
      </c>
      <c r="W499" s="270">
        <f t="shared" si="49"/>
        <v>189</v>
      </c>
      <c r="X499" s="281">
        <f t="shared" si="49"/>
        <v>0</v>
      </c>
      <c r="Y499" s="283">
        <f t="shared" si="46"/>
        <v>0</v>
      </c>
    </row>
    <row r="500" spans="1:25" ht="21.75" customHeight="1" x14ac:dyDescent="0.2">
      <c r="A500" s="225"/>
      <c r="B500" s="458" t="s">
        <v>29</v>
      </c>
      <c r="C500" s="458"/>
      <c r="D500" s="458"/>
      <c r="E500" s="458"/>
      <c r="F500" s="458"/>
      <c r="G500" s="458"/>
      <c r="H500" s="458"/>
      <c r="I500" s="458"/>
      <c r="J500" s="458"/>
      <c r="K500" s="458"/>
      <c r="L500" s="458"/>
      <c r="M500" s="459"/>
      <c r="N500" s="226">
        <v>991</v>
      </c>
      <c r="O500" s="229">
        <v>1</v>
      </c>
      <c r="P500" s="229">
        <v>11</v>
      </c>
      <c r="Q500" s="227" t="s">
        <v>335</v>
      </c>
      <c r="R500" s="228" t="s">
        <v>30</v>
      </c>
      <c r="S500" s="460"/>
      <c r="T500" s="461"/>
      <c r="U500" s="230">
        <v>200</v>
      </c>
      <c r="V500" s="231">
        <v>-11</v>
      </c>
      <c r="W500" s="270">
        <f t="shared" si="49"/>
        <v>189</v>
      </c>
      <c r="X500" s="281">
        <f t="shared" si="49"/>
        <v>0</v>
      </c>
      <c r="Y500" s="283">
        <f t="shared" si="46"/>
        <v>0</v>
      </c>
    </row>
    <row r="501" spans="1:25" ht="21.75" customHeight="1" x14ac:dyDescent="0.2">
      <c r="A501" s="225"/>
      <c r="B501" s="458" t="s">
        <v>83</v>
      </c>
      <c r="C501" s="458"/>
      <c r="D501" s="458"/>
      <c r="E501" s="458"/>
      <c r="F501" s="458"/>
      <c r="G501" s="458"/>
      <c r="H501" s="458"/>
      <c r="I501" s="458"/>
      <c r="J501" s="458"/>
      <c r="K501" s="458"/>
      <c r="L501" s="458"/>
      <c r="M501" s="459"/>
      <c r="N501" s="226">
        <v>991</v>
      </c>
      <c r="O501" s="229">
        <v>1</v>
      </c>
      <c r="P501" s="229">
        <v>11</v>
      </c>
      <c r="Q501" s="227" t="s">
        <v>335</v>
      </c>
      <c r="R501" s="228" t="s">
        <v>336</v>
      </c>
      <c r="S501" s="460"/>
      <c r="T501" s="461"/>
      <c r="U501" s="230">
        <v>200</v>
      </c>
      <c r="V501" s="231">
        <v>-11</v>
      </c>
      <c r="W501" s="270">
        <v>189</v>
      </c>
      <c r="X501" s="281"/>
      <c r="Y501" s="283">
        <f t="shared" si="46"/>
        <v>0</v>
      </c>
    </row>
    <row r="502" spans="1:25" ht="12" customHeight="1" x14ac:dyDescent="0.2">
      <c r="A502" s="225"/>
      <c r="B502" s="458" t="s">
        <v>85</v>
      </c>
      <c r="C502" s="458"/>
      <c r="D502" s="458"/>
      <c r="E502" s="458"/>
      <c r="F502" s="458"/>
      <c r="G502" s="458"/>
      <c r="H502" s="458"/>
      <c r="I502" s="458"/>
      <c r="J502" s="458"/>
      <c r="K502" s="458"/>
      <c r="L502" s="458"/>
      <c r="M502" s="459"/>
      <c r="N502" s="226">
        <v>991</v>
      </c>
      <c r="O502" s="229">
        <v>1</v>
      </c>
      <c r="P502" s="229">
        <v>13</v>
      </c>
      <c r="Q502" s="227">
        <v>0</v>
      </c>
      <c r="R502" s="228">
        <v>0</v>
      </c>
      <c r="S502" s="460"/>
      <c r="T502" s="461"/>
      <c r="U502" s="230">
        <v>6310.3270000000002</v>
      </c>
      <c r="V502" s="231">
        <v>-41.466000000000001</v>
      </c>
      <c r="W502" s="270">
        <f>+W503+W509+W515+W520+W525+W531+W536</f>
        <v>6175.4761999999992</v>
      </c>
      <c r="X502" s="281">
        <f>+X503+X509+X515+X520+X525+X531+X536</f>
        <v>4751.5898200000001</v>
      </c>
      <c r="Y502" s="283">
        <f t="shared" si="46"/>
        <v>76.942889359690199</v>
      </c>
    </row>
    <row r="503" spans="1:25" ht="53.25" customHeight="1" x14ac:dyDescent="0.2">
      <c r="A503" s="225"/>
      <c r="B503" s="458" t="s">
        <v>337</v>
      </c>
      <c r="C503" s="458"/>
      <c r="D503" s="458"/>
      <c r="E503" s="458"/>
      <c r="F503" s="458"/>
      <c r="G503" s="458"/>
      <c r="H503" s="458"/>
      <c r="I503" s="458"/>
      <c r="J503" s="458"/>
      <c r="K503" s="458"/>
      <c r="L503" s="458"/>
      <c r="M503" s="459"/>
      <c r="N503" s="226">
        <v>991</v>
      </c>
      <c r="O503" s="229">
        <v>1</v>
      </c>
      <c r="P503" s="229">
        <v>13</v>
      </c>
      <c r="Q503" s="227" t="s">
        <v>338</v>
      </c>
      <c r="R503" s="228">
        <v>0</v>
      </c>
      <c r="S503" s="460"/>
      <c r="T503" s="461"/>
      <c r="U503" s="230">
        <v>111</v>
      </c>
      <c r="V503" s="231">
        <v>65.489999999999995</v>
      </c>
      <c r="W503" s="270">
        <f t="shared" ref="W503:X507" si="50">+W504</f>
        <v>176.49</v>
      </c>
      <c r="X503" s="281">
        <f t="shared" si="50"/>
        <v>36.49</v>
      </c>
      <c r="Y503" s="283">
        <f t="shared" si="46"/>
        <v>20.675392373505581</v>
      </c>
    </row>
    <row r="504" spans="1:25" ht="42.75" customHeight="1" x14ac:dyDescent="0.2">
      <c r="A504" s="225"/>
      <c r="B504" s="458" t="s">
        <v>339</v>
      </c>
      <c r="C504" s="458"/>
      <c r="D504" s="458"/>
      <c r="E504" s="458"/>
      <c r="F504" s="458"/>
      <c r="G504" s="458"/>
      <c r="H504" s="458"/>
      <c r="I504" s="458"/>
      <c r="J504" s="458"/>
      <c r="K504" s="458"/>
      <c r="L504" s="458"/>
      <c r="M504" s="459"/>
      <c r="N504" s="226">
        <v>991</v>
      </c>
      <c r="O504" s="229">
        <v>1</v>
      </c>
      <c r="P504" s="229">
        <v>13</v>
      </c>
      <c r="Q504" s="227" t="s">
        <v>340</v>
      </c>
      <c r="R504" s="228">
        <v>0</v>
      </c>
      <c r="S504" s="460"/>
      <c r="T504" s="461"/>
      <c r="U504" s="230">
        <v>111</v>
      </c>
      <c r="V504" s="231">
        <v>65.489999999999995</v>
      </c>
      <c r="W504" s="270">
        <f t="shared" si="50"/>
        <v>176.49</v>
      </c>
      <c r="X504" s="281">
        <f t="shared" si="50"/>
        <v>36.49</v>
      </c>
      <c r="Y504" s="283">
        <f t="shared" si="46"/>
        <v>20.675392373505581</v>
      </c>
    </row>
    <row r="505" spans="1:25" ht="21.75" customHeight="1" x14ac:dyDescent="0.2">
      <c r="A505" s="225"/>
      <c r="B505" s="458" t="s">
        <v>341</v>
      </c>
      <c r="C505" s="458"/>
      <c r="D505" s="458"/>
      <c r="E505" s="458"/>
      <c r="F505" s="458"/>
      <c r="G505" s="458"/>
      <c r="H505" s="458"/>
      <c r="I505" s="458"/>
      <c r="J505" s="458"/>
      <c r="K505" s="458"/>
      <c r="L505" s="458"/>
      <c r="M505" s="459"/>
      <c r="N505" s="226">
        <v>991</v>
      </c>
      <c r="O505" s="229">
        <v>1</v>
      </c>
      <c r="P505" s="229">
        <v>13</v>
      </c>
      <c r="Q505" s="227" t="s">
        <v>342</v>
      </c>
      <c r="R505" s="228">
        <v>0</v>
      </c>
      <c r="S505" s="460"/>
      <c r="T505" s="461"/>
      <c r="U505" s="230">
        <v>111</v>
      </c>
      <c r="V505" s="231">
        <v>65.489999999999995</v>
      </c>
      <c r="W505" s="270">
        <f t="shared" si="50"/>
        <v>176.49</v>
      </c>
      <c r="X505" s="281">
        <f t="shared" si="50"/>
        <v>36.49</v>
      </c>
      <c r="Y505" s="283">
        <f t="shared" si="46"/>
        <v>20.675392373505581</v>
      </c>
    </row>
    <row r="506" spans="1:25" ht="21.75" customHeight="1" x14ac:dyDescent="0.2">
      <c r="A506" s="225"/>
      <c r="B506" s="458" t="s">
        <v>302</v>
      </c>
      <c r="C506" s="458"/>
      <c r="D506" s="458"/>
      <c r="E506" s="458"/>
      <c r="F506" s="458"/>
      <c r="G506" s="458"/>
      <c r="H506" s="458"/>
      <c r="I506" s="458"/>
      <c r="J506" s="458"/>
      <c r="K506" s="458"/>
      <c r="L506" s="458"/>
      <c r="M506" s="459"/>
      <c r="N506" s="226">
        <v>991</v>
      </c>
      <c r="O506" s="229">
        <v>1</v>
      </c>
      <c r="P506" s="229">
        <v>13</v>
      </c>
      <c r="Q506" s="227" t="s">
        <v>342</v>
      </c>
      <c r="R506" s="228" t="s">
        <v>24</v>
      </c>
      <c r="S506" s="460"/>
      <c r="T506" s="461"/>
      <c r="U506" s="230">
        <v>111</v>
      </c>
      <c r="V506" s="231">
        <v>65.489999999999995</v>
      </c>
      <c r="W506" s="270">
        <f t="shared" si="50"/>
        <v>176.49</v>
      </c>
      <c r="X506" s="281">
        <f t="shared" si="50"/>
        <v>36.49</v>
      </c>
      <c r="Y506" s="283">
        <f t="shared" si="46"/>
        <v>20.675392373505581</v>
      </c>
    </row>
    <row r="507" spans="1:25" ht="12" customHeight="1" x14ac:dyDescent="0.2">
      <c r="A507" s="225"/>
      <c r="B507" s="458" t="s">
        <v>303</v>
      </c>
      <c r="C507" s="458"/>
      <c r="D507" s="458"/>
      <c r="E507" s="458"/>
      <c r="F507" s="458"/>
      <c r="G507" s="458"/>
      <c r="H507" s="458"/>
      <c r="I507" s="458"/>
      <c r="J507" s="458"/>
      <c r="K507" s="458"/>
      <c r="L507" s="458"/>
      <c r="M507" s="459"/>
      <c r="N507" s="226">
        <v>991</v>
      </c>
      <c r="O507" s="229">
        <v>1</v>
      </c>
      <c r="P507" s="229">
        <v>13</v>
      </c>
      <c r="Q507" s="227" t="s">
        <v>342</v>
      </c>
      <c r="R507" s="228" t="s">
        <v>26</v>
      </c>
      <c r="S507" s="460"/>
      <c r="T507" s="461"/>
      <c r="U507" s="230">
        <v>111</v>
      </c>
      <c r="V507" s="231">
        <v>65.489999999999995</v>
      </c>
      <c r="W507" s="270">
        <f t="shared" si="50"/>
        <v>176.49</v>
      </c>
      <c r="X507" s="281">
        <f t="shared" si="50"/>
        <v>36.49</v>
      </c>
      <c r="Y507" s="283">
        <f t="shared" si="46"/>
        <v>20.675392373505581</v>
      </c>
    </row>
    <row r="508" spans="1:25" ht="53.25" customHeight="1" x14ac:dyDescent="0.2">
      <c r="A508" s="225"/>
      <c r="B508" s="458" t="s">
        <v>305</v>
      </c>
      <c r="C508" s="458"/>
      <c r="D508" s="458"/>
      <c r="E508" s="458"/>
      <c r="F508" s="458"/>
      <c r="G508" s="458"/>
      <c r="H508" s="458"/>
      <c r="I508" s="458"/>
      <c r="J508" s="458"/>
      <c r="K508" s="458"/>
      <c r="L508" s="458"/>
      <c r="M508" s="459"/>
      <c r="N508" s="226">
        <v>991</v>
      </c>
      <c r="O508" s="229">
        <v>1</v>
      </c>
      <c r="P508" s="229">
        <v>13</v>
      </c>
      <c r="Q508" s="227" t="s">
        <v>342</v>
      </c>
      <c r="R508" s="228" t="s">
        <v>28</v>
      </c>
      <c r="S508" s="460"/>
      <c r="T508" s="461"/>
      <c r="U508" s="230">
        <v>111</v>
      </c>
      <c r="V508" s="231">
        <v>65.489999999999995</v>
      </c>
      <c r="W508" s="270">
        <v>176.49</v>
      </c>
      <c r="X508" s="281">
        <v>36.49</v>
      </c>
      <c r="Y508" s="283">
        <f t="shared" si="46"/>
        <v>20.675392373505581</v>
      </c>
    </row>
    <row r="509" spans="1:25" ht="32.25" customHeight="1" x14ac:dyDescent="0.2">
      <c r="A509" s="225"/>
      <c r="B509" s="458" t="s">
        <v>86</v>
      </c>
      <c r="C509" s="458"/>
      <c r="D509" s="458"/>
      <c r="E509" s="458"/>
      <c r="F509" s="458"/>
      <c r="G509" s="458"/>
      <c r="H509" s="458"/>
      <c r="I509" s="458"/>
      <c r="J509" s="458"/>
      <c r="K509" s="458"/>
      <c r="L509" s="458"/>
      <c r="M509" s="459"/>
      <c r="N509" s="226">
        <v>991</v>
      </c>
      <c r="O509" s="229">
        <v>1</v>
      </c>
      <c r="P509" s="229">
        <v>13</v>
      </c>
      <c r="Q509" s="227" t="s">
        <v>490</v>
      </c>
      <c r="R509" s="228">
        <v>0</v>
      </c>
      <c r="S509" s="460"/>
      <c r="T509" s="461"/>
      <c r="U509" s="230">
        <v>320</v>
      </c>
      <c r="V509" s="231">
        <v>-50</v>
      </c>
      <c r="W509" s="270">
        <f t="shared" ref="W509:X513" si="51">+W510</f>
        <v>270</v>
      </c>
      <c r="X509" s="281">
        <f t="shared" si="51"/>
        <v>54.01</v>
      </c>
      <c r="Y509" s="283">
        <f t="shared" si="46"/>
        <v>20.003703703703703</v>
      </c>
    </row>
    <row r="510" spans="1:25" ht="21.75" customHeight="1" x14ac:dyDescent="0.2">
      <c r="A510" s="225"/>
      <c r="B510" s="458" t="s">
        <v>491</v>
      </c>
      <c r="C510" s="458"/>
      <c r="D510" s="458"/>
      <c r="E510" s="458"/>
      <c r="F510" s="458"/>
      <c r="G510" s="458"/>
      <c r="H510" s="458"/>
      <c r="I510" s="458"/>
      <c r="J510" s="458"/>
      <c r="K510" s="458"/>
      <c r="L510" s="458"/>
      <c r="M510" s="459"/>
      <c r="N510" s="226">
        <v>991</v>
      </c>
      <c r="O510" s="229">
        <v>1</v>
      </c>
      <c r="P510" s="229">
        <v>13</v>
      </c>
      <c r="Q510" s="227" t="s">
        <v>492</v>
      </c>
      <c r="R510" s="228">
        <v>0</v>
      </c>
      <c r="S510" s="460"/>
      <c r="T510" s="461"/>
      <c r="U510" s="230">
        <v>320</v>
      </c>
      <c r="V510" s="231">
        <v>-50</v>
      </c>
      <c r="W510" s="270">
        <f t="shared" si="51"/>
        <v>270</v>
      </c>
      <c r="X510" s="281">
        <f t="shared" si="51"/>
        <v>54.01</v>
      </c>
      <c r="Y510" s="283">
        <f t="shared" si="46"/>
        <v>20.003703703703703</v>
      </c>
    </row>
    <row r="511" spans="1:25" ht="21.75" customHeight="1" x14ac:dyDescent="0.2">
      <c r="A511" s="225"/>
      <c r="B511" s="458" t="s">
        <v>491</v>
      </c>
      <c r="C511" s="458"/>
      <c r="D511" s="458"/>
      <c r="E511" s="458"/>
      <c r="F511" s="458"/>
      <c r="G511" s="458"/>
      <c r="H511" s="458"/>
      <c r="I511" s="458"/>
      <c r="J511" s="458"/>
      <c r="K511" s="458"/>
      <c r="L511" s="458"/>
      <c r="M511" s="459"/>
      <c r="N511" s="226">
        <v>991</v>
      </c>
      <c r="O511" s="229">
        <v>1</v>
      </c>
      <c r="P511" s="229">
        <v>13</v>
      </c>
      <c r="Q511" s="227" t="s">
        <v>493</v>
      </c>
      <c r="R511" s="228">
        <v>0</v>
      </c>
      <c r="S511" s="460"/>
      <c r="T511" s="461"/>
      <c r="U511" s="230">
        <v>320</v>
      </c>
      <c r="V511" s="231">
        <v>-50</v>
      </c>
      <c r="W511" s="270">
        <f t="shared" si="51"/>
        <v>270</v>
      </c>
      <c r="X511" s="281">
        <f t="shared" si="51"/>
        <v>54.01</v>
      </c>
      <c r="Y511" s="283">
        <f t="shared" si="46"/>
        <v>20.003703703703703</v>
      </c>
    </row>
    <row r="512" spans="1:25" ht="12" customHeight="1" x14ac:dyDescent="0.2">
      <c r="A512" s="225"/>
      <c r="B512" s="458" t="s">
        <v>302</v>
      </c>
      <c r="C512" s="458"/>
      <c r="D512" s="458"/>
      <c r="E512" s="458"/>
      <c r="F512" s="458"/>
      <c r="G512" s="458"/>
      <c r="H512" s="458"/>
      <c r="I512" s="458"/>
      <c r="J512" s="458"/>
      <c r="K512" s="458"/>
      <c r="L512" s="458"/>
      <c r="M512" s="459"/>
      <c r="N512" s="226">
        <v>991</v>
      </c>
      <c r="O512" s="229">
        <v>1</v>
      </c>
      <c r="P512" s="229">
        <v>13</v>
      </c>
      <c r="Q512" s="227" t="s">
        <v>493</v>
      </c>
      <c r="R512" s="228" t="s">
        <v>24</v>
      </c>
      <c r="S512" s="460"/>
      <c r="T512" s="461"/>
      <c r="U512" s="230">
        <v>320</v>
      </c>
      <c r="V512" s="231">
        <v>-50</v>
      </c>
      <c r="W512" s="270">
        <f t="shared" si="51"/>
        <v>270</v>
      </c>
      <c r="X512" s="281">
        <f t="shared" si="51"/>
        <v>54.01</v>
      </c>
      <c r="Y512" s="283">
        <f t="shared" si="46"/>
        <v>20.003703703703703</v>
      </c>
    </row>
    <row r="513" spans="1:25" ht="32.25" customHeight="1" x14ac:dyDescent="0.2">
      <c r="A513" s="225"/>
      <c r="B513" s="458" t="s">
        <v>303</v>
      </c>
      <c r="C513" s="458"/>
      <c r="D513" s="458"/>
      <c r="E513" s="458"/>
      <c r="F513" s="458"/>
      <c r="G513" s="458"/>
      <c r="H513" s="458"/>
      <c r="I513" s="458"/>
      <c r="J513" s="458"/>
      <c r="K513" s="458"/>
      <c r="L513" s="458"/>
      <c r="M513" s="459"/>
      <c r="N513" s="226">
        <v>991</v>
      </c>
      <c r="O513" s="229">
        <v>1</v>
      </c>
      <c r="P513" s="229">
        <v>13</v>
      </c>
      <c r="Q513" s="227" t="s">
        <v>493</v>
      </c>
      <c r="R513" s="228" t="s">
        <v>26</v>
      </c>
      <c r="S513" s="460"/>
      <c r="T513" s="461"/>
      <c r="U513" s="230">
        <v>320</v>
      </c>
      <c r="V513" s="231">
        <v>-50</v>
      </c>
      <c r="W513" s="270">
        <f t="shared" si="51"/>
        <v>270</v>
      </c>
      <c r="X513" s="281">
        <f t="shared" si="51"/>
        <v>54.01</v>
      </c>
      <c r="Y513" s="283">
        <f t="shared" si="46"/>
        <v>20.003703703703703</v>
      </c>
    </row>
    <row r="514" spans="1:25" ht="21.75" customHeight="1" x14ac:dyDescent="0.2">
      <c r="A514" s="225"/>
      <c r="B514" s="458" t="s">
        <v>305</v>
      </c>
      <c r="C514" s="458"/>
      <c r="D514" s="458"/>
      <c r="E514" s="458"/>
      <c r="F514" s="458"/>
      <c r="G514" s="458"/>
      <c r="H514" s="458"/>
      <c r="I514" s="458"/>
      <c r="J514" s="458"/>
      <c r="K514" s="458"/>
      <c r="L514" s="458"/>
      <c r="M514" s="459"/>
      <c r="N514" s="226">
        <v>991</v>
      </c>
      <c r="O514" s="229">
        <v>1</v>
      </c>
      <c r="P514" s="229">
        <v>13</v>
      </c>
      <c r="Q514" s="227" t="s">
        <v>493</v>
      </c>
      <c r="R514" s="228" t="s">
        <v>28</v>
      </c>
      <c r="S514" s="460"/>
      <c r="T514" s="461"/>
      <c r="U514" s="230">
        <v>320</v>
      </c>
      <c r="V514" s="231">
        <v>-50</v>
      </c>
      <c r="W514" s="270">
        <v>270</v>
      </c>
      <c r="X514" s="281">
        <v>54.01</v>
      </c>
      <c r="Y514" s="283">
        <f t="shared" si="46"/>
        <v>20.003703703703703</v>
      </c>
    </row>
    <row r="515" spans="1:25" ht="53.25" customHeight="1" x14ac:dyDescent="0.2">
      <c r="A515" s="225"/>
      <c r="B515" s="458" t="s">
        <v>494</v>
      </c>
      <c r="C515" s="458"/>
      <c r="D515" s="458"/>
      <c r="E515" s="458"/>
      <c r="F515" s="458"/>
      <c r="G515" s="458"/>
      <c r="H515" s="458"/>
      <c r="I515" s="458"/>
      <c r="J515" s="458"/>
      <c r="K515" s="458"/>
      <c r="L515" s="458"/>
      <c r="M515" s="459"/>
      <c r="N515" s="226">
        <v>991</v>
      </c>
      <c r="O515" s="229">
        <v>1</v>
      </c>
      <c r="P515" s="229">
        <v>13</v>
      </c>
      <c r="Q515" s="227" t="s">
        <v>495</v>
      </c>
      <c r="R515" s="228">
        <v>0</v>
      </c>
      <c r="S515" s="460"/>
      <c r="T515" s="461"/>
      <c r="U515" s="230">
        <v>25</v>
      </c>
      <c r="V515" s="231">
        <v>0</v>
      </c>
      <c r="W515" s="270">
        <f t="shared" ref="W515:X518" si="52">+W516</f>
        <v>25</v>
      </c>
      <c r="X515" s="281">
        <f t="shared" si="52"/>
        <v>0</v>
      </c>
      <c r="Y515" s="283">
        <f t="shared" si="46"/>
        <v>0</v>
      </c>
    </row>
    <row r="516" spans="1:25" ht="21.75" customHeight="1" x14ac:dyDescent="0.2">
      <c r="A516" s="225"/>
      <c r="B516" s="458" t="s">
        <v>551</v>
      </c>
      <c r="C516" s="458"/>
      <c r="D516" s="458"/>
      <c r="E516" s="458"/>
      <c r="F516" s="458"/>
      <c r="G516" s="458"/>
      <c r="H516" s="458"/>
      <c r="I516" s="458"/>
      <c r="J516" s="458"/>
      <c r="K516" s="458"/>
      <c r="L516" s="458"/>
      <c r="M516" s="459"/>
      <c r="N516" s="226">
        <v>991</v>
      </c>
      <c r="O516" s="229">
        <v>1</v>
      </c>
      <c r="P516" s="229">
        <v>13</v>
      </c>
      <c r="Q516" s="227" t="s">
        <v>552</v>
      </c>
      <c r="R516" s="228">
        <v>0</v>
      </c>
      <c r="S516" s="460"/>
      <c r="T516" s="461"/>
      <c r="U516" s="230">
        <v>25</v>
      </c>
      <c r="V516" s="231">
        <v>0</v>
      </c>
      <c r="W516" s="270">
        <f t="shared" si="52"/>
        <v>25</v>
      </c>
      <c r="X516" s="281">
        <f t="shared" si="52"/>
        <v>0</v>
      </c>
      <c r="Y516" s="283">
        <f t="shared" si="46"/>
        <v>0</v>
      </c>
    </row>
    <row r="517" spans="1:25" ht="21.75" customHeight="1" x14ac:dyDescent="0.2">
      <c r="A517" s="225"/>
      <c r="B517" s="458" t="s">
        <v>302</v>
      </c>
      <c r="C517" s="458"/>
      <c r="D517" s="458"/>
      <c r="E517" s="458"/>
      <c r="F517" s="458"/>
      <c r="G517" s="458"/>
      <c r="H517" s="458"/>
      <c r="I517" s="458"/>
      <c r="J517" s="458"/>
      <c r="K517" s="458"/>
      <c r="L517" s="458"/>
      <c r="M517" s="459"/>
      <c r="N517" s="226">
        <v>991</v>
      </c>
      <c r="O517" s="229">
        <v>1</v>
      </c>
      <c r="P517" s="229">
        <v>13</v>
      </c>
      <c r="Q517" s="227" t="s">
        <v>552</v>
      </c>
      <c r="R517" s="228" t="s">
        <v>24</v>
      </c>
      <c r="S517" s="460"/>
      <c r="T517" s="461"/>
      <c r="U517" s="230">
        <v>25</v>
      </c>
      <c r="V517" s="231">
        <v>0</v>
      </c>
      <c r="W517" s="270">
        <f t="shared" si="52"/>
        <v>25</v>
      </c>
      <c r="X517" s="281">
        <f t="shared" si="52"/>
        <v>0</v>
      </c>
      <c r="Y517" s="283">
        <f t="shared" si="46"/>
        <v>0</v>
      </c>
    </row>
    <row r="518" spans="1:25" ht="32.25" customHeight="1" x14ac:dyDescent="0.2">
      <c r="A518" s="225"/>
      <c r="B518" s="458" t="s">
        <v>303</v>
      </c>
      <c r="C518" s="458"/>
      <c r="D518" s="458"/>
      <c r="E518" s="458"/>
      <c r="F518" s="458"/>
      <c r="G518" s="458"/>
      <c r="H518" s="458"/>
      <c r="I518" s="458"/>
      <c r="J518" s="458"/>
      <c r="K518" s="458"/>
      <c r="L518" s="458"/>
      <c r="M518" s="459"/>
      <c r="N518" s="226">
        <v>991</v>
      </c>
      <c r="O518" s="229">
        <v>1</v>
      </c>
      <c r="P518" s="229">
        <v>13</v>
      </c>
      <c r="Q518" s="227" t="s">
        <v>552</v>
      </c>
      <c r="R518" s="228" t="s">
        <v>26</v>
      </c>
      <c r="S518" s="460"/>
      <c r="T518" s="461"/>
      <c r="U518" s="230">
        <v>25</v>
      </c>
      <c r="V518" s="231">
        <v>0</v>
      </c>
      <c r="W518" s="270">
        <f t="shared" si="52"/>
        <v>25</v>
      </c>
      <c r="X518" s="281">
        <f t="shared" si="52"/>
        <v>0</v>
      </c>
      <c r="Y518" s="283">
        <f t="shared" si="46"/>
        <v>0</v>
      </c>
    </row>
    <row r="519" spans="1:25" ht="32.25" customHeight="1" x14ac:dyDescent="0.2">
      <c r="A519" s="225"/>
      <c r="B519" s="458" t="s">
        <v>305</v>
      </c>
      <c r="C519" s="458"/>
      <c r="D519" s="458"/>
      <c r="E519" s="458"/>
      <c r="F519" s="458"/>
      <c r="G519" s="458"/>
      <c r="H519" s="458"/>
      <c r="I519" s="458"/>
      <c r="J519" s="458"/>
      <c r="K519" s="458"/>
      <c r="L519" s="458"/>
      <c r="M519" s="459"/>
      <c r="N519" s="226">
        <v>991</v>
      </c>
      <c r="O519" s="229">
        <v>1</v>
      </c>
      <c r="P519" s="229">
        <v>13</v>
      </c>
      <c r="Q519" s="227" t="s">
        <v>552</v>
      </c>
      <c r="R519" s="228" t="s">
        <v>28</v>
      </c>
      <c r="S519" s="460"/>
      <c r="T519" s="461"/>
      <c r="U519" s="230">
        <v>25</v>
      </c>
      <c r="V519" s="231">
        <v>0</v>
      </c>
      <c r="W519" s="270">
        <v>25</v>
      </c>
      <c r="X519" s="281"/>
      <c r="Y519" s="283">
        <f t="shared" si="46"/>
        <v>0</v>
      </c>
    </row>
    <row r="520" spans="1:25" ht="21.75" customHeight="1" x14ac:dyDescent="0.2">
      <c r="A520" s="225"/>
      <c r="B520" s="458" t="s">
        <v>496</v>
      </c>
      <c r="C520" s="458"/>
      <c r="D520" s="458"/>
      <c r="E520" s="458"/>
      <c r="F520" s="458"/>
      <c r="G520" s="458"/>
      <c r="H520" s="458"/>
      <c r="I520" s="458"/>
      <c r="J520" s="458"/>
      <c r="K520" s="458"/>
      <c r="L520" s="458"/>
      <c r="M520" s="459"/>
      <c r="N520" s="226">
        <v>991</v>
      </c>
      <c r="O520" s="229">
        <v>1</v>
      </c>
      <c r="P520" s="229">
        <v>13</v>
      </c>
      <c r="Q520" s="227" t="s">
        <v>497</v>
      </c>
      <c r="R520" s="228">
        <v>0</v>
      </c>
      <c r="S520" s="460"/>
      <c r="T520" s="461"/>
      <c r="U520" s="230">
        <v>105</v>
      </c>
      <c r="V520" s="231">
        <v>-85</v>
      </c>
      <c r="W520" s="270">
        <f t="shared" ref="W520:X523" si="53">+W521</f>
        <v>20</v>
      </c>
      <c r="X520" s="281">
        <f t="shared" si="53"/>
        <v>0</v>
      </c>
      <c r="Y520" s="283">
        <f t="shared" si="46"/>
        <v>0</v>
      </c>
    </row>
    <row r="521" spans="1:25" ht="21.75" customHeight="1" x14ac:dyDescent="0.2">
      <c r="A521" s="225"/>
      <c r="B521" s="458" t="s">
        <v>498</v>
      </c>
      <c r="C521" s="458"/>
      <c r="D521" s="458"/>
      <c r="E521" s="458"/>
      <c r="F521" s="458"/>
      <c r="G521" s="458"/>
      <c r="H521" s="458"/>
      <c r="I521" s="458"/>
      <c r="J521" s="458"/>
      <c r="K521" s="458"/>
      <c r="L521" s="458"/>
      <c r="M521" s="459"/>
      <c r="N521" s="226">
        <v>991</v>
      </c>
      <c r="O521" s="229">
        <v>1</v>
      </c>
      <c r="P521" s="229">
        <v>13</v>
      </c>
      <c r="Q521" s="227" t="s">
        <v>499</v>
      </c>
      <c r="R521" s="228">
        <v>0</v>
      </c>
      <c r="S521" s="460"/>
      <c r="T521" s="461"/>
      <c r="U521" s="230">
        <v>105</v>
      </c>
      <c r="V521" s="231">
        <v>-85</v>
      </c>
      <c r="W521" s="270">
        <f t="shared" si="53"/>
        <v>20</v>
      </c>
      <c r="X521" s="281">
        <f t="shared" si="53"/>
        <v>0</v>
      </c>
      <c r="Y521" s="283">
        <f t="shared" si="46"/>
        <v>0</v>
      </c>
    </row>
    <row r="522" spans="1:25" ht="21.75" customHeight="1" x14ac:dyDescent="0.2">
      <c r="A522" s="225"/>
      <c r="B522" s="458" t="s">
        <v>302</v>
      </c>
      <c r="C522" s="458"/>
      <c r="D522" s="458"/>
      <c r="E522" s="458"/>
      <c r="F522" s="458"/>
      <c r="G522" s="458"/>
      <c r="H522" s="458"/>
      <c r="I522" s="458"/>
      <c r="J522" s="458"/>
      <c r="K522" s="458"/>
      <c r="L522" s="458"/>
      <c r="M522" s="459"/>
      <c r="N522" s="226">
        <v>991</v>
      </c>
      <c r="O522" s="229">
        <v>1</v>
      </c>
      <c r="P522" s="229">
        <v>13</v>
      </c>
      <c r="Q522" s="227" t="s">
        <v>499</v>
      </c>
      <c r="R522" s="228" t="s">
        <v>24</v>
      </c>
      <c r="S522" s="460"/>
      <c r="T522" s="461"/>
      <c r="U522" s="230">
        <v>105</v>
      </c>
      <c r="V522" s="231">
        <v>-85</v>
      </c>
      <c r="W522" s="270">
        <f t="shared" si="53"/>
        <v>20</v>
      </c>
      <c r="X522" s="281">
        <f t="shared" si="53"/>
        <v>0</v>
      </c>
      <c r="Y522" s="283">
        <f t="shared" si="46"/>
        <v>0</v>
      </c>
    </row>
    <row r="523" spans="1:25" ht="12" customHeight="1" x14ac:dyDescent="0.2">
      <c r="A523" s="225"/>
      <c r="B523" s="458" t="s">
        <v>303</v>
      </c>
      <c r="C523" s="458"/>
      <c r="D523" s="458"/>
      <c r="E523" s="458"/>
      <c r="F523" s="458"/>
      <c r="G523" s="458"/>
      <c r="H523" s="458"/>
      <c r="I523" s="458"/>
      <c r="J523" s="458"/>
      <c r="K523" s="458"/>
      <c r="L523" s="458"/>
      <c r="M523" s="459"/>
      <c r="N523" s="226">
        <v>991</v>
      </c>
      <c r="O523" s="229">
        <v>1</v>
      </c>
      <c r="P523" s="229">
        <v>13</v>
      </c>
      <c r="Q523" s="227" t="s">
        <v>499</v>
      </c>
      <c r="R523" s="228" t="s">
        <v>26</v>
      </c>
      <c r="S523" s="460"/>
      <c r="T523" s="461"/>
      <c r="U523" s="230">
        <v>105</v>
      </c>
      <c r="V523" s="231">
        <v>-85</v>
      </c>
      <c r="W523" s="270">
        <f t="shared" si="53"/>
        <v>20</v>
      </c>
      <c r="X523" s="281">
        <f t="shared" si="53"/>
        <v>0</v>
      </c>
      <c r="Y523" s="283">
        <f t="shared" si="46"/>
        <v>0</v>
      </c>
    </row>
    <row r="524" spans="1:25" ht="32.25" customHeight="1" x14ac:dyDescent="0.2">
      <c r="A524" s="225"/>
      <c r="B524" s="458" t="s">
        <v>305</v>
      </c>
      <c r="C524" s="458"/>
      <c r="D524" s="458"/>
      <c r="E524" s="458"/>
      <c r="F524" s="458"/>
      <c r="G524" s="458"/>
      <c r="H524" s="458"/>
      <c r="I524" s="458"/>
      <c r="J524" s="458"/>
      <c r="K524" s="458"/>
      <c r="L524" s="458"/>
      <c r="M524" s="459"/>
      <c r="N524" s="226">
        <v>991</v>
      </c>
      <c r="O524" s="229">
        <v>1</v>
      </c>
      <c r="P524" s="229">
        <v>13</v>
      </c>
      <c r="Q524" s="227" t="s">
        <v>499</v>
      </c>
      <c r="R524" s="228" t="s">
        <v>28</v>
      </c>
      <c r="S524" s="460"/>
      <c r="T524" s="461"/>
      <c r="U524" s="230">
        <v>105</v>
      </c>
      <c r="V524" s="231">
        <v>-85</v>
      </c>
      <c r="W524" s="270">
        <v>20</v>
      </c>
      <c r="X524" s="281"/>
      <c r="Y524" s="283">
        <f t="shared" si="46"/>
        <v>0</v>
      </c>
    </row>
    <row r="525" spans="1:25" ht="32.25" customHeight="1" x14ac:dyDescent="0.2">
      <c r="A525" s="225"/>
      <c r="B525" s="458" t="s">
        <v>286</v>
      </c>
      <c r="C525" s="458"/>
      <c r="D525" s="458"/>
      <c r="E525" s="458"/>
      <c r="F525" s="458"/>
      <c r="G525" s="458"/>
      <c r="H525" s="458"/>
      <c r="I525" s="458"/>
      <c r="J525" s="458"/>
      <c r="K525" s="458"/>
      <c r="L525" s="458"/>
      <c r="M525" s="459"/>
      <c r="N525" s="226">
        <v>991</v>
      </c>
      <c r="O525" s="229">
        <v>1</v>
      </c>
      <c r="P525" s="229">
        <v>13</v>
      </c>
      <c r="Q525" s="227" t="s">
        <v>287</v>
      </c>
      <c r="R525" s="228">
        <v>0</v>
      </c>
      <c r="S525" s="460"/>
      <c r="T525" s="461"/>
      <c r="U525" s="230">
        <v>4832.4269999999997</v>
      </c>
      <c r="V525" s="231">
        <v>0</v>
      </c>
      <c r="W525" s="270">
        <f t="shared" ref="W525:X527" si="54">+W526</f>
        <v>4832.4269999999997</v>
      </c>
      <c r="X525" s="281">
        <f t="shared" si="54"/>
        <v>4138.2890399999997</v>
      </c>
      <c r="Y525" s="283">
        <f t="shared" si="46"/>
        <v>85.635831436253468</v>
      </c>
    </row>
    <row r="526" spans="1:25" ht="21.75" customHeight="1" x14ac:dyDescent="0.2">
      <c r="A526" s="225"/>
      <c r="B526" s="458" t="s">
        <v>346</v>
      </c>
      <c r="C526" s="458"/>
      <c r="D526" s="458"/>
      <c r="E526" s="458"/>
      <c r="F526" s="458"/>
      <c r="G526" s="458"/>
      <c r="H526" s="458"/>
      <c r="I526" s="458"/>
      <c r="J526" s="458"/>
      <c r="K526" s="458"/>
      <c r="L526" s="458"/>
      <c r="M526" s="459"/>
      <c r="N526" s="226">
        <v>991</v>
      </c>
      <c r="O526" s="229">
        <v>1</v>
      </c>
      <c r="P526" s="229">
        <v>13</v>
      </c>
      <c r="Q526" s="227" t="s">
        <v>347</v>
      </c>
      <c r="R526" s="228">
        <v>0</v>
      </c>
      <c r="S526" s="460"/>
      <c r="T526" s="461"/>
      <c r="U526" s="230">
        <v>4832.4269999999997</v>
      </c>
      <c r="V526" s="231">
        <v>0</v>
      </c>
      <c r="W526" s="270">
        <f t="shared" si="54"/>
        <v>4832.4269999999997</v>
      </c>
      <c r="X526" s="281">
        <f t="shared" si="54"/>
        <v>4138.2890399999997</v>
      </c>
      <c r="Y526" s="283">
        <f t="shared" si="46"/>
        <v>85.635831436253468</v>
      </c>
    </row>
    <row r="527" spans="1:25" ht="21.75" customHeight="1" x14ac:dyDescent="0.2">
      <c r="A527" s="225"/>
      <c r="B527" s="458" t="s">
        <v>17</v>
      </c>
      <c r="C527" s="458"/>
      <c r="D527" s="458"/>
      <c r="E527" s="458"/>
      <c r="F527" s="458"/>
      <c r="G527" s="458"/>
      <c r="H527" s="458"/>
      <c r="I527" s="458"/>
      <c r="J527" s="458"/>
      <c r="K527" s="458"/>
      <c r="L527" s="458"/>
      <c r="M527" s="459"/>
      <c r="N527" s="226">
        <v>991</v>
      </c>
      <c r="O527" s="229">
        <v>1</v>
      </c>
      <c r="P527" s="229">
        <v>13</v>
      </c>
      <c r="Q527" s="227" t="s">
        <v>347</v>
      </c>
      <c r="R527" s="228" t="s">
        <v>18</v>
      </c>
      <c r="S527" s="460"/>
      <c r="T527" s="461"/>
      <c r="U527" s="230">
        <v>4832.4269999999997</v>
      </c>
      <c r="V527" s="231">
        <v>0</v>
      </c>
      <c r="W527" s="270">
        <f t="shared" si="54"/>
        <v>4832.4269999999997</v>
      </c>
      <c r="X527" s="281">
        <f t="shared" si="54"/>
        <v>4138.2890399999997</v>
      </c>
      <c r="Y527" s="283">
        <f t="shared" si="46"/>
        <v>85.635831436253468</v>
      </c>
    </row>
    <row r="528" spans="1:25" ht="12" customHeight="1" x14ac:dyDescent="0.2">
      <c r="A528" s="225"/>
      <c r="B528" s="458" t="s">
        <v>37</v>
      </c>
      <c r="C528" s="458"/>
      <c r="D528" s="458"/>
      <c r="E528" s="458"/>
      <c r="F528" s="458"/>
      <c r="G528" s="458"/>
      <c r="H528" s="458"/>
      <c r="I528" s="458"/>
      <c r="J528" s="458"/>
      <c r="K528" s="458"/>
      <c r="L528" s="458"/>
      <c r="M528" s="459"/>
      <c r="N528" s="226">
        <v>991</v>
      </c>
      <c r="O528" s="229">
        <v>1</v>
      </c>
      <c r="P528" s="229">
        <v>13</v>
      </c>
      <c r="Q528" s="227" t="s">
        <v>347</v>
      </c>
      <c r="R528" s="228" t="s">
        <v>38</v>
      </c>
      <c r="S528" s="460"/>
      <c r="T528" s="461"/>
      <c r="U528" s="230">
        <v>4832.4269999999997</v>
      </c>
      <c r="V528" s="231">
        <v>0</v>
      </c>
      <c r="W528" s="270">
        <f>+W529+W530</f>
        <v>4832.4269999999997</v>
      </c>
      <c r="X528" s="281">
        <f>+X529+X530</f>
        <v>4138.2890399999997</v>
      </c>
      <c r="Y528" s="283">
        <f t="shared" si="46"/>
        <v>85.635831436253468</v>
      </c>
    </row>
    <row r="529" spans="1:25" ht="32.25" customHeight="1" x14ac:dyDescent="0.2">
      <c r="A529" s="225"/>
      <c r="B529" s="458" t="s">
        <v>290</v>
      </c>
      <c r="C529" s="458"/>
      <c r="D529" s="458"/>
      <c r="E529" s="458"/>
      <c r="F529" s="458"/>
      <c r="G529" s="458"/>
      <c r="H529" s="458"/>
      <c r="I529" s="458"/>
      <c r="J529" s="458"/>
      <c r="K529" s="458"/>
      <c r="L529" s="458"/>
      <c r="M529" s="459"/>
      <c r="N529" s="226">
        <v>991</v>
      </c>
      <c r="O529" s="229">
        <v>1</v>
      </c>
      <c r="P529" s="229">
        <v>13</v>
      </c>
      <c r="Q529" s="227" t="s">
        <v>347</v>
      </c>
      <c r="R529" s="228" t="s">
        <v>39</v>
      </c>
      <c r="S529" s="460"/>
      <c r="T529" s="461"/>
      <c r="U529" s="230">
        <v>3711.5410000000002</v>
      </c>
      <c r="V529" s="231">
        <v>0</v>
      </c>
      <c r="W529" s="270">
        <v>3711.5410000000002</v>
      </c>
      <c r="X529" s="281">
        <v>3181.8362200000001</v>
      </c>
      <c r="Y529" s="283">
        <f t="shared" si="46"/>
        <v>85.728171128919229</v>
      </c>
    </row>
    <row r="530" spans="1:25" ht="53.25" customHeight="1" x14ac:dyDescent="0.2">
      <c r="A530" s="225"/>
      <c r="B530" s="458" t="s">
        <v>291</v>
      </c>
      <c r="C530" s="458"/>
      <c r="D530" s="458"/>
      <c r="E530" s="458"/>
      <c r="F530" s="458"/>
      <c r="G530" s="458"/>
      <c r="H530" s="458"/>
      <c r="I530" s="458"/>
      <c r="J530" s="458"/>
      <c r="K530" s="458"/>
      <c r="L530" s="458"/>
      <c r="M530" s="459"/>
      <c r="N530" s="226">
        <v>991</v>
      </c>
      <c r="O530" s="229">
        <v>1</v>
      </c>
      <c r="P530" s="229">
        <v>13</v>
      </c>
      <c r="Q530" s="227" t="s">
        <v>347</v>
      </c>
      <c r="R530" s="228" t="s">
        <v>41</v>
      </c>
      <c r="S530" s="460"/>
      <c r="T530" s="461"/>
      <c r="U530" s="230">
        <v>1120.886</v>
      </c>
      <c r="V530" s="231">
        <v>0</v>
      </c>
      <c r="W530" s="270">
        <v>1120.886</v>
      </c>
      <c r="X530" s="281">
        <v>956.45281999999997</v>
      </c>
      <c r="Y530" s="283">
        <f t="shared" si="46"/>
        <v>85.330071033093475</v>
      </c>
    </row>
    <row r="531" spans="1:25" ht="21.75" customHeight="1" x14ac:dyDescent="0.2">
      <c r="A531" s="225"/>
      <c r="B531" s="458" t="s">
        <v>314</v>
      </c>
      <c r="C531" s="458"/>
      <c r="D531" s="458"/>
      <c r="E531" s="458"/>
      <c r="F531" s="458"/>
      <c r="G531" s="458"/>
      <c r="H531" s="458"/>
      <c r="I531" s="458"/>
      <c r="J531" s="458"/>
      <c r="K531" s="458"/>
      <c r="L531" s="458"/>
      <c r="M531" s="459"/>
      <c r="N531" s="226">
        <v>991</v>
      </c>
      <c r="O531" s="229">
        <v>1</v>
      </c>
      <c r="P531" s="229">
        <v>13</v>
      </c>
      <c r="Q531" s="227" t="s">
        <v>315</v>
      </c>
      <c r="R531" s="228">
        <v>0</v>
      </c>
      <c r="S531" s="460"/>
      <c r="T531" s="461"/>
      <c r="U531" s="230">
        <v>194</v>
      </c>
      <c r="V531" s="231">
        <v>0</v>
      </c>
      <c r="W531" s="270">
        <f t="shared" ref="W531:X534" si="55">+W532</f>
        <v>100.6152</v>
      </c>
      <c r="X531" s="281">
        <f t="shared" si="55"/>
        <v>74.760900000000007</v>
      </c>
      <c r="Y531" s="283">
        <f t="shared" si="46"/>
        <v>74.303783126207577</v>
      </c>
    </row>
    <row r="532" spans="1:25" ht="21.75" customHeight="1" x14ac:dyDescent="0.2">
      <c r="A532" s="225"/>
      <c r="B532" s="458" t="s">
        <v>553</v>
      </c>
      <c r="C532" s="458"/>
      <c r="D532" s="458"/>
      <c r="E532" s="458"/>
      <c r="F532" s="458"/>
      <c r="G532" s="458"/>
      <c r="H532" s="458"/>
      <c r="I532" s="458"/>
      <c r="J532" s="458"/>
      <c r="K532" s="458"/>
      <c r="L532" s="458"/>
      <c r="M532" s="459"/>
      <c r="N532" s="226">
        <v>991</v>
      </c>
      <c r="O532" s="229">
        <v>1</v>
      </c>
      <c r="P532" s="229">
        <v>13</v>
      </c>
      <c r="Q532" s="227" t="s">
        <v>554</v>
      </c>
      <c r="R532" s="228">
        <v>0</v>
      </c>
      <c r="S532" s="460"/>
      <c r="T532" s="461"/>
      <c r="U532" s="230">
        <v>194</v>
      </c>
      <c r="V532" s="231">
        <v>0</v>
      </c>
      <c r="W532" s="270">
        <f t="shared" si="55"/>
        <v>100.6152</v>
      </c>
      <c r="X532" s="281">
        <f t="shared" si="55"/>
        <v>74.760900000000007</v>
      </c>
      <c r="Y532" s="283">
        <f t="shared" si="46"/>
        <v>74.303783126207577</v>
      </c>
    </row>
    <row r="533" spans="1:25" ht="32.25" customHeight="1" x14ac:dyDescent="0.2">
      <c r="A533" s="225"/>
      <c r="B533" s="458" t="s">
        <v>302</v>
      </c>
      <c r="C533" s="458"/>
      <c r="D533" s="458"/>
      <c r="E533" s="458"/>
      <c r="F533" s="458"/>
      <c r="G533" s="458"/>
      <c r="H533" s="458"/>
      <c r="I533" s="458"/>
      <c r="J533" s="458"/>
      <c r="K533" s="458"/>
      <c r="L533" s="458"/>
      <c r="M533" s="459"/>
      <c r="N533" s="226">
        <v>991</v>
      </c>
      <c r="O533" s="229">
        <v>1</v>
      </c>
      <c r="P533" s="229">
        <v>13</v>
      </c>
      <c r="Q533" s="227" t="s">
        <v>554</v>
      </c>
      <c r="R533" s="228" t="s">
        <v>24</v>
      </c>
      <c r="S533" s="460"/>
      <c r="T533" s="461"/>
      <c r="U533" s="230">
        <v>194</v>
      </c>
      <c r="V533" s="231">
        <v>0</v>
      </c>
      <c r="W533" s="270">
        <f t="shared" si="55"/>
        <v>100.6152</v>
      </c>
      <c r="X533" s="281">
        <f t="shared" si="55"/>
        <v>74.760900000000007</v>
      </c>
      <c r="Y533" s="283">
        <f t="shared" si="46"/>
        <v>74.303783126207577</v>
      </c>
    </row>
    <row r="534" spans="1:25" ht="21.75" customHeight="1" x14ac:dyDescent="0.2">
      <c r="A534" s="225"/>
      <c r="B534" s="458" t="s">
        <v>303</v>
      </c>
      <c r="C534" s="458"/>
      <c r="D534" s="458"/>
      <c r="E534" s="458"/>
      <c r="F534" s="458"/>
      <c r="G534" s="458"/>
      <c r="H534" s="458"/>
      <c r="I534" s="458"/>
      <c r="J534" s="458"/>
      <c r="K534" s="458"/>
      <c r="L534" s="458"/>
      <c r="M534" s="459"/>
      <c r="N534" s="226">
        <v>991</v>
      </c>
      <c r="O534" s="229">
        <v>1</v>
      </c>
      <c r="P534" s="229">
        <v>13</v>
      </c>
      <c r="Q534" s="227" t="s">
        <v>554</v>
      </c>
      <c r="R534" s="228" t="s">
        <v>26</v>
      </c>
      <c r="S534" s="460"/>
      <c r="T534" s="461"/>
      <c r="U534" s="230">
        <v>194</v>
      </c>
      <c r="V534" s="231">
        <v>0</v>
      </c>
      <c r="W534" s="270">
        <f t="shared" si="55"/>
        <v>100.6152</v>
      </c>
      <c r="X534" s="281">
        <f t="shared" si="55"/>
        <v>74.760900000000007</v>
      </c>
      <c r="Y534" s="283">
        <f t="shared" si="46"/>
        <v>74.303783126207577</v>
      </c>
    </row>
    <row r="535" spans="1:25" ht="21.75" customHeight="1" x14ac:dyDescent="0.2">
      <c r="A535" s="225"/>
      <c r="B535" s="458" t="s">
        <v>305</v>
      </c>
      <c r="C535" s="458"/>
      <c r="D535" s="458"/>
      <c r="E535" s="458"/>
      <c r="F535" s="458"/>
      <c r="G535" s="458"/>
      <c r="H535" s="458"/>
      <c r="I535" s="458"/>
      <c r="J535" s="458"/>
      <c r="K535" s="458"/>
      <c r="L535" s="458"/>
      <c r="M535" s="459"/>
      <c r="N535" s="226">
        <v>991</v>
      </c>
      <c r="O535" s="229">
        <v>1</v>
      </c>
      <c r="P535" s="229">
        <v>13</v>
      </c>
      <c r="Q535" s="227" t="s">
        <v>554</v>
      </c>
      <c r="R535" s="228" t="s">
        <v>28</v>
      </c>
      <c r="S535" s="460"/>
      <c r="T535" s="461"/>
      <c r="U535" s="230">
        <v>194</v>
      </c>
      <c r="V535" s="231">
        <v>0</v>
      </c>
      <c r="W535" s="270">
        <f>194-93.3848</f>
        <v>100.6152</v>
      </c>
      <c r="X535" s="281">
        <v>74.760900000000007</v>
      </c>
      <c r="Y535" s="283">
        <f t="shared" si="46"/>
        <v>74.303783126207577</v>
      </c>
    </row>
    <row r="536" spans="1:25" ht="12" customHeight="1" x14ac:dyDescent="0.2">
      <c r="A536" s="225"/>
      <c r="B536" s="458" t="s">
        <v>314</v>
      </c>
      <c r="C536" s="458"/>
      <c r="D536" s="458"/>
      <c r="E536" s="458"/>
      <c r="F536" s="458"/>
      <c r="G536" s="458"/>
      <c r="H536" s="458"/>
      <c r="I536" s="458"/>
      <c r="J536" s="458"/>
      <c r="K536" s="458"/>
      <c r="L536" s="458"/>
      <c r="M536" s="459"/>
      <c r="N536" s="226">
        <v>991</v>
      </c>
      <c r="O536" s="229">
        <v>1</v>
      </c>
      <c r="P536" s="229">
        <v>13</v>
      </c>
      <c r="Q536" s="227" t="s">
        <v>315</v>
      </c>
      <c r="R536" s="228">
        <v>0</v>
      </c>
      <c r="S536" s="460"/>
      <c r="T536" s="461"/>
      <c r="U536" s="230">
        <v>722.9</v>
      </c>
      <c r="V536" s="231">
        <v>28.044</v>
      </c>
      <c r="W536" s="270">
        <f>+W537+W541</f>
        <v>750.94399999999996</v>
      </c>
      <c r="X536" s="281">
        <f>+X537+X541</f>
        <v>448.03988000000004</v>
      </c>
      <c r="Y536" s="283">
        <f t="shared" si="46"/>
        <v>59.663554139855975</v>
      </c>
    </row>
    <row r="537" spans="1:25" ht="12" customHeight="1" x14ac:dyDescent="0.2">
      <c r="A537" s="225"/>
      <c r="B537" s="458" t="s">
        <v>350</v>
      </c>
      <c r="C537" s="458"/>
      <c r="D537" s="458"/>
      <c r="E537" s="458"/>
      <c r="F537" s="458"/>
      <c r="G537" s="458"/>
      <c r="H537" s="458"/>
      <c r="I537" s="458"/>
      <c r="J537" s="458"/>
      <c r="K537" s="458"/>
      <c r="L537" s="458"/>
      <c r="M537" s="459"/>
      <c r="N537" s="226">
        <v>991</v>
      </c>
      <c r="O537" s="229">
        <v>1</v>
      </c>
      <c r="P537" s="229">
        <v>13</v>
      </c>
      <c r="Q537" s="227" t="s">
        <v>351</v>
      </c>
      <c r="R537" s="228">
        <v>0</v>
      </c>
      <c r="S537" s="460"/>
      <c r="T537" s="461"/>
      <c r="U537" s="230">
        <v>1</v>
      </c>
      <c r="V537" s="231">
        <v>0</v>
      </c>
      <c r="W537" s="270">
        <f t="shared" ref="W537:X539" si="56">+W538</f>
        <v>1</v>
      </c>
      <c r="X537" s="281">
        <f t="shared" si="56"/>
        <v>0</v>
      </c>
      <c r="Y537" s="283">
        <f t="shared" si="46"/>
        <v>0</v>
      </c>
    </row>
    <row r="538" spans="1:25" ht="12" customHeight="1" x14ac:dyDescent="0.2">
      <c r="A538" s="225"/>
      <c r="B538" s="458" t="s">
        <v>302</v>
      </c>
      <c r="C538" s="458"/>
      <c r="D538" s="458"/>
      <c r="E538" s="458"/>
      <c r="F538" s="458"/>
      <c r="G538" s="458"/>
      <c r="H538" s="458"/>
      <c r="I538" s="458"/>
      <c r="J538" s="458"/>
      <c r="K538" s="458"/>
      <c r="L538" s="458"/>
      <c r="M538" s="459"/>
      <c r="N538" s="226">
        <v>991</v>
      </c>
      <c r="O538" s="229">
        <v>1</v>
      </c>
      <c r="P538" s="229">
        <v>13</v>
      </c>
      <c r="Q538" s="227" t="s">
        <v>351</v>
      </c>
      <c r="R538" s="228" t="s">
        <v>24</v>
      </c>
      <c r="S538" s="460"/>
      <c r="T538" s="461"/>
      <c r="U538" s="230">
        <v>1</v>
      </c>
      <c r="V538" s="231">
        <v>0</v>
      </c>
      <c r="W538" s="270">
        <f t="shared" si="56"/>
        <v>1</v>
      </c>
      <c r="X538" s="281">
        <f t="shared" si="56"/>
        <v>0</v>
      </c>
      <c r="Y538" s="283">
        <f t="shared" ref="Y538:Y614" si="57">X538/W538*100</f>
        <v>0</v>
      </c>
    </row>
    <row r="539" spans="1:25" ht="32.25" customHeight="1" x14ac:dyDescent="0.2">
      <c r="A539" s="225"/>
      <c r="B539" s="458" t="s">
        <v>303</v>
      </c>
      <c r="C539" s="458"/>
      <c r="D539" s="458"/>
      <c r="E539" s="458"/>
      <c r="F539" s="458"/>
      <c r="G539" s="458"/>
      <c r="H539" s="458"/>
      <c r="I539" s="458"/>
      <c r="J539" s="458"/>
      <c r="K539" s="458"/>
      <c r="L539" s="458"/>
      <c r="M539" s="459"/>
      <c r="N539" s="226">
        <v>991</v>
      </c>
      <c r="O539" s="229">
        <v>1</v>
      </c>
      <c r="P539" s="229">
        <v>13</v>
      </c>
      <c r="Q539" s="227" t="s">
        <v>351</v>
      </c>
      <c r="R539" s="228" t="s">
        <v>26</v>
      </c>
      <c r="S539" s="460"/>
      <c r="T539" s="461"/>
      <c r="U539" s="230">
        <v>1</v>
      </c>
      <c r="V539" s="231">
        <v>0</v>
      </c>
      <c r="W539" s="270">
        <f t="shared" si="56"/>
        <v>1</v>
      </c>
      <c r="X539" s="281">
        <f t="shared" si="56"/>
        <v>0</v>
      </c>
      <c r="Y539" s="283">
        <f t="shared" si="57"/>
        <v>0</v>
      </c>
    </row>
    <row r="540" spans="1:25" ht="32.25" customHeight="1" x14ac:dyDescent="0.2">
      <c r="A540" s="225"/>
      <c r="B540" s="458" t="s">
        <v>305</v>
      </c>
      <c r="C540" s="458"/>
      <c r="D540" s="458"/>
      <c r="E540" s="458"/>
      <c r="F540" s="458"/>
      <c r="G540" s="458"/>
      <c r="H540" s="458"/>
      <c r="I540" s="458"/>
      <c r="J540" s="458"/>
      <c r="K540" s="458"/>
      <c r="L540" s="458"/>
      <c r="M540" s="459"/>
      <c r="N540" s="226">
        <v>991</v>
      </c>
      <c r="O540" s="229">
        <v>1</v>
      </c>
      <c r="P540" s="229">
        <v>13</v>
      </c>
      <c r="Q540" s="227" t="s">
        <v>351</v>
      </c>
      <c r="R540" s="228" t="s">
        <v>28</v>
      </c>
      <c r="S540" s="460"/>
      <c r="T540" s="461"/>
      <c r="U540" s="230">
        <v>1</v>
      </c>
      <c r="V540" s="231">
        <v>0</v>
      </c>
      <c r="W540" s="270">
        <v>1</v>
      </c>
      <c r="X540" s="281"/>
      <c r="Y540" s="283">
        <f t="shared" si="57"/>
        <v>0</v>
      </c>
    </row>
    <row r="541" spans="1:25" ht="53.25" customHeight="1" x14ac:dyDescent="0.2">
      <c r="A541" s="225"/>
      <c r="B541" s="458" t="s">
        <v>352</v>
      </c>
      <c r="C541" s="458"/>
      <c r="D541" s="458"/>
      <c r="E541" s="458"/>
      <c r="F541" s="458"/>
      <c r="G541" s="458"/>
      <c r="H541" s="458"/>
      <c r="I541" s="458"/>
      <c r="J541" s="458"/>
      <c r="K541" s="458"/>
      <c r="L541" s="458"/>
      <c r="M541" s="459"/>
      <c r="N541" s="226">
        <v>991</v>
      </c>
      <c r="O541" s="229">
        <v>1</v>
      </c>
      <c r="P541" s="229">
        <v>13</v>
      </c>
      <c r="Q541" s="227" t="s">
        <v>353</v>
      </c>
      <c r="R541" s="228">
        <v>0</v>
      </c>
      <c r="S541" s="460"/>
      <c r="T541" s="461"/>
      <c r="U541" s="230">
        <v>721.9</v>
      </c>
      <c r="V541" s="231">
        <v>28.044</v>
      </c>
      <c r="W541" s="270">
        <f>+W542+W546</f>
        <v>749.94399999999996</v>
      </c>
      <c r="X541" s="281">
        <f>+X542+X546</f>
        <v>448.03988000000004</v>
      </c>
      <c r="Y541" s="283">
        <f t="shared" si="57"/>
        <v>59.743111485657607</v>
      </c>
    </row>
    <row r="542" spans="1:25" ht="12" customHeight="1" x14ac:dyDescent="0.2">
      <c r="A542" s="225"/>
      <c r="B542" s="458" t="s">
        <v>17</v>
      </c>
      <c r="C542" s="458"/>
      <c r="D542" s="458"/>
      <c r="E542" s="458"/>
      <c r="F542" s="458"/>
      <c r="G542" s="458"/>
      <c r="H542" s="458"/>
      <c r="I542" s="458"/>
      <c r="J542" s="458"/>
      <c r="K542" s="458"/>
      <c r="L542" s="458"/>
      <c r="M542" s="459"/>
      <c r="N542" s="226">
        <v>991</v>
      </c>
      <c r="O542" s="229">
        <v>1</v>
      </c>
      <c r="P542" s="229">
        <v>13</v>
      </c>
      <c r="Q542" s="227" t="s">
        <v>353</v>
      </c>
      <c r="R542" s="228" t="s">
        <v>18</v>
      </c>
      <c r="S542" s="460"/>
      <c r="T542" s="461"/>
      <c r="U542" s="230">
        <v>497.59899999999999</v>
      </c>
      <c r="V542" s="231">
        <v>28.044</v>
      </c>
      <c r="W542" s="270">
        <f>+W543</f>
        <v>525.64300000000003</v>
      </c>
      <c r="X542" s="281">
        <f>+X543</f>
        <v>433.03988000000004</v>
      </c>
      <c r="Y542" s="283">
        <f t="shared" si="57"/>
        <v>82.382887244764987</v>
      </c>
    </row>
    <row r="543" spans="1:25" ht="12" customHeight="1" x14ac:dyDescent="0.2">
      <c r="A543" s="225"/>
      <c r="B543" s="458" t="s">
        <v>37</v>
      </c>
      <c r="C543" s="458"/>
      <c r="D543" s="458"/>
      <c r="E543" s="458"/>
      <c r="F543" s="458"/>
      <c r="G543" s="458"/>
      <c r="H543" s="458"/>
      <c r="I543" s="458"/>
      <c r="J543" s="458"/>
      <c r="K543" s="458"/>
      <c r="L543" s="458"/>
      <c r="M543" s="459"/>
      <c r="N543" s="226">
        <v>991</v>
      </c>
      <c r="O543" s="229">
        <v>1</v>
      </c>
      <c r="P543" s="229">
        <v>13</v>
      </c>
      <c r="Q543" s="227" t="s">
        <v>353</v>
      </c>
      <c r="R543" s="228" t="s">
        <v>38</v>
      </c>
      <c r="S543" s="460"/>
      <c r="T543" s="461"/>
      <c r="U543" s="230">
        <v>497.59899999999999</v>
      </c>
      <c r="V543" s="231">
        <v>28.044</v>
      </c>
      <c r="W543" s="270">
        <f>+W544+W545</f>
        <v>525.64300000000003</v>
      </c>
      <c r="X543" s="281">
        <f>+X544+X545</f>
        <v>433.03988000000004</v>
      </c>
      <c r="Y543" s="283">
        <f t="shared" si="57"/>
        <v>82.382887244764987</v>
      </c>
    </row>
    <row r="544" spans="1:25" ht="32.25" customHeight="1" x14ac:dyDescent="0.2">
      <c r="A544" s="225"/>
      <c r="B544" s="458" t="s">
        <v>290</v>
      </c>
      <c r="C544" s="458"/>
      <c r="D544" s="458"/>
      <c r="E544" s="458"/>
      <c r="F544" s="458"/>
      <c r="G544" s="458"/>
      <c r="H544" s="458"/>
      <c r="I544" s="458"/>
      <c r="J544" s="458"/>
      <c r="K544" s="458"/>
      <c r="L544" s="458"/>
      <c r="M544" s="459"/>
      <c r="N544" s="226">
        <v>991</v>
      </c>
      <c r="O544" s="229">
        <v>1</v>
      </c>
      <c r="P544" s="229">
        <v>13</v>
      </c>
      <c r="Q544" s="227" t="s">
        <v>353</v>
      </c>
      <c r="R544" s="228" t="s">
        <v>39</v>
      </c>
      <c r="S544" s="460"/>
      <c r="T544" s="461"/>
      <c r="U544" s="230">
        <v>382.18</v>
      </c>
      <c r="V544" s="231">
        <v>21.539000000000001</v>
      </c>
      <c r="W544" s="270">
        <v>403.72</v>
      </c>
      <c r="X544" s="281">
        <v>332.35628000000003</v>
      </c>
      <c r="Y544" s="283">
        <f t="shared" si="57"/>
        <v>82.323461805211522</v>
      </c>
    </row>
    <row r="545" spans="1:25" ht="21.75" customHeight="1" x14ac:dyDescent="0.2">
      <c r="A545" s="225"/>
      <c r="B545" s="458" t="s">
        <v>291</v>
      </c>
      <c r="C545" s="458"/>
      <c r="D545" s="458"/>
      <c r="E545" s="458"/>
      <c r="F545" s="458"/>
      <c r="G545" s="458"/>
      <c r="H545" s="458"/>
      <c r="I545" s="458"/>
      <c r="J545" s="458"/>
      <c r="K545" s="458"/>
      <c r="L545" s="458"/>
      <c r="M545" s="459"/>
      <c r="N545" s="226">
        <v>991</v>
      </c>
      <c r="O545" s="229">
        <v>1</v>
      </c>
      <c r="P545" s="229">
        <v>13</v>
      </c>
      <c r="Q545" s="227" t="s">
        <v>353</v>
      </c>
      <c r="R545" s="228" t="s">
        <v>41</v>
      </c>
      <c r="S545" s="460"/>
      <c r="T545" s="461"/>
      <c r="U545" s="230">
        <v>115.419</v>
      </c>
      <c r="V545" s="231">
        <v>6.5049999999999999</v>
      </c>
      <c r="W545" s="270">
        <v>121.923</v>
      </c>
      <c r="X545" s="281">
        <v>100.6836</v>
      </c>
      <c r="Y545" s="283">
        <f t="shared" si="57"/>
        <v>82.579660933540026</v>
      </c>
    </row>
    <row r="546" spans="1:25" ht="21.75" customHeight="1" x14ac:dyDescent="0.2">
      <c r="A546" s="225"/>
      <c r="B546" s="458" t="s">
        <v>302</v>
      </c>
      <c r="C546" s="458"/>
      <c r="D546" s="458"/>
      <c r="E546" s="458"/>
      <c r="F546" s="458"/>
      <c r="G546" s="458"/>
      <c r="H546" s="458"/>
      <c r="I546" s="458"/>
      <c r="J546" s="458"/>
      <c r="K546" s="458"/>
      <c r="L546" s="458"/>
      <c r="M546" s="459"/>
      <c r="N546" s="226">
        <v>991</v>
      </c>
      <c r="O546" s="229">
        <v>1</v>
      </c>
      <c r="P546" s="229">
        <v>13</v>
      </c>
      <c r="Q546" s="227" t="s">
        <v>353</v>
      </c>
      <c r="R546" s="228" t="s">
        <v>24</v>
      </c>
      <c r="S546" s="460"/>
      <c r="T546" s="461"/>
      <c r="U546" s="230">
        <v>224.30099999999999</v>
      </c>
      <c r="V546" s="231">
        <v>0</v>
      </c>
      <c r="W546" s="270">
        <f>+W547</f>
        <v>224.30099999999999</v>
      </c>
      <c r="X546" s="281">
        <f>+X547</f>
        <v>15</v>
      </c>
      <c r="Y546" s="283">
        <f t="shared" si="57"/>
        <v>6.6874423208099829</v>
      </c>
    </row>
    <row r="547" spans="1:25" ht="12" customHeight="1" x14ac:dyDescent="0.2">
      <c r="A547" s="225"/>
      <c r="B547" s="458" t="s">
        <v>303</v>
      </c>
      <c r="C547" s="458"/>
      <c r="D547" s="458"/>
      <c r="E547" s="458"/>
      <c r="F547" s="458"/>
      <c r="G547" s="458"/>
      <c r="H547" s="458"/>
      <c r="I547" s="458"/>
      <c r="J547" s="458"/>
      <c r="K547" s="458"/>
      <c r="L547" s="458"/>
      <c r="M547" s="459"/>
      <c r="N547" s="226">
        <v>991</v>
      </c>
      <c r="O547" s="229">
        <v>1</v>
      </c>
      <c r="P547" s="229">
        <v>13</v>
      </c>
      <c r="Q547" s="227" t="s">
        <v>353</v>
      </c>
      <c r="R547" s="228" t="s">
        <v>26</v>
      </c>
      <c r="S547" s="460"/>
      <c r="T547" s="461"/>
      <c r="U547" s="230">
        <v>224.30099999999999</v>
      </c>
      <c r="V547" s="231">
        <v>0</v>
      </c>
      <c r="W547" s="270">
        <f>+W548</f>
        <v>224.30099999999999</v>
      </c>
      <c r="X547" s="281">
        <f>+X548</f>
        <v>15</v>
      </c>
      <c r="Y547" s="283">
        <f t="shared" si="57"/>
        <v>6.6874423208099829</v>
      </c>
    </row>
    <row r="548" spans="1:25" ht="21.75" customHeight="1" x14ac:dyDescent="0.2">
      <c r="A548" s="225"/>
      <c r="B548" s="458" t="s">
        <v>305</v>
      </c>
      <c r="C548" s="458"/>
      <c r="D548" s="458"/>
      <c r="E548" s="458"/>
      <c r="F548" s="458"/>
      <c r="G548" s="458"/>
      <c r="H548" s="458"/>
      <c r="I548" s="458"/>
      <c r="J548" s="458"/>
      <c r="K548" s="458"/>
      <c r="L548" s="458"/>
      <c r="M548" s="459"/>
      <c r="N548" s="226">
        <v>991</v>
      </c>
      <c r="O548" s="229">
        <v>1</v>
      </c>
      <c r="P548" s="229">
        <v>13</v>
      </c>
      <c r="Q548" s="227" t="s">
        <v>353</v>
      </c>
      <c r="R548" s="228" t="s">
        <v>28</v>
      </c>
      <c r="S548" s="460"/>
      <c r="T548" s="461"/>
      <c r="U548" s="230">
        <v>224.30099999999999</v>
      </c>
      <c r="V548" s="231">
        <v>0</v>
      </c>
      <c r="W548" s="270">
        <v>224.30099999999999</v>
      </c>
      <c r="X548" s="281">
        <v>15</v>
      </c>
      <c r="Y548" s="283">
        <f t="shared" si="57"/>
        <v>6.6874423208099829</v>
      </c>
    </row>
    <row r="549" spans="1:25" ht="32.25" customHeight="1" x14ac:dyDescent="0.2">
      <c r="A549" s="225"/>
      <c r="B549" s="458" t="s">
        <v>354</v>
      </c>
      <c r="C549" s="458"/>
      <c r="D549" s="458"/>
      <c r="E549" s="458"/>
      <c r="F549" s="458"/>
      <c r="G549" s="458"/>
      <c r="H549" s="458"/>
      <c r="I549" s="458"/>
      <c r="J549" s="458"/>
      <c r="K549" s="458"/>
      <c r="L549" s="458"/>
      <c r="M549" s="459"/>
      <c r="N549" s="226">
        <v>991</v>
      </c>
      <c r="O549" s="229">
        <v>2</v>
      </c>
      <c r="P549" s="229">
        <v>0</v>
      </c>
      <c r="Q549" s="227">
        <v>0</v>
      </c>
      <c r="R549" s="228">
        <v>0</v>
      </c>
      <c r="S549" s="460"/>
      <c r="T549" s="461"/>
      <c r="U549" s="230">
        <v>457</v>
      </c>
      <c r="V549" s="231">
        <v>0</v>
      </c>
      <c r="W549" s="270">
        <f t="shared" ref="W549:X551" si="58">+W550</f>
        <v>457</v>
      </c>
      <c r="X549" s="281">
        <f t="shared" si="58"/>
        <v>297.65295000000003</v>
      </c>
      <c r="Y549" s="283">
        <f t="shared" si="57"/>
        <v>65.131936542669592</v>
      </c>
    </row>
    <row r="550" spans="1:25" ht="21.75" customHeight="1" x14ac:dyDescent="0.2">
      <c r="A550" s="225"/>
      <c r="B550" s="458" t="s">
        <v>89</v>
      </c>
      <c r="C550" s="458"/>
      <c r="D550" s="458"/>
      <c r="E550" s="458"/>
      <c r="F550" s="458"/>
      <c r="G550" s="458"/>
      <c r="H550" s="458"/>
      <c r="I550" s="458"/>
      <c r="J550" s="458"/>
      <c r="K550" s="458"/>
      <c r="L550" s="458"/>
      <c r="M550" s="459"/>
      <c r="N550" s="226">
        <v>991</v>
      </c>
      <c r="O550" s="229">
        <v>2</v>
      </c>
      <c r="P550" s="229">
        <v>3</v>
      </c>
      <c r="Q550" s="227">
        <v>0</v>
      </c>
      <c r="R550" s="228">
        <v>0</v>
      </c>
      <c r="S550" s="460"/>
      <c r="T550" s="461"/>
      <c r="U550" s="230">
        <v>457</v>
      </c>
      <c r="V550" s="231">
        <v>0</v>
      </c>
      <c r="W550" s="270">
        <f t="shared" si="58"/>
        <v>457</v>
      </c>
      <c r="X550" s="281">
        <f t="shared" si="58"/>
        <v>297.65295000000003</v>
      </c>
      <c r="Y550" s="283">
        <f t="shared" si="57"/>
        <v>65.131936542669592</v>
      </c>
    </row>
    <row r="551" spans="1:25" ht="12" customHeight="1" x14ac:dyDescent="0.2">
      <c r="A551" s="225"/>
      <c r="B551" s="458" t="s">
        <v>314</v>
      </c>
      <c r="C551" s="458"/>
      <c r="D551" s="458"/>
      <c r="E551" s="458"/>
      <c r="F551" s="458"/>
      <c r="G551" s="458"/>
      <c r="H551" s="458"/>
      <c r="I551" s="458"/>
      <c r="J551" s="458"/>
      <c r="K551" s="458"/>
      <c r="L551" s="458"/>
      <c r="M551" s="459"/>
      <c r="N551" s="226">
        <v>991</v>
      </c>
      <c r="O551" s="229">
        <v>2</v>
      </c>
      <c r="P551" s="229">
        <v>3</v>
      </c>
      <c r="Q551" s="227" t="s">
        <v>315</v>
      </c>
      <c r="R551" s="228">
        <v>0</v>
      </c>
      <c r="S551" s="460"/>
      <c r="T551" s="461"/>
      <c r="U551" s="230">
        <v>457</v>
      </c>
      <c r="V551" s="231">
        <v>0</v>
      </c>
      <c r="W551" s="270">
        <f t="shared" si="58"/>
        <v>457</v>
      </c>
      <c r="X551" s="281">
        <f t="shared" si="58"/>
        <v>297.65295000000003</v>
      </c>
      <c r="Y551" s="283">
        <f t="shared" si="57"/>
        <v>65.131936542669592</v>
      </c>
    </row>
    <row r="552" spans="1:25" ht="53.25" customHeight="1" x14ac:dyDescent="0.2">
      <c r="A552" s="225"/>
      <c r="B552" s="458" t="s">
        <v>355</v>
      </c>
      <c r="C552" s="458"/>
      <c r="D552" s="458"/>
      <c r="E552" s="458"/>
      <c r="F552" s="458"/>
      <c r="G552" s="458"/>
      <c r="H552" s="458"/>
      <c r="I552" s="458"/>
      <c r="J552" s="458"/>
      <c r="K552" s="458"/>
      <c r="L552" s="458"/>
      <c r="M552" s="459"/>
      <c r="N552" s="226">
        <v>991</v>
      </c>
      <c r="O552" s="229">
        <v>2</v>
      </c>
      <c r="P552" s="229">
        <v>3</v>
      </c>
      <c r="Q552" s="227" t="s">
        <v>356</v>
      </c>
      <c r="R552" s="228">
        <v>0</v>
      </c>
      <c r="S552" s="460"/>
      <c r="T552" s="461"/>
      <c r="U552" s="230">
        <v>457</v>
      </c>
      <c r="V552" s="231">
        <v>0</v>
      </c>
      <c r="W552" s="270">
        <f>+W553+W557</f>
        <v>457</v>
      </c>
      <c r="X552" s="281">
        <f>+X553+X557</f>
        <v>297.65295000000003</v>
      </c>
      <c r="Y552" s="283">
        <f t="shared" si="57"/>
        <v>65.131936542669592</v>
      </c>
    </row>
    <row r="553" spans="1:25" ht="12" customHeight="1" x14ac:dyDescent="0.2">
      <c r="A553" s="225"/>
      <c r="B553" s="458" t="s">
        <v>17</v>
      </c>
      <c r="C553" s="458"/>
      <c r="D553" s="458"/>
      <c r="E553" s="458"/>
      <c r="F553" s="458"/>
      <c r="G553" s="458"/>
      <c r="H553" s="458"/>
      <c r="I553" s="458"/>
      <c r="J553" s="458"/>
      <c r="K553" s="458"/>
      <c r="L553" s="458"/>
      <c r="M553" s="459"/>
      <c r="N553" s="226">
        <v>991</v>
      </c>
      <c r="O553" s="229">
        <v>2</v>
      </c>
      <c r="P553" s="229">
        <v>3</v>
      </c>
      <c r="Q553" s="227" t="s">
        <v>356</v>
      </c>
      <c r="R553" s="228" t="s">
        <v>18</v>
      </c>
      <c r="S553" s="460"/>
      <c r="T553" s="461"/>
      <c r="U553" s="230">
        <v>386.57</v>
      </c>
      <c r="V553" s="231">
        <v>0</v>
      </c>
      <c r="W553" s="270">
        <f>+W554</f>
        <v>386.57</v>
      </c>
      <c r="X553" s="281">
        <f>+X554</f>
        <v>297.65295000000003</v>
      </c>
      <c r="Y553" s="283">
        <f t="shared" si="57"/>
        <v>76.998460822102089</v>
      </c>
    </row>
    <row r="554" spans="1:25" ht="12" customHeight="1" x14ac:dyDescent="0.2">
      <c r="A554" s="225"/>
      <c r="B554" s="458" t="s">
        <v>19</v>
      </c>
      <c r="C554" s="458"/>
      <c r="D554" s="458"/>
      <c r="E554" s="458"/>
      <c r="F554" s="458"/>
      <c r="G554" s="458"/>
      <c r="H554" s="458"/>
      <c r="I554" s="458"/>
      <c r="J554" s="458"/>
      <c r="K554" s="458"/>
      <c r="L554" s="458"/>
      <c r="M554" s="459"/>
      <c r="N554" s="226">
        <v>991</v>
      </c>
      <c r="O554" s="229">
        <v>2</v>
      </c>
      <c r="P554" s="229">
        <v>3</v>
      </c>
      <c r="Q554" s="227" t="s">
        <v>356</v>
      </c>
      <c r="R554" s="228" t="s">
        <v>20</v>
      </c>
      <c r="S554" s="460"/>
      <c r="T554" s="461"/>
      <c r="U554" s="230">
        <v>386.57</v>
      </c>
      <c r="V554" s="231">
        <v>0</v>
      </c>
      <c r="W554" s="270">
        <f>+W555+W556</f>
        <v>386.57</v>
      </c>
      <c r="X554" s="281">
        <f>+X555+X556</f>
        <v>297.65295000000003</v>
      </c>
      <c r="Y554" s="283">
        <f t="shared" si="57"/>
        <v>76.998460822102089</v>
      </c>
    </row>
    <row r="555" spans="1:25" ht="32.25" customHeight="1" x14ac:dyDescent="0.2">
      <c r="A555" s="225"/>
      <c r="B555" s="458" t="s">
        <v>357</v>
      </c>
      <c r="C555" s="458"/>
      <c r="D555" s="458"/>
      <c r="E555" s="458"/>
      <c r="F555" s="458"/>
      <c r="G555" s="458"/>
      <c r="H555" s="458"/>
      <c r="I555" s="458"/>
      <c r="J555" s="458"/>
      <c r="K555" s="458"/>
      <c r="L555" s="458"/>
      <c r="M555" s="459"/>
      <c r="N555" s="226">
        <v>991</v>
      </c>
      <c r="O555" s="229">
        <v>2</v>
      </c>
      <c r="P555" s="229">
        <v>3</v>
      </c>
      <c r="Q555" s="227" t="s">
        <v>356</v>
      </c>
      <c r="R555" s="228" t="s">
        <v>21</v>
      </c>
      <c r="S555" s="460"/>
      <c r="T555" s="461"/>
      <c r="U555" s="230">
        <v>296.90499999999997</v>
      </c>
      <c r="V555" s="231">
        <v>0</v>
      </c>
      <c r="W555" s="270">
        <v>296.90499999999997</v>
      </c>
      <c r="X555" s="281">
        <v>228.6121</v>
      </c>
      <c r="Y555" s="283">
        <f t="shared" si="57"/>
        <v>76.998400161667874</v>
      </c>
    </row>
    <row r="556" spans="1:25" ht="12" customHeight="1" x14ac:dyDescent="0.2">
      <c r="A556" s="225"/>
      <c r="B556" s="458" t="s">
        <v>359</v>
      </c>
      <c r="C556" s="458"/>
      <c r="D556" s="458"/>
      <c r="E556" s="458"/>
      <c r="F556" s="458"/>
      <c r="G556" s="458"/>
      <c r="H556" s="458"/>
      <c r="I556" s="458"/>
      <c r="J556" s="458"/>
      <c r="K556" s="458"/>
      <c r="L556" s="458"/>
      <c r="M556" s="459"/>
      <c r="N556" s="226">
        <v>991</v>
      </c>
      <c r="O556" s="229">
        <v>2</v>
      </c>
      <c r="P556" s="229">
        <v>3</v>
      </c>
      <c r="Q556" s="227" t="s">
        <v>356</v>
      </c>
      <c r="R556" s="228" t="s">
        <v>23</v>
      </c>
      <c r="S556" s="460"/>
      <c r="T556" s="461"/>
      <c r="U556" s="230">
        <v>89.665000000000006</v>
      </c>
      <c r="V556" s="231">
        <v>0</v>
      </c>
      <c r="W556" s="270">
        <v>89.665000000000006</v>
      </c>
      <c r="X556" s="281">
        <v>69.040850000000006</v>
      </c>
      <c r="Y556" s="283">
        <f t="shared" si="57"/>
        <v>76.998661685161437</v>
      </c>
    </row>
    <row r="557" spans="1:25" ht="21.75" customHeight="1" x14ac:dyDescent="0.2">
      <c r="A557" s="225"/>
      <c r="B557" s="458" t="s">
        <v>302</v>
      </c>
      <c r="C557" s="458"/>
      <c r="D557" s="458"/>
      <c r="E557" s="458"/>
      <c r="F557" s="458"/>
      <c r="G557" s="458"/>
      <c r="H557" s="458"/>
      <c r="I557" s="458"/>
      <c r="J557" s="458"/>
      <c r="K557" s="458"/>
      <c r="L557" s="458"/>
      <c r="M557" s="459"/>
      <c r="N557" s="226">
        <v>991</v>
      </c>
      <c r="O557" s="229">
        <v>2</v>
      </c>
      <c r="P557" s="229">
        <v>3</v>
      </c>
      <c r="Q557" s="227" t="s">
        <v>356</v>
      </c>
      <c r="R557" s="228" t="s">
        <v>24</v>
      </c>
      <c r="S557" s="460"/>
      <c r="T557" s="461"/>
      <c r="U557" s="230">
        <v>70.430000000000007</v>
      </c>
      <c r="V557" s="231">
        <v>0</v>
      </c>
      <c r="W557" s="270">
        <f>+W558</f>
        <v>70.430000000000007</v>
      </c>
      <c r="X557" s="281">
        <f>+X558</f>
        <v>0</v>
      </c>
      <c r="Y557" s="283">
        <f t="shared" si="57"/>
        <v>0</v>
      </c>
    </row>
    <row r="558" spans="1:25" ht="21.75" customHeight="1" x14ac:dyDescent="0.2">
      <c r="A558" s="225"/>
      <c r="B558" s="458" t="s">
        <v>303</v>
      </c>
      <c r="C558" s="458"/>
      <c r="D558" s="458"/>
      <c r="E558" s="458"/>
      <c r="F558" s="458"/>
      <c r="G558" s="458"/>
      <c r="H558" s="458"/>
      <c r="I558" s="458"/>
      <c r="J558" s="458"/>
      <c r="K558" s="458"/>
      <c r="L558" s="458"/>
      <c r="M558" s="459"/>
      <c r="N558" s="226">
        <v>991</v>
      </c>
      <c r="O558" s="229">
        <v>2</v>
      </c>
      <c r="P558" s="229">
        <v>3</v>
      </c>
      <c r="Q558" s="227" t="s">
        <v>356</v>
      </c>
      <c r="R558" s="228" t="s">
        <v>26</v>
      </c>
      <c r="S558" s="460"/>
      <c r="T558" s="461"/>
      <c r="U558" s="230">
        <v>70.430000000000007</v>
      </c>
      <c r="V558" s="231">
        <v>0</v>
      </c>
      <c r="W558" s="270">
        <f>+W559</f>
        <v>70.430000000000007</v>
      </c>
      <c r="X558" s="281">
        <f>+X559</f>
        <v>0</v>
      </c>
      <c r="Y558" s="283">
        <f t="shared" si="57"/>
        <v>0</v>
      </c>
    </row>
    <row r="559" spans="1:25" ht="21.75" customHeight="1" x14ac:dyDescent="0.2">
      <c r="A559" s="225"/>
      <c r="B559" s="458" t="s">
        <v>305</v>
      </c>
      <c r="C559" s="458"/>
      <c r="D559" s="458"/>
      <c r="E559" s="458"/>
      <c r="F559" s="458"/>
      <c r="G559" s="458"/>
      <c r="H559" s="458"/>
      <c r="I559" s="458"/>
      <c r="J559" s="458"/>
      <c r="K559" s="458"/>
      <c r="L559" s="458"/>
      <c r="M559" s="459"/>
      <c r="N559" s="226">
        <v>991</v>
      </c>
      <c r="O559" s="229">
        <v>2</v>
      </c>
      <c r="P559" s="229">
        <v>3</v>
      </c>
      <c r="Q559" s="227" t="s">
        <v>356</v>
      </c>
      <c r="R559" s="228" t="s">
        <v>28</v>
      </c>
      <c r="S559" s="460"/>
      <c r="T559" s="461"/>
      <c r="U559" s="230">
        <v>70.430000000000007</v>
      </c>
      <c r="V559" s="231">
        <v>0</v>
      </c>
      <c r="W559" s="270">
        <v>70.430000000000007</v>
      </c>
      <c r="X559" s="281"/>
      <c r="Y559" s="283">
        <f t="shared" si="57"/>
        <v>0</v>
      </c>
    </row>
    <row r="560" spans="1:25" ht="21.75" customHeight="1" x14ac:dyDescent="0.2">
      <c r="A560" s="225"/>
      <c r="B560" s="458" t="s">
        <v>360</v>
      </c>
      <c r="C560" s="458"/>
      <c r="D560" s="458"/>
      <c r="E560" s="458"/>
      <c r="F560" s="458"/>
      <c r="G560" s="458"/>
      <c r="H560" s="458"/>
      <c r="I560" s="458"/>
      <c r="J560" s="458"/>
      <c r="K560" s="458"/>
      <c r="L560" s="458"/>
      <c r="M560" s="459"/>
      <c r="N560" s="226">
        <v>991</v>
      </c>
      <c r="O560" s="229">
        <v>3</v>
      </c>
      <c r="P560" s="229">
        <v>0</v>
      </c>
      <c r="Q560" s="227">
        <v>0</v>
      </c>
      <c r="R560" s="228">
        <v>0</v>
      </c>
      <c r="S560" s="460"/>
      <c r="T560" s="461"/>
      <c r="U560" s="230">
        <v>1777.4490000000001</v>
      </c>
      <c r="V560" s="231">
        <v>2100</v>
      </c>
      <c r="W560" s="270">
        <f>+W561+W572</f>
        <v>3877.4490000000001</v>
      </c>
      <c r="X560" s="281">
        <f>+X561+X572</f>
        <v>3572.5576300000002</v>
      </c>
      <c r="Y560" s="283">
        <f t="shared" si="57"/>
        <v>92.136805152047145</v>
      </c>
    </row>
    <row r="561" spans="1:25" ht="21.75" customHeight="1" x14ac:dyDescent="0.2">
      <c r="A561" s="225"/>
      <c r="B561" s="458" t="s">
        <v>361</v>
      </c>
      <c r="C561" s="458"/>
      <c r="D561" s="458"/>
      <c r="E561" s="458"/>
      <c r="F561" s="458"/>
      <c r="G561" s="458"/>
      <c r="H561" s="458"/>
      <c r="I561" s="458"/>
      <c r="J561" s="458"/>
      <c r="K561" s="458"/>
      <c r="L561" s="458"/>
      <c r="M561" s="459"/>
      <c r="N561" s="226">
        <v>991</v>
      </c>
      <c r="O561" s="229">
        <v>3</v>
      </c>
      <c r="P561" s="229">
        <v>9</v>
      </c>
      <c r="Q561" s="227">
        <v>0</v>
      </c>
      <c r="R561" s="228">
        <v>0</v>
      </c>
      <c r="S561" s="460"/>
      <c r="T561" s="461"/>
      <c r="U561" s="230">
        <v>1777.4490000000001</v>
      </c>
      <c r="V561" s="231">
        <v>0</v>
      </c>
      <c r="W561" s="270">
        <f>+W562</f>
        <v>1777.4490000000001</v>
      </c>
      <c r="X561" s="281">
        <f>+X562</f>
        <v>1472.55763</v>
      </c>
      <c r="Y561" s="283">
        <f t="shared" si="57"/>
        <v>82.846688146889164</v>
      </c>
    </row>
    <row r="562" spans="1:25" ht="12" customHeight="1" x14ac:dyDescent="0.2">
      <c r="A562" s="225"/>
      <c r="B562" s="458" t="s">
        <v>362</v>
      </c>
      <c r="C562" s="458"/>
      <c r="D562" s="458"/>
      <c r="E562" s="458"/>
      <c r="F562" s="458"/>
      <c r="G562" s="458"/>
      <c r="H562" s="458"/>
      <c r="I562" s="458"/>
      <c r="J562" s="458"/>
      <c r="K562" s="458"/>
      <c r="L562" s="458"/>
      <c r="M562" s="459"/>
      <c r="N562" s="226">
        <v>991</v>
      </c>
      <c r="O562" s="229">
        <v>3</v>
      </c>
      <c r="P562" s="229">
        <v>9</v>
      </c>
      <c r="Q562" s="227" t="s">
        <v>363</v>
      </c>
      <c r="R562" s="228">
        <v>0</v>
      </c>
      <c r="S562" s="460"/>
      <c r="T562" s="461"/>
      <c r="U562" s="230">
        <v>1777.4490000000001</v>
      </c>
      <c r="V562" s="231">
        <v>0</v>
      </c>
      <c r="W562" s="270">
        <f>+W563+W568</f>
        <v>1777.4490000000001</v>
      </c>
      <c r="X562" s="281">
        <f>+X563+X568</f>
        <v>1472.55763</v>
      </c>
      <c r="Y562" s="283">
        <f t="shared" si="57"/>
        <v>82.846688146889164</v>
      </c>
    </row>
    <row r="563" spans="1:25" ht="32.25" customHeight="1" x14ac:dyDescent="0.2">
      <c r="A563" s="225"/>
      <c r="B563" s="458" t="s">
        <v>364</v>
      </c>
      <c r="C563" s="458"/>
      <c r="D563" s="458"/>
      <c r="E563" s="458"/>
      <c r="F563" s="458"/>
      <c r="G563" s="458"/>
      <c r="H563" s="458"/>
      <c r="I563" s="458"/>
      <c r="J563" s="458"/>
      <c r="K563" s="458"/>
      <c r="L563" s="458"/>
      <c r="M563" s="459"/>
      <c r="N563" s="226">
        <v>991</v>
      </c>
      <c r="O563" s="229">
        <v>3</v>
      </c>
      <c r="P563" s="229">
        <v>9</v>
      </c>
      <c r="Q563" s="227" t="s">
        <v>365</v>
      </c>
      <c r="R563" s="228">
        <v>0</v>
      </c>
      <c r="S563" s="460"/>
      <c r="T563" s="461"/>
      <c r="U563" s="230">
        <v>1612.4490000000001</v>
      </c>
      <c r="V563" s="231">
        <v>0</v>
      </c>
      <c r="W563" s="270">
        <f>+W564</f>
        <v>1612.4490000000001</v>
      </c>
      <c r="X563" s="281">
        <f>+X564</f>
        <v>1414.15923</v>
      </c>
      <c r="Y563" s="283">
        <f t="shared" si="57"/>
        <v>87.702571058061366</v>
      </c>
    </row>
    <row r="564" spans="1:25" ht="21.75" customHeight="1" x14ac:dyDescent="0.2">
      <c r="A564" s="225"/>
      <c r="B564" s="458" t="s">
        <v>17</v>
      </c>
      <c r="C564" s="458"/>
      <c r="D564" s="458"/>
      <c r="E564" s="458"/>
      <c r="F564" s="458"/>
      <c r="G564" s="458"/>
      <c r="H564" s="458"/>
      <c r="I564" s="458"/>
      <c r="J564" s="458"/>
      <c r="K564" s="458"/>
      <c r="L564" s="458"/>
      <c r="M564" s="459"/>
      <c r="N564" s="226">
        <v>991</v>
      </c>
      <c r="O564" s="229">
        <v>3</v>
      </c>
      <c r="P564" s="229">
        <v>9</v>
      </c>
      <c r="Q564" s="227" t="s">
        <v>365</v>
      </c>
      <c r="R564" s="228" t="s">
        <v>18</v>
      </c>
      <c r="S564" s="460"/>
      <c r="T564" s="461"/>
      <c r="U564" s="230">
        <v>1612.4490000000001</v>
      </c>
      <c r="V564" s="231">
        <v>0</v>
      </c>
      <c r="W564" s="270">
        <f>+W565</f>
        <v>1612.4490000000001</v>
      </c>
      <c r="X564" s="281">
        <f>+X565</f>
        <v>1414.15923</v>
      </c>
      <c r="Y564" s="283">
        <f t="shared" si="57"/>
        <v>87.702571058061366</v>
      </c>
    </row>
    <row r="565" spans="1:25" ht="21.75" customHeight="1" x14ac:dyDescent="0.2">
      <c r="A565" s="225"/>
      <c r="B565" s="458" t="s">
        <v>19</v>
      </c>
      <c r="C565" s="458"/>
      <c r="D565" s="458"/>
      <c r="E565" s="458"/>
      <c r="F565" s="458"/>
      <c r="G565" s="458"/>
      <c r="H565" s="458"/>
      <c r="I565" s="458"/>
      <c r="J565" s="458"/>
      <c r="K565" s="458"/>
      <c r="L565" s="458"/>
      <c r="M565" s="459"/>
      <c r="N565" s="226">
        <v>991</v>
      </c>
      <c r="O565" s="229">
        <v>3</v>
      </c>
      <c r="P565" s="229">
        <v>9</v>
      </c>
      <c r="Q565" s="227" t="s">
        <v>365</v>
      </c>
      <c r="R565" s="228" t="s">
        <v>20</v>
      </c>
      <c r="S565" s="460"/>
      <c r="T565" s="461"/>
      <c r="U565" s="230">
        <v>1612.4490000000001</v>
      </c>
      <c r="V565" s="231">
        <v>0</v>
      </c>
      <c r="W565" s="270">
        <f>+W566+W567</f>
        <v>1612.4490000000001</v>
      </c>
      <c r="X565" s="281">
        <f>+X566+X567</f>
        <v>1414.15923</v>
      </c>
      <c r="Y565" s="283">
        <f t="shared" si="57"/>
        <v>87.702571058061366</v>
      </c>
    </row>
    <row r="566" spans="1:25" ht="12" customHeight="1" x14ac:dyDescent="0.2">
      <c r="A566" s="225"/>
      <c r="B566" s="458" t="s">
        <v>357</v>
      </c>
      <c r="C566" s="458"/>
      <c r="D566" s="458"/>
      <c r="E566" s="458"/>
      <c r="F566" s="458"/>
      <c r="G566" s="458"/>
      <c r="H566" s="458"/>
      <c r="I566" s="458"/>
      <c r="J566" s="458"/>
      <c r="K566" s="458"/>
      <c r="L566" s="458"/>
      <c r="M566" s="459"/>
      <c r="N566" s="226">
        <v>991</v>
      </c>
      <c r="O566" s="229">
        <v>3</v>
      </c>
      <c r="P566" s="229">
        <v>9</v>
      </c>
      <c r="Q566" s="227" t="s">
        <v>365</v>
      </c>
      <c r="R566" s="228" t="s">
        <v>21</v>
      </c>
      <c r="S566" s="460"/>
      <c r="T566" s="461"/>
      <c r="U566" s="230">
        <v>1238.44</v>
      </c>
      <c r="V566" s="231">
        <v>0</v>
      </c>
      <c r="W566" s="270">
        <v>1238.44</v>
      </c>
      <c r="X566" s="281">
        <v>1086.5626999999999</v>
      </c>
      <c r="Y566" s="283">
        <f t="shared" si="57"/>
        <v>87.736402247989403</v>
      </c>
    </row>
    <row r="567" spans="1:25" ht="21.75" customHeight="1" x14ac:dyDescent="0.2">
      <c r="A567" s="225"/>
      <c r="B567" s="458" t="s">
        <v>359</v>
      </c>
      <c r="C567" s="458"/>
      <c r="D567" s="458"/>
      <c r="E567" s="458"/>
      <c r="F567" s="458"/>
      <c r="G567" s="458"/>
      <c r="H567" s="458"/>
      <c r="I567" s="458"/>
      <c r="J567" s="458"/>
      <c r="K567" s="458"/>
      <c r="L567" s="458"/>
      <c r="M567" s="459"/>
      <c r="N567" s="226">
        <v>991</v>
      </c>
      <c r="O567" s="229">
        <v>3</v>
      </c>
      <c r="P567" s="229">
        <v>9</v>
      </c>
      <c r="Q567" s="227" t="s">
        <v>365</v>
      </c>
      <c r="R567" s="228" t="s">
        <v>23</v>
      </c>
      <c r="S567" s="460"/>
      <c r="T567" s="461"/>
      <c r="U567" s="230">
        <v>374.00900000000001</v>
      </c>
      <c r="V567" s="231">
        <v>0</v>
      </c>
      <c r="W567" s="270">
        <v>374.00900000000001</v>
      </c>
      <c r="X567" s="281">
        <v>327.59652999999997</v>
      </c>
      <c r="Y567" s="283">
        <f t="shared" si="57"/>
        <v>87.590547286295234</v>
      </c>
    </row>
    <row r="568" spans="1:25" ht="32.25" customHeight="1" x14ac:dyDescent="0.2">
      <c r="A568" s="225"/>
      <c r="B568" s="458" t="s">
        <v>366</v>
      </c>
      <c r="C568" s="458"/>
      <c r="D568" s="458"/>
      <c r="E568" s="458"/>
      <c r="F568" s="458"/>
      <c r="G568" s="458"/>
      <c r="H568" s="458"/>
      <c r="I568" s="458"/>
      <c r="J568" s="458"/>
      <c r="K568" s="458"/>
      <c r="L568" s="458"/>
      <c r="M568" s="459"/>
      <c r="N568" s="226">
        <v>991</v>
      </c>
      <c r="O568" s="229">
        <v>3</v>
      </c>
      <c r="P568" s="229">
        <v>9</v>
      </c>
      <c r="Q568" s="227" t="s">
        <v>367</v>
      </c>
      <c r="R568" s="228">
        <v>0</v>
      </c>
      <c r="S568" s="460"/>
      <c r="T568" s="461"/>
      <c r="U568" s="230">
        <v>165</v>
      </c>
      <c r="V568" s="231">
        <v>0</v>
      </c>
      <c r="W568" s="270">
        <f t="shared" ref="W568:X570" si="59">+W569</f>
        <v>165</v>
      </c>
      <c r="X568" s="281">
        <f t="shared" si="59"/>
        <v>58.398400000000002</v>
      </c>
      <c r="Y568" s="283">
        <f t="shared" si="57"/>
        <v>35.392969696969701</v>
      </c>
    </row>
    <row r="569" spans="1:25" ht="42.75" customHeight="1" x14ac:dyDescent="0.2">
      <c r="A569" s="225"/>
      <c r="B569" s="458" t="s">
        <v>302</v>
      </c>
      <c r="C569" s="458"/>
      <c r="D569" s="458"/>
      <c r="E569" s="458"/>
      <c r="F569" s="458"/>
      <c r="G569" s="458"/>
      <c r="H569" s="458"/>
      <c r="I569" s="458"/>
      <c r="J569" s="458"/>
      <c r="K569" s="458"/>
      <c r="L569" s="458"/>
      <c r="M569" s="459"/>
      <c r="N569" s="226">
        <v>991</v>
      </c>
      <c r="O569" s="229">
        <v>3</v>
      </c>
      <c r="P569" s="229">
        <v>9</v>
      </c>
      <c r="Q569" s="227" t="s">
        <v>367</v>
      </c>
      <c r="R569" s="228" t="s">
        <v>24</v>
      </c>
      <c r="S569" s="460"/>
      <c r="T569" s="461"/>
      <c r="U569" s="230">
        <v>165</v>
      </c>
      <c r="V569" s="231">
        <v>0</v>
      </c>
      <c r="W569" s="270">
        <f t="shared" si="59"/>
        <v>165</v>
      </c>
      <c r="X569" s="281">
        <f t="shared" si="59"/>
        <v>58.398400000000002</v>
      </c>
      <c r="Y569" s="283">
        <f t="shared" si="57"/>
        <v>35.392969696969701</v>
      </c>
    </row>
    <row r="570" spans="1:25" ht="12" customHeight="1" x14ac:dyDescent="0.2">
      <c r="A570" s="225"/>
      <c r="B570" s="458" t="s">
        <v>303</v>
      </c>
      <c r="C570" s="458"/>
      <c r="D570" s="458"/>
      <c r="E570" s="458"/>
      <c r="F570" s="458"/>
      <c r="G570" s="458"/>
      <c r="H570" s="458"/>
      <c r="I570" s="458"/>
      <c r="J570" s="458"/>
      <c r="K570" s="458"/>
      <c r="L570" s="458"/>
      <c r="M570" s="459"/>
      <c r="N570" s="226">
        <v>991</v>
      </c>
      <c r="O570" s="229">
        <v>3</v>
      </c>
      <c r="P570" s="229">
        <v>9</v>
      </c>
      <c r="Q570" s="227" t="s">
        <v>367</v>
      </c>
      <c r="R570" s="228" t="s">
        <v>26</v>
      </c>
      <c r="S570" s="460"/>
      <c r="T570" s="461"/>
      <c r="U570" s="230">
        <v>165</v>
      </c>
      <c r="V570" s="231">
        <v>0</v>
      </c>
      <c r="W570" s="270">
        <f t="shared" si="59"/>
        <v>165</v>
      </c>
      <c r="X570" s="281">
        <f t="shared" si="59"/>
        <v>58.398400000000002</v>
      </c>
      <c r="Y570" s="283">
        <f t="shared" si="57"/>
        <v>35.392969696969701</v>
      </c>
    </row>
    <row r="571" spans="1:25" ht="42.75" customHeight="1" x14ac:dyDescent="0.2">
      <c r="A571" s="225"/>
      <c r="B571" s="458" t="s">
        <v>304</v>
      </c>
      <c r="C571" s="458"/>
      <c r="D571" s="458"/>
      <c r="E571" s="458"/>
      <c r="F571" s="458"/>
      <c r="G571" s="458"/>
      <c r="H571" s="458"/>
      <c r="I571" s="458"/>
      <c r="J571" s="458"/>
      <c r="K571" s="458"/>
      <c r="L571" s="458"/>
      <c r="M571" s="459"/>
      <c r="N571" s="226">
        <v>991</v>
      </c>
      <c r="O571" s="229">
        <v>3</v>
      </c>
      <c r="P571" s="229">
        <v>9</v>
      </c>
      <c r="Q571" s="227" t="s">
        <v>367</v>
      </c>
      <c r="R571" s="228" t="s">
        <v>27</v>
      </c>
      <c r="S571" s="460"/>
      <c r="T571" s="461"/>
      <c r="U571" s="230">
        <v>165</v>
      </c>
      <c r="V571" s="231">
        <v>0</v>
      </c>
      <c r="W571" s="270">
        <v>165</v>
      </c>
      <c r="X571" s="281">
        <v>58.398400000000002</v>
      </c>
      <c r="Y571" s="283">
        <f t="shared" si="57"/>
        <v>35.392969696969701</v>
      </c>
    </row>
    <row r="572" spans="1:25" ht="74.25" customHeight="1" x14ac:dyDescent="0.2">
      <c r="A572" s="225"/>
      <c r="B572" s="458" t="s">
        <v>500</v>
      </c>
      <c r="C572" s="458"/>
      <c r="D572" s="458"/>
      <c r="E572" s="458"/>
      <c r="F572" s="458"/>
      <c r="G572" s="458"/>
      <c r="H572" s="458"/>
      <c r="I572" s="458"/>
      <c r="J572" s="458"/>
      <c r="K572" s="458"/>
      <c r="L572" s="458"/>
      <c r="M572" s="459"/>
      <c r="N572" s="226">
        <v>991</v>
      </c>
      <c r="O572" s="229">
        <v>3</v>
      </c>
      <c r="P572" s="229">
        <v>14</v>
      </c>
      <c r="Q572" s="227">
        <v>0</v>
      </c>
      <c r="R572" s="228">
        <v>0</v>
      </c>
      <c r="S572" s="460"/>
      <c r="T572" s="461"/>
      <c r="U572" s="230">
        <v>0</v>
      </c>
      <c r="V572" s="231">
        <v>2100</v>
      </c>
      <c r="W572" s="270">
        <f>+W579</f>
        <v>2100</v>
      </c>
      <c r="X572" s="281">
        <f>+X579</f>
        <v>2100</v>
      </c>
      <c r="Y572" s="283">
        <f t="shared" si="57"/>
        <v>100</v>
      </c>
    </row>
    <row r="573" spans="1:25" ht="12" hidden="1" customHeight="1" x14ac:dyDescent="0.2">
      <c r="A573" s="225"/>
      <c r="B573" s="458" t="s">
        <v>337</v>
      </c>
      <c r="C573" s="458"/>
      <c r="D573" s="458"/>
      <c r="E573" s="458"/>
      <c r="F573" s="458"/>
      <c r="G573" s="458"/>
      <c r="H573" s="458"/>
      <c r="I573" s="458"/>
      <c r="J573" s="458"/>
      <c r="K573" s="458"/>
      <c r="L573" s="458"/>
      <c r="M573" s="459"/>
      <c r="N573" s="226">
        <v>991</v>
      </c>
      <c r="O573" s="229">
        <v>3</v>
      </c>
      <c r="P573" s="229">
        <v>14</v>
      </c>
      <c r="Q573" s="227" t="s">
        <v>338</v>
      </c>
      <c r="R573" s="228">
        <v>0</v>
      </c>
      <c r="S573" s="460"/>
      <c r="T573" s="461"/>
      <c r="U573" s="230">
        <v>0</v>
      </c>
      <c r="V573" s="231">
        <v>0</v>
      </c>
      <c r="W573" s="270">
        <v>0</v>
      </c>
      <c r="X573" s="281">
        <v>0</v>
      </c>
      <c r="Y573" s="283" t="e">
        <f t="shared" si="57"/>
        <v>#DIV/0!</v>
      </c>
    </row>
    <row r="574" spans="1:25" ht="12" hidden="1" customHeight="1" x14ac:dyDescent="0.2">
      <c r="A574" s="225"/>
      <c r="B574" s="458" t="s">
        <v>339</v>
      </c>
      <c r="C574" s="458"/>
      <c r="D574" s="458"/>
      <c r="E574" s="458"/>
      <c r="F574" s="458"/>
      <c r="G574" s="458"/>
      <c r="H574" s="458"/>
      <c r="I574" s="458"/>
      <c r="J574" s="458"/>
      <c r="K574" s="458"/>
      <c r="L574" s="458"/>
      <c r="M574" s="459"/>
      <c r="N574" s="226">
        <v>991</v>
      </c>
      <c r="O574" s="229">
        <v>3</v>
      </c>
      <c r="P574" s="229">
        <v>14</v>
      </c>
      <c r="Q574" s="227" t="s">
        <v>340</v>
      </c>
      <c r="R574" s="228">
        <v>0</v>
      </c>
      <c r="S574" s="460"/>
      <c r="T574" s="461"/>
      <c r="U574" s="230">
        <v>0</v>
      </c>
      <c r="V574" s="231">
        <v>0</v>
      </c>
      <c r="W574" s="270">
        <v>0</v>
      </c>
      <c r="X574" s="281">
        <v>0</v>
      </c>
      <c r="Y574" s="283" t="e">
        <f t="shared" si="57"/>
        <v>#DIV/0!</v>
      </c>
    </row>
    <row r="575" spans="1:25" ht="21.75" hidden="1" customHeight="1" x14ac:dyDescent="0.2">
      <c r="A575" s="225"/>
      <c r="B575" s="458" t="s">
        <v>341</v>
      </c>
      <c r="C575" s="458"/>
      <c r="D575" s="458"/>
      <c r="E575" s="458"/>
      <c r="F575" s="458"/>
      <c r="G575" s="458"/>
      <c r="H575" s="458"/>
      <c r="I575" s="458"/>
      <c r="J575" s="458"/>
      <c r="K575" s="458"/>
      <c r="L575" s="458"/>
      <c r="M575" s="459"/>
      <c r="N575" s="226">
        <v>991</v>
      </c>
      <c r="O575" s="229">
        <v>3</v>
      </c>
      <c r="P575" s="229">
        <v>14</v>
      </c>
      <c r="Q575" s="227" t="s">
        <v>342</v>
      </c>
      <c r="R575" s="228">
        <v>0</v>
      </c>
      <c r="S575" s="460"/>
      <c r="T575" s="461"/>
      <c r="U575" s="230">
        <v>0</v>
      </c>
      <c r="V575" s="231">
        <v>0</v>
      </c>
      <c r="W575" s="270">
        <v>0</v>
      </c>
      <c r="X575" s="281">
        <v>0</v>
      </c>
      <c r="Y575" s="283" t="e">
        <f t="shared" si="57"/>
        <v>#DIV/0!</v>
      </c>
    </row>
    <row r="576" spans="1:25" ht="32.25" hidden="1" customHeight="1" x14ac:dyDescent="0.2">
      <c r="A576" s="225"/>
      <c r="B576" s="458" t="s">
        <v>302</v>
      </c>
      <c r="C576" s="458"/>
      <c r="D576" s="458"/>
      <c r="E576" s="458"/>
      <c r="F576" s="458"/>
      <c r="G576" s="458"/>
      <c r="H576" s="458"/>
      <c r="I576" s="458"/>
      <c r="J576" s="458"/>
      <c r="K576" s="458"/>
      <c r="L576" s="458"/>
      <c r="M576" s="459"/>
      <c r="N576" s="226">
        <v>991</v>
      </c>
      <c r="O576" s="229">
        <v>3</v>
      </c>
      <c r="P576" s="229">
        <v>14</v>
      </c>
      <c r="Q576" s="227" t="s">
        <v>342</v>
      </c>
      <c r="R576" s="228" t="s">
        <v>24</v>
      </c>
      <c r="S576" s="460"/>
      <c r="T576" s="461"/>
      <c r="U576" s="230">
        <v>0</v>
      </c>
      <c r="V576" s="231">
        <v>0</v>
      </c>
      <c r="W576" s="270">
        <v>0</v>
      </c>
      <c r="X576" s="281">
        <v>0</v>
      </c>
      <c r="Y576" s="283" t="e">
        <f t="shared" si="57"/>
        <v>#DIV/0!</v>
      </c>
    </row>
    <row r="577" spans="1:25" ht="42.75" hidden="1" customHeight="1" x14ac:dyDescent="0.2">
      <c r="A577" s="225"/>
      <c r="B577" s="458" t="s">
        <v>303</v>
      </c>
      <c r="C577" s="458"/>
      <c r="D577" s="458"/>
      <c r="E577" s="458"/>
      <c r="F577" s="458"/>
      <c r="G577" s="458"/>
      <c r="H577" s="458"/>
      <c r="I577" s="458"/>
      <c r="J577" s="458"/>
      <c r="K577" s="458"/>
      <c r="L577" s="458"/>
      <c r="M577" s="459"/>
      <c r="N577" s="226">
        <v>991</v>
      </c>
      <c r="O577" s="229">
        <v>3</v>
      </c>
      <c r="P577" s="229">
        <v>14</v>
      </c>
      <c r="Q577" s="227" t="s">
        <v>342</v>
      </c>
      <c r="R577" s="228" t="s">
        <v>26</v>
      </c>
      <c r="S577" s="460"/>
      <c r="T577" s="461"/>
      <c r="U577" s="230">
        <v>0</v>
      </c>
      <c r="V577" s="231">
        <v>0</v>
      </c>
      <c r="W577" s="270">
        <v>0</v>
      </c>
      <c r="X577" s="281">
        <v>0</v>
      </c>
      <c r="Y577" s="283" t="e">
        <f t="shared" si="57"/>
        <v>#DIV/0!</v>
      </c>
    </row>
    <row r="578" spans="1:25" ht="12" hidden="1" customHeight="1" x14ac:dyDescent="0.2">
      <c r="A578" s="225"/>
      <c r="B578" s="458" t="s">
        <v>305</v>
      </c>
      <c r="C578" s="458"/>
      <c r="D578" s="458"/>
      <c r="E578" s="458"/>
      <c r="F578" s="458"/>
      <c r="G578" s="458"/>
      <c r="H578" s="458"/>
      <c r="I578" s="458"/>
      <c r="J578" s="458"/>
      <c r="K578" s="458"/>
      <c r="L578" s="458"/>
      <c r="M578" s="459"/>
      <c r="N578" s="226">
        <v>991</v>
      </c>
      <c r="O578" s="229">
        <v>3</v>
      </c>
      <c r="P578" s="229">
        <v>14</v>
      </c>
      <c r="Q578" s="227" t="s">
        <v>342</v>
      </c>
      <c r="R578" s="228" t="s">
        <v>28</v>
      </c>
      <c r="S578" s="460"/>
      <c r="T578" s="461"/>
      <c r="U578" s="230">
        <v>0</v>
      </c>
      <c r="V578" s="231">
        <v>0</v>
      </c>
      <c r="W578" s="270">
        <v>0</v>
      </c>
      <c r="X578" s="281">
        <v>0</v>
      </c>
      <c r="Y578" s="283" t="e">
        <f t="shared" si="57"/>
        <v>#DIV/0!</v>
      </c>
    </row>
    <row r="579" spans="1:25" ht="42.75" customHeight="1" x14ac:dyDescent="0.2">
      <c r="A579" s="225"/>
      <c r="B579" s="458" t="s">
        <v>64</v>
      </c>
      <c r="C579" s="458"/>
      <c r="D579" s="458"/>
      <c r="E579" s="458"/>
      <c r="F579" s="458"/>
      <c r="G579" s="458"/>
      <c r="H579" s="458"/>
      <c r="I579" s="458"/>
      <c r="J579" s="458"/>
      <c r="K579" s="458"/>
      <c r="L579" s="458"/>
      <c r="M579" s="459"/>
      <c r="N579" s="226">
        <v>991</v>
      </c>
      <c r="O579" s="229">
        <v>3</v>
      </c>
      <c r="P579" s="229">
        <v>14</v>
      </c>
      <c r="Q579" s="227" t="s">
        <v>369</v>
      </c>
      <c r="R579" s="228">
        <v>0</v>
      </c>
      <c r="S579" s="460"/>
      <c r="T579" s="461"/>
      <c r="U579" s="230">
        <v>0</v>
      </c>
      <c r="V579" s="231">
        <v>2100</v>
      </c>
      <c r="W579" s="270">
        <f t="shared" ref="W579:X583" si="60">+W580</f>
        <v>2100</v>
      </c>
      <c r="X579" s="281">
        <f t="shared" si="60"/>
        <v>2100</v>
      </c>
      <c r="Y579" s="283">
        <f t="shared" si="57"/>
        <v>100</v>
      </c>
    </row>
    <row r="580" spans="1:25" ht="74.25" customHeight="1" x14ac:dyDescent="0.2">
      <c r="A580" s="225"/>
      <c r="B580" s="458" t="s">
        <v>67</v>
      </c>
      <c r="C580" s="458"/>
      <c r="D580" s="458"/>
      <c r="E580" s="458"/>
      <c r="F580" s="458"/>
      <c r="G580" s="458"/>
      <c r="H580" s="458"/>
      <c r="I580" s="458"/>
      <c r="J580" s="458"/>
      <c r="K580" s="458"/>
      <c r="L580" s="458"/>
      <c r="M580" s="459"/>
      <c r="N580" s="226">
        <v>991</v>
      </c>
      <c r="O580" s="229">
        <v>3</v>
      </c>
      <c r="P580" s="229">
        <v>14</v>
      </c>
      <c r="Q580" s="227" t="s">
        <v>370</v>
      </c>
      <c r="R580" s="228">
        <v>0</v>
      </c>
      <c r="S580" s="460"/>
      <c r="T580" s="461"/>
      <c r="U580" s="230">
        <v>0</v>
      </c>
      <c r="V580" s="231">
        <v>2100</v>
      </c>
      <c r="W580" s="270">
        <f t="shared" si="60"/>
        <v>2100</v>
      </c>
      <c r="X580" s="281">
        <f t="shared" si="60"/>
        <v>2100</v>
      </c>
      <c r="Y580" s="283">
        <f t="shared" si="57"/>
        <v>100</v>
      </c>
    </row>
    <row r="581" spans="1:25" ht="21.75" customHeight="1" x14ac:dyDescent="0.2">
      <c r="A581" s="225"/>
      <c r="B581" s="458" t="s">
        <v>598</v>
      </c>
      <c r="C581" s="458"/>
      <c r="D581" s="458"/>
      <c r="E581" s="458"/>
      <c r="F581" s="458"/>
      <c r="G581" s="458"/>
      <c r="H581" s="458"/>
      <c r="I581" s="458"/>
      <c r="J581" s="458"/>
      <c r="K581" s="458"/>
      <c r="L581" s="458"/>
      <c r="M581" s="459"/>
      <c r="N581" s="226">
        <v>991</v>
      </c>
      <c r="O581" s="229">
        <v>3</v>
      </c>
      <c r="P581" s="229">
        <v>14</v>
      </c>
      <c r="Q581" s="227" t="s">
        <v>599</v>
      </c>
      <c r="R581" s="228">
        <v>0</v>
      </c>
      <c r="S581" s="460"/>
      <c r="T581" s="461"/>
      <c r="U581" s="230">
        <v>0</v>
      </c>
      <c r="V581" s="231">
        <v>2100</v>
      </c>
      <c r="W581" s="270">
        <f t="shared" si="60"/>
        <v>2100</v>
      </c>
      <c r="X581" s="281">
        <f t="shared" si="60"/>
        <v>2100</v>
      </c>
      <c r="Y581" s="283">
        <f t="shared" si="57"/>
        <v>100</v>
      </c>
    </row>
    <row r="582" spans="1:25" ht="42.75" customHeight="1" x14ac:dyDescent="0.2">
      <c r="A582" s="225"/>
      <c r="B582" s="458" t="s">
        <v>29</v>
      </c>
      <c r="C582" s="458"/>
      <c r="D582" s="458"/>
      <c r="E582" s="458"/>
      <c r="F582" s="458"/>
      <c r="G582" s="458"/>
      <c r="H582" s="458"/>
      <c r="I582" s="458"/>
      <c r="J582" s="458"/>
      <c r="K582" s="458"/>
      <c r="L582" s="458"/>
      <c r="M582" s="459"/>
      <c r="N582" s="226">
        <v>991</v>
      </c>
      <c r="O582" s="229">
        <v>3</v>
      </c>
      <c r="P582" s="229">
        <v>14</v>
      </c>
      <c r="Q582" s="227" t="s">
        <v>599</v>
      </c>
      <c r="R582" s="228" t="s">
        <v>30</v>
      </c>
      <c r="S582" s="460"/>
      <c r="T582" s="461"/>
      <c r="U582" s="230">
        <v>0</v>
      </c>
      <c r="V582" s="231">
        <v>2100</v>
      </c>
      <c r="W582" s="270">
        <f t="shared" si="60"/>
        <v>2100</v>
      </c>
      <c r="X582" s="281">
        <f t="shared" si="60"/>
        <v>2100</v>
      </c>
      <c r="Y582" s="283">
        <f t="shared" si="57"/>
        <v>100</v>
      </c>
    </row>
    <row r="583" spans="1:25" ht="42.75" customHeight="1" x14ac:dyDescent="0.2">
      <c r="A583" s="225"/>
      <c r="B583" s="458" t="s">
        <v>373</v>
      </c>
      <c r="C583" s="458"/>
      <c r="D583" s="458"/>
      <c r="E583" s="458"/>
      <c r="F583" s="458"/>
      <c r="G583" s="458"/>
      <c r="H583" s="458"/>
      <c r="I583" s="458"/>
      <c r="J583" s="458"/>
      <c r="K583" s="458"/>
      <c r="L583" s="458"/>
      <c r="M583" s="459"/>
      <c r="N583" s="226">
        <v>991</v>
      </c>
      <c r="O583" s="229">
        <v>3</v>
      </c>
      <c r="P583" s="229">
        <v>14</v>
      </c>
      <c r="Q583" s="227" t="s">
        <v>599</v>
      </c>
      <c r="R583" s="228" t="s">
        <v>66</v>
      </c>
      <c r="S583" s="460"/>
      <c r="T583" s="461"/>
      <c r="U583" s="230">
        <v>0</v>
      </c>
      <c r="V583" s="231">
        <v>2100</v>
      </c>
      <c r="W583" s="270">
        <f t="shared" si="60"/>
        <v>2100</v>
      </c>
      <c r="X583" s="281">
        <f t="shared" si="60"/>
        <v>2100</v>
      </c>
      <c r="Y583" s="283">
        <f t="shared" si="57"/>
        <v>100</v>
      </c>
    </row>
    <row r="584" spans="1:25" ht="21.75" customHeight="1" x14ac:dyDescent="0.2">
      <c r="A584" s="225"/>
      <c r="B584" s="458" t="s">
        <v>501</v>
      </c>
      <c r="C584" s="458"/>
      <c r="D584" s="458"/>
      <c r="E584" s="458"/>
      <c r="F584" s="458"/>
      <c r="G584" s="458"/>
      <c r="H584" s="458"/>
      <c r="I584" s="458"/>
      <c r="J584" s="458"/>
      <c r="K584" s="458"/>
      <c r="L584" s="458"/>
      <c r="M584" s="459"/>
      <c r="N584" s="226">
        <v>991</v>
      </c>
      <c r="O584" s="229">
        <v>3</v>
      </c>
      <c r="P584" s="229">
        <v>14</v>
      </c>
      <c r="Q584" s="227" t="s">
        <v>599</v>
      </c>
      <c r="R584" s="228" t="s">
        <v>502</v>
      </c>
      <c r="S584" s="460"/>
      <c r="T584" s="461"/>
      <c r="U584" s="230">
        <v>0</v>
      </c>
      <c r="V584" s="231">
        <v>2100</v>
      </c>
      <c r="W584" s="270">
        <v>2100</v>
      </c>
      <c r="X584" s="281">
        <v>2100</v>
      </c>
      <c r="Y584" s="283">
        <f t="shared" si="57"/>
        <v>100</v>
      </c>
    </row>
    <row r="585" spans="1:25" ht="21.75" customHeight="1" x14ac:dyDescent="0.2">
      <c r="A585" s="225"/>
      <c r="B585" s="458" t="s">
        <v>368</v>
      </c>
      <c r="C585" s="458"/>
      <c r="D585" s="458"/>
      <c r="E585" s="458"/>
      <c r="F585" s="458"/>
      <c r="G585" s="458"/>
      <c r="H585" s="458"/>
      <c r="I585" s="458"/>
      <c r="J585" s="458"/>
      <c r="K585" s="458"/>
      <c r="L585" s="458"/>
      <c r="M585" s="459"/>
      <c r="N585" s="226">
        <v>991</v>
      </c>
      <c r="O585" s="229">
        <v>4</v>
      </c>
      <c r="P585" s="229">
        <v>0</v>
      </c>
      <c r="Q585" s="227">
        <v>0</v>
      </c>
      <c r="R585" s="228">
        <v>0</v>
      </c>
      <c r="S585" s="460"/>
      <c r="T585" s="461"/>
      <c r="U585" s="230">
        <v>3245.1</v>
      </c>
      <c r="V585" s="231">
        <v>3764.9679999999998</v>
      </c>
      <c r="W585" s="270">
        <f>W599+W612+W630</f>
        <v>27373.204449999997</v>
      </c>
      <c r="X585" s="270">
        <f>X599+X612+X630</f>
        <v>1301.0840000000001</v>
      </c>
      <c r="Y585" s="283">
        <f t="shared" si="57"/>
        <v>4.7531300267623591</v>
      </c>
    </row>
    <row r="586" spans="1:25" ht="12" hidden="1" customHeight="1" x14ac:dyDescent="0.2">
      <c r="A586" s="225"/>
      <c r="B586" s="458" t="s">
        <v>62</v>
      </c>
      <c r="C586" s="458"/>
      <c r="D586" s="458"/>
      <c r="E586" s="458"/>
      <c r="F586" s="458"/>
      <c r="G586" s="458"/>
      <c r="H586" s="458"/>
      <c r="I586" s="458"/>
      <c r="J586" s="458"/>
      <c r="K586" s="458"/>
      <c r="L586" s="458"/>
      <c r="M586" s="459"/>
      <c r="N586" s="226">
        <v>991</v>
      </c>
      <c r="O586" s="229">
        <v>4</v>
      </c>
      <c r="P586" s="229">
        <v>5</v>
      </c>
      <c r="Q586" s="227">
        <v>0</v>
      </c>
      <c r="R586" s="228">
        <v>0</v>
      </c>
      <c r="S586" s="460"/>
      <c r="T586" s="461"/>
      <c r="U586" s="230">
        <v>241.1</v>
      </c>
      <c r="V586" s="231">
        <v>-241.1</v>
      </c>
      <c r="W586" s="270">
        <v>0</v>
      </c>
      <c r="X586" s="281">
        <v>0</v>
      </c>
      <c r="Y586" s="283" t="e">
        <f t="shared" si="57"/>
        <v>#DIV/0!</v>
      </c>
    </row>
    <row r="587" spans="1:25" ht="12" hidden="1" customHeight="1" x14ac:dyDescent="0.2">
      <c r="A587" s="225"/>
      <c r="B587" s="458" t="s">
        <v>64</v>
      </c>
      <c r="C587" s="458"/>
      <c r="D587" s="458"/>
      <c r="E587" s="458"/>
      <c r="F587" s="458"/>
      <c r="G587" s="458"/>
      <c r="H587" s="458"/>
      <c r="I587" s="458"/>
      <c r="J587" s="458"/>
      <c r="K587" s="458"/>
      <c r="L587" s="458"/>
      <c r="M587" s="459"/>
      <c r="N587" s="226">
        <v>991</v>
      </c>
      <c r="O587" s="229">
        <v>4</v>
      </c>
      <c r="P587" s="229">
        <v>5</v>
      </c>
      <c r="Q587" s="227" t="s">
        <v>369</v>
      </c>
      <c r="R587" s="228">
        <v>0</v>
      </c>
      <c r="S587" s="460"/>
      <c r="T587" s="461"/>
      <c r="U587" s="230">
        <v>120</v>
      </c>
      <c r="V587" s="231">
        <v>-120</v>
      </c>
      <c r="W587" s="270">
        <v>0</v>
      </c>
      <c r="X587" s="281">
        <v>0</v>
      </c>
      <c r="Y587" s="283" t="e">
        <f t="shared" si="57"/>
        <v>#DIV/0!</v>
      </c>
    </row>
    <row r="588" spans="1:25" ht="21.75" hidden="1" customHeight="1" x14ac:dyDescent="0.2">
      <c r="A588" s="225"/>
      <c r="B588" s="458" t="s">
        <v>67</v>
      </c>
      <c r="C588" s="458"/>
      <c r="D588" s="458"/>
      <c r="E588" s="458"/>
      <c r="F588" s="458"/>
      <c r="G588" s="458"/>
      <c r="H588" s="458"/>
      <c r="I588" s="458"/>
      <c r="J588" s="458"/>
      <c r="K588" s="458"/>
      <c r="L588" s="458"/>
      <c r="M588" s="459"/>
      <c r="N588" s="226">
        <v>991</v>
      </c>
      <c r="O588" s="229">
        <v>4</v>
      </c>
      <c r="P588" s="229">
        <v>5</v>
      </c>
      <c r="Q588" s="227" t="s">
        <v>370</v>
      </c>
      <c r="R588" s="228">
        <v>0</v>
      </c>
      <c r="S588" s="460"/>
      <c r="T588" s="461"/>
      <c r="U588" s="230">
        <v>120</v>
      </c>
      <c r="V588" s="231">
        <v>-120</v>
      </c>
      <c r="W588" s="270">
        <v>0</v>
      </c>
      <c r="X588" s="281">
        <v>0</v>
      </c>
      <c r="Y588" s="283" t="e">
        <f t="shared" si="57"/>
        <v>#DIV/0!</v>
      </c>
    </row>
    <row r="589" spans="1:25" ht="21.75" hidden="1" customHeight="1" x14ac:dyDescent="0.2">
      <c r="A589" s="225"/>
      <c r="B589" s="458" t="s">
        <v>555</v>
      </c>
      <c r="C589" s="458"/>
      <c r="D589" s="458"/>
      <c r="E589" s="458"/>
      <c r="F589" s="458"/>
      <c r="G589" s="458"/>
      <c r="H589" s="458"/>
      <c r="I589" s="458"/>
      <c r="J589" s="458"/>
      <c r="K589" s="458"/>
      <c r="L589" s="458"/>
      <c r="M589" s="459"/>
      <c r="N589" s="226">
        <v>991</v>
      </c>
      <c r="O589" s="229">
        <v>4</v>
      </c>
      <c r="P589" s="229">
        <v>5</v>
      </c>
      <c r="Q589" s="227" t="s">
        <v>556</v>
      </c>
      <c r="R589" s="228">
        <v>0</v>
      </c>
      <c r="S589" s="460"/>
      <c r="T589" s="461"/>
      <c r="U589" s="230">
        <v>120</v>
      </c>
      <c r="V589" s="231">
        <v>-120</v>
      </c>
      <c r="W589" s="270">
        <v>0</v>
      </c>
      <c r="X589" s="281">
        <v>0</v>
      </c>
      <c r="Y589" s="283" t="e">
        <f t="shared" si="57"/>
        <v>#DIV/0!</v>
      </c>
    </row>
    <row r="590" spans="1:25" ht="42.75" hidden="1" customHeight="1" x14ac:dyDescent="0.2">
      <c r="A590" s="225"/>
      <c r="B590" s="458" t="s">
        <v>29</v>
      </c>
      <c r="C590" s="458"/>
      <c r="D590" s="458"/>
      <c r="E590" s="458"/>
      <c r="F590" s="458"/>
      <c r="G590" s="458"/>
      <c r="H590" s="458"/>
      <c r="I590" s="458"/>
      <c r="J590" s="458"/>
      <c r="K590" s="458"/>
      <c r="L590" s="458"/>
      <c r="M590" s="459"/>
      <c r="N590" s="226">
        <v>991</v>
      </c>
      <c r="O590" s="229">
        <v>4</v>
      </c>
      <c r="P590" s="229">
        <v>5</v>
      </c>
      <c r="Q590" s="227" t="s">
        <v>556</v>
      </c>
      <c r="R590" s="228" t="s">
        <v>30</v>
      </c>
      <c r="S590" s="460"/>
      <c r="T590" s="461"/>
      <c r="U590" s="230">
        <v>120</v>
      </c>
      <c r="V590" s="231">
        <v>-120</v>
      </c>
      <c r="W590" s="270">
        <v>0</v>
      </c>
      <c r="X590" s="281">
        <v>0</v>
      </c>
      <c r="Y590" s="283" t="e">
        <f t="shared" si="57"/>
        <v>#DIV/0!</v>
      </c>
    </row>
    <row r="591" spans="1:25" ht="21.75" hidden="1" customHeight="1" x14ac:dyDescent="0.2">
      <c r="A591" s="225"/>
      <c r="B591" s="458" t="s">
        <v>373</v>
      </c>
      <c r="C591" s="458"/>
      <c r="D591" s="458"/>
      <c r="E591" s="458"/>
      <c r="F591" s="458"/>
      <c r="G591" s="458"/>
      <c r="H591" s="458"/>
      <c r="I591" s="458"/>
      <c r="J591" s="458"/>
      <c r="K591" s="458"/>
      <c r="L591" s="458"/>
      <c r="M591" s="459"/>
      <c r="N591" s="226">
        <v>991</v>
      </c>
      <c r="O591" s="229">
        <v>4</v>
      </c>
      <c r="P591" s="229">
        <v>5</v>
      </c>
      <c r="Q591" s="227" t="s">
        <v>556</v>
      </c>
      <c r="R591" s="228" t="s">
        <v>66</v>
      </c>
      <c r="S591" s="460"/>
      <c r="T591" s="461"/>
      <c r="U591" s="230">
        <v>120</v>
      </c>
      <c r="V591" s="231">
        <v>-120</v>
      </c>
      <c r="W591" s="270">
        <v>0</v>
      </c>
      <c r="X591" s="281">
        <v>0</v>
      </c>
      <c r="Y591" s="283" t="e">
        <f t="shared" si="57"/>
        <v>#DIV/0!</v>
      </c>
    </row>
    <row r="592" spans="1:25" ht="21.75" hidden="1" customHeight="1" x14ac:dyDescent="0.2">
      <c r="A592" s="225"/>
      <c r="B592" s="458" t="s">
        <v>501</v>
      </c>
      <c r="C592" s="458"/>
      <c r="D592" s="458"/>
      <c r="E592" s="458"/>
      <c r="F592" s="458"/>
      <c r="G592" s="458"/>
      <c r="H592" s="458"/>
      <c r="I592" s="458"/>
      <c r="J592" s="458"/>
      <c r="K592" s="458"/>
      <c r="L592" s="458"/>
      <c r="M592" s="459"/>
      <c r="N592" s="226">
        <v>991</v>
      </c>
      <c r="O592" s="229">
        <v>4</v>
      </c>
      <c r="P592" s="229">
        <v>5</v>
      </c>
      <c r="Q592" s="227" t="s">
        <v>556</v>
      </c>
      <c r="R592" s="228" t="s">
        <v>502</v>
      </c>
      <c r="S592" s="460"/>
      <c r="T592" s="461"/>
      <c r="U592" s="230">
        <v>120</v>
      </c>
      <c r="V592" s="231">
        <v>-120</v>
      </c>
      <c r="W592" s="270">
        <v>0</v>
      </c>
      <c r="X592" s="281">
        <v>0</v>
      </c>
      <c r="Y592" s="283" t="e">
        <f t="shared" si="57"/>
        <v>#DIV/0!</v>
      </c>
    </row>
    <row r="593" spans="1:25" ht="12" hidden="1" customHeight="1" x14ac:dyDescent="0.2">
      <c r="A593" s="225"/>
      <c r="B593" s="458" t="s">
        <v>64</v>
      </c>
      <c r="C593" s="458"/>
      <c r="D593" s="458"/>
      <c r="E593" s="458"/>
      <c r="F593" s="458"/>
      <c r="G593" s="458"/>
      <c r="H593" s="458"/>
      <c r="I593" s="458"/>
      <c r="J593" s="458"/>
      <c r="K593" s="458"/>
      <c r="L593" s="458"/>
      <c r="M593" s="459"/>
      <c r="N593" s="226">
        <v>991</v>
      </c>
      <c r="O593" s="229">
        <v>4</v>
      </c>
      <c r="P593" s="229">
        <v>5</v>
      </c>
      <c r="Q593" s="227" t="s">
        <v>369</v>
      </c>
      <c r="R593" s="228">
        <v>0</v>
      </c>
      <c r="S593" s="460"/>
      <c r="T593" s="461"/>
      <c r="U593" s="230">
        <v>121.1</v>
      </c>
      <c r="V593" s="231">
        <v>-121.1</v>
      </c>
      <c r="W593" s="270">
        <v>0</v>
      </c>
      <c r="X593" s="281">
        <v>0</v>
      </c>
      <c r="Y593" s="283" t="e">
        <f t="shared" si="57"/>
        <v>#DIV/0!</v>
      </c>
    </row>
    <row r="594" spans="1:25" ht="12" hidden="1" customHeight="1" x14ac:dyDescent="0.2">
      <c r="A594" s="225"/>
      <c r="B594" s="458" t="s">
        <v>537</v>
      </c>
      <c r="C594" s="458"/>
      <c r="D594" s="458"/>
      <c r="E594" s="458"/>
      <c r="F594" s="458"/>
      <c r="G594" s="458"/>
      <c r="H594" s="458"/>
      <c r="I594" s="458"/>
      <c r="J594" s="458"/>
      <c r="K594" s="458"/>
      <c r="L594" s="458"/>
      <c r="M594" s="459"/>
      <c r="N594" s="226">
        <v>991</v>
      </c>
      <c r="O594" s="229">
        <v>4</v>
      </c>
      <c r="P594" s="229">
        <v>5</v>
      </c>
      <c r="Q594" s="227" t="s">
        <v>512</v>
      </c>
      <c r="R594" s="228">
        <v>0</v>
      </c>
      <c r="S594" s="460"/>
      <c r="T594" s="461"/>
      <c r="U594" s="230">
        <v>121.1</v>
      </c>
      <c r="V594" s="231">
        <v>-121.1</v>
      </c>
      <c r="W594" s="270">
        <v>0</v>
      </c>
      <c r="X594" s="281">
        <v>0</v>
      </c>
      <c r="Y594" s="283" t="e">
        <f t="shared" si="57"/>
        <v>#DIV/0!</v>
      </c>
    </row>
    <row r="595" spans="1:25" ht="32.25" hidden="1" customHeight="1" x14ac:dyDescent="0.2">
      <c r="A595" s="225"/>
      <c r="B595" s="458" t="s">
        <v>537</v>
      </c>
      <c r="C595" s="458"/>
      <c r="D595" s="458"/>
      <c r="E595" s="458"/>
      <c r="F595" s="458"/>
      <c r="G595" s="458"/>
      <c r="H595" s="458"/>
      <c r="I595" s="458"/>
      <c r="J595" s="458"/>
      <c r="K595" s="458"/>
      <c r="L595" s="458"/>
      <c r="M595" s="459"/>
      <c r="N595" s="226">
        <v>991</v>
      </c>
      <c r="O595" s="229">
        <v>4</v>
      </c>
      <c r="P595" s="229">
        <v>5</v>
      </c>
      <c r="Q595" s="227" t="s">
        <v>557</v>
      </c>
      <c r="R595" s="228">
        <v>0</v>
      </c>
      <c r="S595" s="460"/>
      <c r="T595" s="461"/>
      <c r="U595" s="230">
        <v>121.1</v>
      </c>
      <c r="V595" s="231">
        <v>-121.1</v>
      </c>
      <c r="W595" s="270">
        <v>0</v>
      </c>
      <c r="X595" s="281">
        <v>0</v>
      </c>
      <c r="Y595" s="283" t="e">
        <f t="shared" si="57"/>
        <v>#DIV/0!</v>
      </c>
    </row>
    <row r="596" spans="1:25" ht="21.75" hidden="1" customHeight="1" x14ac:dyDescent="0.2">
      <c r="A596" s="225"/>
      <c r="B596" s="458" t="s">
        <v>302</v>
      </c>
      <c r="C596" s="458"/>
      <c r="D596" s="458"/>
      <c r="E596" s="458"/>
      <c r="F596" s="458"/>
      <c r="G596" s="458"/>
      <c r="H596" s="458"/>
      <c r="I596" s="458"/>
      <c r="J596" s="458"/>
      <c r="K596" s="458"/>
      <c r="L596" s="458"/>
      <c r="M596" s="459"/>
      <c r="N596" s="226">
        <v>991</v>
      </c>
      <c r="O596" s="229">
        <v>4</v>
      </c>
      <c r="P596" s="229">
        <v>5</v>
      </c>
      <c r="Q596" s="227" t="s">
        <v>557</v>
      </c>
      <c r="R596" s="228" t="s">
        <v>24</v>
      </c>
      <c r="S596" s="460"/>
      <c r="T596" s="461"/>
      <c r="U596" s="230">
        <v>121.1</v>
      </c>
      <c r="V596" s="231">
        <v>-121.1</v>
      </c>
      <c r="W596" s="270">
        <v>0</v>
      </c>
      <c r="X596" s="281">
        <v>0</v>
      </c>
      <c r="Y596" s="283" t="e">
        <f t="shared" si="57"/>
        <v>#DIV/0!</v>
      </c>
    </row>
    <row r="597" spans="1:25" ht="12" hidden="1" customHeight="1" x14ac:dyDescent="0.2">
      <c r="A597" s="225"/>
      <c r="B597" s="458" t="s">
        <v>303</v>
      </c>
      <c r="C597" s="458"/>
      <c r="D597" s="458"/>
      <c r="E597" s="458"/>
      <c r="F597" s="458"/>
      <c r="G597" s="458"/>
      <c r="H597" s="458"/>
      <c r="I597" s="458"/>
      <c r="J597" s="458"/>
      <c r="K597" s="458"/>
      <c r="L597" s="458"/>
      <c r="M597" s="459"/>
      <c r="N597" s="226">
        <v>991</v>
      </c>
      <c r="O597" s="229">
        <v>4</v>
      </c>
      <c r="P597" s="229">
        <v>5</v>
      </c>
      <c r="Q597" s="227" t="s">
        <v>557</v>
      </c>
      <c r="R597" s="228" t="s">
        <v>26</v>
      </c>
      <c r="S597" s="460"/>
      <c r="T597" s="461"/>
      <c r="U597" s="230">
        <v>121.1</v>
      </c>
      <c r="V597" s="231">
        <v>-121.1</v>
      </c>
      <c r="W597" s="270">
        <v>0</v>
      </c>
      <c r="X597" s="281">
        <v>0</v>
      </c>
      <c r="Y597" s="283" t="e">
        <f t="shared" si="57"/>
        <v>#DIV/0!</v>
      </c>
    </row>
    <row r="598" spans="1:25" ht="21.75" hidden="1" customHeight="1" x14ac:dyDescent="0.2">
      <c r="A598" s="225"/>
      <c r="B598" s="458" t="s">
        <v>305</v>
      </c>
      <c r="C598" s="458"/>
      <c r="D598" s="458"/>
      <c r="E598" s="458"/>
      <c r="F598" s="458"/>
      <c r="G598" s="458"/>
      <c r="H598" s="458"/>
      <c r="I598" s="458"/>
      <c r="J598" s="458"/>
      <c r="K598" s="458"/>
      <c r="L598" s="458"/>
      <c r="M598" s="459"/>
      <c r="N598" s="226">
        <v>991</v>
      </c>
      <c r="O598" s="229">
        <v>4</v>
      </c>
      <c r="P598" s="229">
        <v>5</v>
      </c>
      <c r="Q598" s="227" t="s">
        <v>557</v>
      </c>
      <c r="R598" s="228" t="s">
        <v>28</v>
      </c>
      <c r="S598" s="460"/>
      <c r="T598" s="461"/>
      <c r="U598" s="230">
        <v>121.1</v>
      </c>
      <c r="V598" s="231">
        <v>-121.1</v>
      </c>
      <c r="W598" s="270">
        <v>0</v>
      </c>
      <c r="X598" s="281">
        <v>0</v>
      </c>
      <c r="Y598" s="283" t="e">
        <f t="shared" si="57"/>
        <v>#DIV/0!</v>
      </c>
    </row>
    <row r="599" spans="1:25" ht="21.75" customHeight="1" x14ac:dyDescent="0.2">
      <c r="A599" s="225"/>
      <c r="B599" s="458" t="s">
        <v>675</v>
      </c>
      <c r="C599" s="458"/>
      <c r="D599" s="458"/>
      <c r="E599" s="458"/>
      <c r="F599" s="458"/>
      <c r="G599" s="458"/>
      <c r="H599" s="458"/>
      <c r="I599" s="458"/>
      <c r="J599" s="458"/>
      <c r="K599" s="458"/>
      <c r="L599" s="458"/>
      <c r="M599" s="459"/>
      <c r="N599" s="226">
        <v>991</v>
      </c>
      <c r="O599" s="303">
        <v>4</v>
      </c>
      <c r="P599" s="303">
        <v>8</v>
      </c>
      <c r="Q599" s="227">
        <v>0</v>
      </c>
      <c r="R599" s="228">
        <v>0</v>
      </c>
      <c r="S599" s="460"/>
      <c r="T599" s="461"/>
      <c r="U599" s="230">
        <v>1010</v>
      </c>
      <c r="V599" s="231">
        <v>5504.058</v>
      </c>
      <c r="W599" s="270">
        <f>+W606</f>
        <v>4819.95</v>
      </c>
      <c r="X599" s="281">
        <f>+X606</f>
        <v>0</v>
      </c>
      <c r="Y599" s="283">
        <f t="shared" ref="Y599:Y611" si="61">X599/W599*100</f>
        <v>0</v>
      </c>
    </row>
    <row r="600" spans="1:25" ht="12" hidden="1" customHeight="1" x14ac:dyDescent="0.2">
      <c r="A600" s="225"/>
      <c r="B600" s="458" t="s">
        <v>91</v>
      </c>
      <c r="C600" s="458"/>
      <c r="D600" s="458"/>
      <c r="E600" s="458"/>
      <c r="F600" s="458"/>
      <c r="G600" s="458"/>
      <c r="H600" s="458"/>
      <c r="I600" s="458"/>
      <c r="J600" s="458"/>
      <c r="K600" s="458"/>
      <c r="L600" s="458"/>
      <c r="M600" s="459"/>
      <c r="N600" s="226">
        <v>991</v>
      </c>
      <c r="O600" s="303">
        <v>4</v>
      </c>
      <c r="P600" s="303">
        <v>9</v>
      </c>
      <c r="Q600" s="227" t="s">
        <v>374</v>
      </c>
      <c r="R600" s="228">
        <v>0</v>
      </c>
      <c r="S600" s="460"/>
      <c r="T600" s="461"/>
      <c r="U600" s="230">
        <v>1010</v>
      </c>
      <c r="V600" s="231">
        <v>-1010</v>
      </c>
      <c r="W600" s="270">
        <v>0</v>
      </c>
      <c r="X600" s="281">
        <v>0</v>
      </c>
      <c r="Y600" s="283" t="e">
        <f t="shared" si="61"/>
        <v>#DIV/0!</v>
      </c>
    </row>
    <row r="601" spans="1:25" ht="21.75" hidden="1" customHeight="1" x14ac:dyDescent="0.2">
      <c r="A601" s="225"/>
      <c r="B601" s="458" t="s">
        <v>272</v>
      </c>
      <c r="C601" s="458"/>
      <c r="D601" s="458"/>
      <c r="E601" s="458"/>
      <c r="F601" s="458"/>
      <c r="G601" s="458"/>
      <c r="H601" s="458"/>
      <c r="I601" s="458"/>
      <c r="J601" s="458"/>
      <c r="K601" s="458"/>
      <c r="L601" s="458"/>
      <c r="M601" s="459"/>
      <c r="N601" s="226">
        <v>991</v>
      </c>
      <c r="O601" s="303">
        <v>4</v>
      </c>
      <c r="P601" s="303">
        <v>9</v>
      </c>
      <c r="Q601" s="227" t="s">
        <v>375</v>
      </c>
      <c r="R601" s="228">
        <v>0</v>
      </c>
      <c r="S601" s="460"/>
      <c r="T601" s="461"/>
      <c r="U601" s="230">
        <v>1010</v>
      </c>
      <c r="V601" s="231">
        <v>-1010</v>
      </c>
      <c r="W601" s="270">
        <v>0</v>
      </c>
      <c r="X601" s="281">
        <v>0</v>
      </c>
      <c r="Y601" s="283" t="e">
        <f t="shared" si="61"/>
        <v>#DIV/0!</v>
      </c>
    </row>
    <row r="602" spans="1:25" ht="21.75" hidden="1" customHeight="1" x14ac:dyDescent="0.2">
      <c r="A602" s="225"/>
      <c r="B602" s="458" t="s">
        <v>92</v>
      </c>
      <c r="C602" s="458"/>
      <c r="D602" s="458"/>
      <c r="E602" s="458"/>
      <c r="F602" s="458"/>
      <c r="G602" s="458"/>
      <c r="H602" s="458"/>
      <c r="I602" s="458"/>
      <c r="J602" s="458"/>
      <c r="K602" s="458"/>
      <c r="L602" s="458"/>
      <c r="M602" s="459"/>
      <c r="N602" s="226">
        <v>991</v>
      </c>
      <c r="O602" s="303">
        <v>4</v>
      </c>
      <c r="P602" s="303">
        <v>9</v>
      </c>
      <c r="Q602" s="227" t="s">
        <v>376</v>
      </c>
      <c r="R602" s="228">
        <v>0</v>
      </c>
      <c r="S602" s="460"/>
      <c r="T602" s="461"/>
      <c r="U602" s="230">
        <v>1010</v>
      </c>
      <c r="V602" s="231">
        <v>-1010</v>
      </c>
      <c r="W602" s="270">
        <v>0</v>
      </c>
      <c r="X602" s="281">
        <v>0</v>
      </c>
      <c r="Y602" s="283" t="e">
        <f t="shared" si="61"/>
        <v>#DIV/0!</v>
      </c>
    </row>
    <row r="603" spans="1:25" ht="21.75" hidden="1" customHeight="1" x14ac:dyDescent="0.2">
      <c r="A603" s="225"/>
      <c r="B603" s="458" t="s">
        <v>302</v>
      </c>
      <c r="C603" s="458"/>
      <c r="D603" s="458"/>
      <c r="E603" s="458"/>
      <c r="F603" s="458"/>
      <c r="G603" s="458"/>
      <c r="H603" s="458"/>
      <c r="I603" s="458"/>
      <c r="J603" s="458"/>
      <c r="K603" s="458"/>
      <c r="L603" s="458"/>
      <c r="M603" s="459"/>
      <c r="N603" s="226">
        <v>991</v>
      </c>
      <c r="O603" s="303">
        <v>4</v>
      </c>
      <c r="P603" s="303">
        <v>9</v>
      </c>
      <c r="Q603" s="227" t="s">
        <v>376</v>
      </c>
      <c r="R603" s="228" t="s">
        <v>24</v>
      </c>
      <c r="S603" s="460"/>
      <c r="T603" s="461"/>
      <c r="U603" s="230">
        <v>1010</v>
      </c>
      <c r="V603" s="231">
        <v>-1010</v>
      </c>
      <c r="W603" s="270">
        <v>0</v>
      </c>
      <c r="X603" s="281">
        <v>0</v>
      </c>
      <c r="Y603" s="283" t="e">
        <f t="shared" si="61"/>
        <v>#DIV/0!</v>
      </c>
    </row>
    <row r="604" spans="1:25" ht="12" hidden="1" customHeight="1" x14ac:dyDescent="0.2">
      <c r="A604" s="225"/>
      <c r="B604" s="458" t="s">
        <v>303</v>
      </c>
      <c r="C604" s="458"/>
      <c r="D604" s="458"/>
      <c r="E604" s="458"/>
      <c r="F604" s="458"/>
      <c r="G604" s="458"/>
      <c r="H604" s="458"/>
      <c r="I604" s="458"/>
      <c r="J604" s="458"/>
      <c r="K604" s="458"/>
      <c r="L604" s="458"/>
      <c r="M604" s="459"/>
      <c r="N604" s="226">
        <v>991</v>
      </c>
      <c r="O604" s="303">
        <v>4</v>
      </c>
      <c r="P604" s="303">
        <v>9</v>
      </c>
      <c r="Q604" s="227" t="s">
        <v>376</v>
      </c>
      <c r="R604" s="228" t="s">
        <v>26</v>
      </c>
      <c r="S604" s="460"/>
      <c r="T604" s="461"/>
      <c r="U604" s="230">
        <v>1010</v>
      </c>
      <c r="V604" s="231">
        <v>-1010</v>
      </c>
      <c r="W604" s="270">
        <v>0</v>
      </c>
      <c r="X604" s="281">
        <v>0</v>
      </c>
      <c r="Y604" s="283" t="e">
        <f t="shared" si="61"/>
        <v>#DIV/0!</v>
      </c>
    </row>
    <row r="605" spans="1:25" ht="32.25" hidden="1" customHeight="1" x14ac:dyDescent="0.2">
      <c r="A605" s="225"/>
      <c r="B605" s="458" t="s">
        <v>305</v>
      </c>
      <c r="C605" s="458"/>
      <c r="D605" s="458"/>
      <c r="E605" s="458"/>
      <c r="F605" s="458"/>
      <c r="G605" s="458"/>
      <c r="H605" s="458"/>
      <c r="I605" s="458"/>
      <c r="J605" s="458"/>
      <c r="K605" s="458"/>
      <c r="L605" s="458"/>
      <c r="M605" s="459"/>
      <c r="N605" s="226">
        <v>991</v>
      </c>
      <c r="O605" s="303">
        <v>4</v>
      </c>
      <c r="P605" s="303">
        <v>9</v>
      </c>
      <c r="Q605" s="227" t="s">
        <v>376</v>
      </c>
      <c r="R605" s="228" t="s">
        <v>28</v>
      </c>
      <c r="S605" s="460"/>
      <c r="T605" s="461"/>
      <c r="U605" s="230">
        <v>1010</v>
      </c>
      <c r="V605" s="231">
        <v>-1010</v>
      </c>
      <c r="W605" s="270">
        <v>0</v>
      </c>
      <c r="X605" s="281">
        <v>0</v>
      </c>
      <c r="Y605" s="283" t="e">
        <f t="shared" si="61"/>
        <v>#DIV/0!</v>
      </c>
    </row>
    <row r="606" spans="1:25" ht="21.75" customHeight="1" x14ac:dyDescent="0.2">
      <c r="A606" s="225"/>
      <c r="B606" s="458" t="s">
        <v>91</v>
      </c>
      <c r="C606" s="458"/>
      <c r="D606" s="458"/>
      <c r="E606" s="458"/>
      <c r="F606" s="458"/>
      <c r="G606" s="458"/>
      <c r="H606" s="458"/>
      <c r="I606" s="458"/>
      <c r="J606" s="458"/>
      <c r="K606" s="458"/>
      <c r="L606" s="458"/>
      <c r="M606" s="459"/>
      <c r="N606" s="226">
        <v>991</v>
      </c>
      <c r="O606" s="303">
        <v>4</v>
      </c>
      <c r="P606" s="303">
        <v>8</v>
      </c>
      <c r="Q606" s="227" t="s">
        <v>374</v>
      </c>
      <c r="R606" s="228">
        <v>0</v>
      </c>
      <c r="S606" s="460"/>
      <c r="T606" s="461"/>
      <c r="U606" s="230">
        <v>0</v>
      </c>
      <c r="V606" s="231">
        <v>6514.058</v>
      </c>
      <c r="W606" s="270">
        <f t="shared" ref="W606:X609" si="62">+W607</f>
        <v>4819.95</v>
      </c>
      <c r="X606" s="281">
        <f t="shared" si="62"/>
        <v>0</v>
      </c>
      <c r="Y606" s="283">
        <f t="shared" si="61"/>
        <v>0</v>
      </c>
    </row>
    <row r="607" spans="1:25" ht="12" customHeight="1" x14ac:dyDescent="0.2">
      <c r="A607" s="225"/>
      <c r="B607" s="458" t="s">
        <v>272</v>
      </c>
      <c r="C607" s="458"/>
      <c r="D607" s="458"/>
      <c r="E607" s="458"/>
      <c r="F607" s="458"/>
      <c r="G607" s="458"/>
      <c r="H607" s="458"/>
      <c r="I607" s="458"/>
      <c r="J607" s="458"/>
      <c r="K607" s="458"/>
      <c r="L607" s="458"/>
      <c r="M607" s="459"/>
      <c r="N607" s="226">
        <v>991</v>
      </c>
      <c r="O607" s="303">
        <v>4</v>
      </c>
      <c r="P607" s="303">
        <v>8</v>
      </c>
      <c r="Q607" s="308" t="s">
        <v>382</v>
      </c>
      <c r="R607" s="228">
        <v>0</v>
      </c>
      <c r="S607" s="460"/>
      <c r="T607" s="461"/>
      <c r="U607" s="230">
        <v>0</v>
      </c>
      <c r="V607" s="231">
        <v>6514.058</v>
      </c>
      <c r="W607" s="270">
        <f>+W608+W613</f>
        <v>4819.95</v>
      </c>
      <c r="X607" s="270">
        <f>+X608+X613</f>
        <v>0</v>
      </c>
      <c r="Y607" s="283">
        <f t="shared" si="61"/>
        <v>0</v>
      </c>
    </row>
    <row r="608" spans="1:25" ht="21.75" customHeight="1" x14ac:dyDescent="0.2">
      <c r="A608" s="225"/>
      <c r="B608" s="458" t="s">
        <v>676</v>
      </c>
      <c r="C608" s="458"/>
      <c r="D608" s="458"/>
      <c r="E608" s="458"/>
      <c r="F608" s="458"/>
      <c r="G608" s="458"/>
      <c r="H608" s="458"/>
      <c r="I608" s="458"/>
      <c r="J608" s="458"/>
      <c r="K608" s="458"/>
      <c r="L608" s="458"/>
      <c r="M608" s="459"/>
      <c r="N608" s="226">
        <v>991</v>
      </c>
      <c r="O608" s="303">
        <v>4</v>
      </c>
      <c r="P608" s="303">
        <v>8</v>
      </c>
      <c r="Q608" s="227" t="s">
        <v>674</v>
      </c>
      <c r="R608" s="228">
        <v>0</v>
      </c>
      <c r="S608" s="460"/>
      <c r="T608" s="461"/>
      <c r="U608" s="230">
        <v>0</v>
      </c>
      <c r="V608" s="231">
        <v>6514.058</v>
      </c>
      <c r="W608" s="270">
        <f t="shared" si="62"/>
        <v>4819.95</v>
      </c>
      <c r="X608" s="281">
        <f t="shared" si="62"/>
        <v>0</v>
      </c>
      <c r="Y608" s="283">
        <f t="shared" si="61"/>
        <v>0</v>
      </c>
    </row>
    <row r="609" spans="1:25" ht="21.75" customHeight="1" x14ac:dyDescent="0.2">
      <c r="A609" s="225"/>
      <c r="B609" s="458" t="s">
        <v>302</v>
      </c>
      <c r="C609" s="458"/>
      <c r="D609" s="458"/>
      <c r="E609" s="458"/>
      <c r="F609" s="458"/>
      <c r="G609" s="458"/>
      <c r="H609" s="458"/>
      <c r="I609" s="458"/>
      <c r="J609" s="458"/>
      <c r="K609" s="458"/>
      <c r="L609" s="458"/>
      <c r="M609" s="459"/>
      <c r="N609" s="226">
        <v>991</v>
      </c>
      <c r="O609" s="303">
        <v>4</v>
      </c>
      <c r="P609" s="303">
        <v>8</v>
      </c>
      <c r="Q609" s="227" t="s">
        <v>674</v>
      </c>
      <c r="R609" s="228" t="s">
        <v>24</v>
      </c>
      <c r="S609" s="460"/>
      <c r="T609" s="461"/>
      <c r="U609" s="230">
        <v>0</v>
      </c>
      <c r="V609" s="231">
        <v>6514.058</v>
      </c>
      <c r="W609" s="270">
        <f t="shared" si="62"/>
        <v>4819.95</v>
      </c>
      <c r="X609" s="281">
        <f t="shared" si="62"/>
        <v>0</v>
      </c>
      <c r="Y609" s="283">
        <f t="shared" si="61"/>
        <v>0</v>
      </c>
    </row>
    <row r="610" spans="1:25" ht="12" customHeight="1" x14ac:dyDescent="0.2">
      <c r="A610" s="225"/>
      <c r="B610" s="458" t="s">
        <v>303</v>
      </c>
      <c r="C610" s="458"/>
      <c r="D610" s="458"/>
      <c r="E610" s="458"/>
      <c r="F610" s="458"/>
      <c r="G610" s="458"/>
      <c r="H610" s="458"/>
      <c r="I610" s="458"/>
      <c r="J610" s="458"/>
      <c r="K610" s="458"/>
      <c r="L610" s="458"/>
      <c r="M610" s="459"/>
      <c r="N610" s="226">
        <v>991</v>
      </c>
      <c r="O610" s="303">
        <v>4</v>
      </c>
      <c r="P610" s="303">
        <v>8</v>
      </c>
      <c r="Q610" s="227" t="s">
        <v>674</v>
      </c>
      <c r="R610" s="228" t="s">
        <v>26</v>
      </c>
      <c r="S610" s="460"/>
      <c r="T610" s="461"/>
      <c r="U610" s="230">
        <v>0</v>
      </c>
      <c r="V610" s="231">
        <v>6514.058</v>
      </c>
      <c r="W610" s="270">
        <f>+W611</f>
        <v>4819.95</v>
      </c>
      <c r="X610" s="270">
        <f>+X611</f>
        <v>0</v>
      </c>
      <c r="Y610" s="283">
        <f t="shared" si="61"/>
        <v>0</v>
      </c>
    </row>
    <row r="611" spans="1:25" ht="12" customHeight="1" x14ac:dyDescent="0.2">
      <c r="A611" s="225"/>
      <c r="B611" s="458" t="s">
        <v>653</v>
      </c>
      <c r="C611" s="458"/>
      <c r="D611" s="458"/>
      <c r="E611" s="458"/>
      <c r="F611" s="458"/>
      <c r="G611" s="458"/>
      <c r="H611" s="458"/>
      <c r="I611" s="458"/>
      <c r="J611" s="458"/>
      <c r="K611" s="458"/>
      <c r="L611" s="458"/>
      <c r="M611" s="459"/>
      <c r="N611" s="226">
        <v>991</v>
      </c>
      <c r="O611" s="303">
        <v>4</v>
      </c>
      <c r="P611" s="303">
        <v>8</v>
      </c>
      <c r="Q611" s="227" t="s">
        <v>674</v>
      </c>
      <c r="R611" s="309">
        <v>244</v>
      </c>
      <c r="S611" s="460"/>
      <c r="T611" s="461"/>
      <c r="U611" s="230">
        <v>0</v>
      </c>
      <c r="V611" s="231">
        <v>1382.6130000000001</v>
      </c>
      <c r="W611" s="270">
        <f>6300-1480.05</f>
        <v>4819.95</v>
      </c>
      <c r="X611" s="281"/>
      <c r="Y611" s="283">
        <f t="shared" si="61"/>
        <v>0</v>
      </c>
    </row>
    <row r="612" spans="1:25" ht="21.75" customHeight="1" x14ac:dyDescent="0.2">
      <c r="A612" s="225"/>
      <c r="B612" s="458" t="s">
        <v>90</v>
      </c>
      <c r="C612" s="458"/>
      <c r="D612" s="458"/>
      <c r="E612" s="458"/>
      <c r="F612" s="458"/>
      <c r="G612" s="458"/>
      <c r="H612" s="458"/>
      <c r="I612" s="458"/>
      <c r="J612" s="458"/>
      <c r="K612" s="458"/>
      <c r="L612" s="458"/>
      <c r="M612" s="459"/>
      <c r="N612" s="226">
        <v>991</v>
      </c>
      <c r="O612" s="229">
        <v>4</v>
      </c>
      <c r="P612" s="229">
        <v>9</v>
      </c>
      <c r="Q612" s="227">
        <v>0</v>
      </c>
      <c r="R612" s="228">
        <v>0</v>
      </c>
      <c r="S612" s="460"/>
      <c r="T612" s="461"/>
      <c r="U612" s="230">
        <v>1010</v>
      </c>
      <c r="V612" s="231">
        <v>5504.058</v>
      </c>
      <c r="W612" s="270">
        <f>+W619</f>
        <v>22057.244449999998</v>
      </c>
      <c r="X612" s="281">
        <f>+X619</f>
        <v>1124.384</v>
      </c>
      <c r="Y612" s="283">
        <f t="shared" si="57"/>
        <v>5.0975723760453677</v>
      </c>
    </row>
    <row r="613" spans="1:25" ht="12" hidden="1" customHeight="1" x14ac:dyDescent="0.2">
      <c r="A613" s="225"/>
      <c r="B613" s="458" t="s">
        <v>91</v>
      </c>
      <c r="C613" s="458"/>
      <c r="D613" s="458"/>
      <c r="E613" s="458"/>
      <c r="F613" s="458"/>
      <c r="G613" s="458"/>
      <c r="H613" s="458"/>
      <c r="I613" s="458"/>
      <c r="J613" s="458"/>
      <c r="K613" s="458"/>
      <c r="L613" s="458"/>
      <c r="M613" s="459"/>
      <c r="N613" s="226">
        <v>991</v>
      </c>
      <c r="O613" s="229">
        <v>4</v>
      </c>
      <c r="P613" s="229">
        <v>9</v>
      </c>
      <c r="Q613" s="227" t="s">
        <v>374</v>
      </c>
      <c r="R613" s="228">
        <v>0</v>
      </c>
      <c r="S613" s="460"/>
      <c r="T613" s="461"/>
      <c r="U613" s="230">
        <v>1010</v>
      </c>
      <c r="V613" s="231">
        <v>-1010</v>
      </c>
      <c r="W613" s="270">
        <v>0</v>
      </c>
      <c r="X613" s="281">
        <v>0</v>
      </c>
      <c r="Y613" s="283" t="e">
        <f t="shared" si="57"/>
        <v>#DIV/0!</v>
      </c>
    </row>
    <row r="614" spans="1:25" ht="21.75" hidden="1" customHeight="1" x14ac:dyDescent="0.2">
      <c r="A614" s="225"/>
      <c r="B614" s="458" t="s">
        <v>272</v>
      </c>
      <c r="C614" s="458"/>
      <c r="D614" s="458"/>
      <c r="E614" s="458"/>
      <c r="F614" s="458"/>
      <c r="G614" s="458"/>
      <c r="H614" s="458"/>
      <c r="I614" s="458"/>
      <c r="J614" s="458"/>
      <c r="K614" s="458"/>
      <c r="L614" s="458"/>
      <c r="M614" s="459"/>
      <c r="N614" s="226">
        <v>991</v>
      </c>
      <c r="O614" s="229">
        <v>4</v>
      </c>
      <c r="P614" s="229">
        <v>9</v>
      </c>
      <c r="Q614" s="227" t="s">
        <v>375</v>
      </c>
      <c r="R614" s="228">
        <v>0</v>
      </c>
      <c r="S614" s="460"/>
      <c r="T614" s="461"/>
      <c r="U614" s="230">
        <v>1010</v>
      </c>
      <c r="V614" s="231">
        <v>-1010</v>
      </c>
      <c r="W614" s="270">
        <v>0</v>
      </c>
      <c r="X614" s="281">
        <v>0</v>
      </c>
      <c r="Y614" s="283" t="e">
        <f t="shared" si="57"/>
        <v>#DIV/0!</v>
      </c>
    </row>
    <row r="615" spans="1:25" ht="21.75" hidden="1" customHeight="1" x14ac:dyDescent="0.2">
      <c r="A615" s="225"/>
      <c r="B615" s="458" t="s">
        <v>92</v>
      </c>
      <c r="C615" s="458"/>
      <c r="D615" s="458"/>
      <c r="E615" s="458"/>
      <c r="F615" s="458"/>
      <c r="G615" s="458"/>
      <c r="H615" s="458"/>
      <c r="I615" s="458"/>
      <c r="J615" s="458"/>
      <c r="K615" s="458"/>
      <c r="L615" s="458"/>
      <c r="M615" s="459"/>
      <c r="N615" s="226">
        <v>991</v>
      </c>
      <c r="O615" s="229">
        <v>4</v>
      </c>
      <c r="P615" s="229">
        <v>9</v>
      </c>
      <c r="Q615" s="227" t="s">
        <v>376</v>
      </c>
      <c r="R615" s="228">
        <v>0</v>
      </c>
      <c r="S615" s="460"/>
      <c r="T615" s="461"/>
      <c r="U615" s="230">
        <v>1010</v>
      </c>
      <c r="V615" s="231">
        <v>-1010</v>
      </c>
      <c r="W615" s="270">
        <v>0</v>
      </c>
      <c r="X615" s="281">
        <v>0</v>
      </c>
      <c r="Y615" s="283" t="e">
        <f t="shared" ref="Y615:Y682" si="63">X615/W615*100</f>
        <v>#DIV/0!</v>
      </c>
    </row>
    <row r="616" spans="1:25" ht="21.75" hidden="1" customHeight="1" x14ac:dyDescent="0.2">
      <c r="A616" s="225"/>
      <c r="B616" s="458" t="s">
        <v>302</v>
      </c>
      <c r="C616" s="458"/>
      <c r="D616" s="458"/>
      <c r="E616" s="458"/>
      <c r="F616" s="458"/>
      <c r="G616" s="458"/>
      <c r="H616" s="458"/>
      <c r="I616" s="458"/>
      <c r="J616" s="458"/>
      <c r="K616" s="458"/>
      <c r="L616" s="458"/>
      <c r="M616" s="459"/>
      <c r="N616" s="226">
        <v>991</v>
      </c>
      <c r="O616" s="229">
        <v>4</v>
      </c>
      <c r="P616" s="229">
        <v>9</v>
      </c>
      <c r="Q616" s="227" t="s">
        <v>376</v>
      </c>
      <c r="R616" s="228" t="s">
        <v>24</v>
      </c>
      <c r="S616" s="460"/>
      <c r="T616" s="461"/>
      <c r="U616" s="230">
        <v>1010</v>
      </c>
      <c r="V616" s="231">
        <v>-1010</v>
      </c>
      <c r="W616" s="270">
        <v>0</v>
      </c>
      <c r="X616" s="281">
        <v>0</v>
      </c>
      <c r="Y616" s="283" t="e">
        <f t="shared" si="63"/>
        <v>#DIV/0!</v>
      </c>
    </row>
    <row r="617" spans="1:25" ht="12" hidden="1" customHeight="1" x14ac:dyDescent="0.2">
      <c r="A617" s="225"/>
      <c r="B617" s="458" t="s">
        <v>303</v>
      </c>
      <c r="C617" s="458"/>
      <c r="D617" s="458"/>
      <c r="E617" s="458"/>
      <c r="F617" s="458"/>
      <c r="G617" s="458"/>
      <c r="H617" s="458"/>
      <c r="I617" s="458"/>
      <c r="J617" s="458"/>
      <c r="K617" s="458"/>
      <c r="L617" s="458"/>
      <c r="M617" s="459"/>
      <c r="N617" s="226">
        <v>991</v>
      </c>
      <c r="O617" s="229">
        <v>4</v>
      </c>
      <c r="P617" s="229">
        <v>9</v>
      </c>
      <c r="Q617" s="227" t="s">
        <v>376</v>
      </c>
      <c r="R617" s="228" t="s">
        <v>26</v>
      </c>
      <c r="S617" s="460"/>
      <c r="T617" s="461"/>
      <c r="U617" s="230">
        <v>1010</v>
      </c>
      <c r="V617" s="231">
        <v>-1010</v>
      </c>
      <c r="W617" s="270">
        <v>0</v>
      </c>
      <c r="X617" s="281">
        <v>0</v>
      </c>
      <c r="Y617" s="283" t="e">
        <f t="shared" si="63"/>
        <v>#DIV/0!</v>
      </c>
    </row>
    <row r="618" spans="1:25" ht="32.25" hidden="1" customHeight="1" x14ac:dyDescent="0.2">
      <c r="A618" s="225"/>
      <c r="B618" s="458" t="s">
        <v>305</v>
      </c>
      <c r="C618" s="458"/>
      <c r="D618" s="458"/>
      <c r="E618" s="458"/>
      <c r="F618" s="458"/>
      <c r="G618" s="458"/>
      <c r="H618" s="458"/>
      <c r="I618" s="458"/>
      <c r="J618" s="458"/>
      <c r="K618" s="458"/>
      <c r="L618" s="458"/>
      <c r="M618" s="459"/>
      <c r="N618" s="226">
        <v>991</v>
      </c>
      <c r="O618" s="229">
        <v>4</v>
      </c>
      <c r="P618" s="229">
        <v>9</v>
      </c>
      <c r="Q618" s="227" t="s">
        <v>376</v>
      </c>
      <c r="R618" s="228" t="s">
        <v>28</v>
      </c>
      <c r="S618" s="460"/>
      <c r="T618" s="461"/>
      <c r="U618" s="230">
        <v>1010</v>
      </c>
      <c r="V618" s="231">
        <v>-1010</v>
      </c>
      <c r="W618" s="270">
        <v>0</v>
      </c>
      <c r="X618" s="281">
        <v>0</v>
      </c>
      <c r="Y618" s="283" t="e">
        <f t="shared" si="63"/>
        <v>#DIV/0!</v>
      </c>
    </row>
    <row r="619" spans="1:25" ht="21.75" customHeight="1" x14ac:dyDescent="0.2">
      <c r="A619" s="225"/>
      <c r="B619" s="458" t="s">
        <v>91</v>
      </c>
      <c r="C619" s="458"/>
      <c r="D619" s="458"/>
      <c r="E619" s="458"/>
      <c r="F619" s="458"/>
      <c r="G619" s="458"/>
      <c r="H619" s="458"/>
      <c r="I619" s="458"/>
      <c r="J619" s="458"/>
      <c r="K619" s="458"/>
      <c r="L619" s="458"/>
      <c r="M619" s="459"/>
      <c r="N619" s="226">
        <v>991</v>
      </c>
      <c r="O619" s="229">
        <v>4</v>
      </c>
      <c r="P619" s="229">
        <v>9</v>
      </c>
      <c r="Q619" s="227" t="s">
        <v>374</v>
      </c>
      <c r="R619" s="228">
        <v>0</v>
      </c>
      <c r="S619" s="460"/>
      <c r="T619" s="461"/>
      <c r="U619" s="230">
        <v>0</v>
      </c>
      <c r="V619" s="231">
        <v>6514.058</v>
      </c>
      <c r="W619" s="270">
        <f t="shared" ref="W619:X622" si="64">+W620</f>
        <v>22057.244449999998</v>
      </c>
      <c r="X619" s="281">
        <f t="shared" si="64"/>
        <v>1124.384</v>
      </c>
      <c r="Y619" s="283">
        <f t="shared" si="63"/>
        <v>5.0975723760453677</v>
      </c>
    </row>
    <row r="620" spans="1:25" ht="12" customHeight="1" x14ac:dyDescent="0.2">
      <c r="A620" s="225"/>
      <c r="B620" s="458" t="s">
        <v>272</v>
      </c>
      <c r="C620" s="458"/>
      <c r="D620" s="458"/>
      <c r="E620" s="458"/>
      <c r="F620" s="458"/>
      <c r="G620" s="458"/>
      <c r="H620" s="458"/>
      <c r="I620" s="458"/>
      <c r="J620" s="458"/>
      <c r="K620" s="458"/>
      <c r="L620" s="458"/>
      <c r="M620" s="459"/>
      <c r="N620" s="226">
        <v>991</v>
      </c>
      <c r="O620" s="229">
        <v>4</v>
      </c>
      <c r="P620" s="229">
        <v>9</v>
      </c>
      <c r="Q620" s="227" t="s">
        <v>375</v>
      </c>
      <c r="R620" s="228">
        <v>0</v>
      </c>
      <c r="S620" s="460"/>
      <c r="T620" s="461"/>
      <c r="U620" s="230">
        <v>0</v>
      </c>
      <c r="V620" s="231">
        <v>6514.058</v>
      </c>
      <c r="W620" s="270">
        <f>+W621+W626</f>
        <v>22057.244449999998</v>
      </c>
      <c r="X620" s="270">
        <f>+X621+X626</f>
        <v>1124.384</v>
      </c>
      <c r="Y620" s="283">
        <f t="shared" si="63"/>
        <v>5.0975723760453677</v>
      </c>
    </row>
    <row r="621" spans="1:25" ht="21.75" customHeight="1" x14ac:dyDescent="0.2">
      <c r="A621" s="225"/>
      <c r="B621" s="458" t="s">
        <v>635</v>
      </c>
      <c r="C621" s="458"/>
      <c r="D621" s="458"/>
      <c r="E621" s="458"/>
      <c r="F621" s="458"/>
      <c r="G621" s="458"/>
      <c r="H621" s="458"/>
      <c r="I621" s="458"/>
      <c r="J621" s="458"/>
      <c r="K621" s="458"/>
      <c r="L621" s="458"/>
      <c r="M621" s="459"/>
      <c r="N621" s="226">
        <v>991</v>
      </c>
      <c r="O621" s="229">
        <v>4</v>
      </c>
      <c r="P621" s="229">
        <v>9</v>
      </c>
      <c r="Q621" s="227" t="s">
        <v>652</v>
      </c>
      <c r="R621" s="228">
        <v>0</v>
      </c>
      <c r="S621" s="460"/>
      <c r="T621" s="461"/>
      <c r="U621" s="230">
        <v>0</v>
      </c>
      <c r="V621" s="231">
        <v>6514.058</v>
      </c>
      <c r="W621" s="270">
        <f t="shared" si="64"/>
        <v>15971.240449999999</v>
      </c>
      <c r="X621" s="281">
        <f t="shared" si="64"/>
        <v>1124.384</v>
      </c>
      <c r="Y621" s="283">
        <f t="shared" si="63"/>
        <v>7.0400542996020086</v>
      </c>
    </row>
    <row r="622" spans="1:25" ht="21.75" customHeight="1" x14ac:dyDescent="0.2">
      <c r="A622" s="225"/>
      <c r="B622" s="458" t="s">
        <v>302</v>
      </c>
      <c r="C622" s="458"/>
      <c r="D622" s="458"/>
      <c r="E622" s="458"/>
      <c r="F622" s="458"/>
      <c r="G622" s="458"/>
      <c r="H622" s="458"/>
      <c r="I622" s="458"/>
      <c r="J622" s="458"/>
      <c r="K622" s="458"/>
      <c r="L622" s="458"/>
      <c r="M622" s="459"/>
      <c r="N622" s="226">
        <v>991</v>
      </c>
      <c r="O622" s="229">
        <v>4</v>
      </c>
      <c r="P622" s="229">
        <v>9</v>
      </c>
      <c r="Q622" s="227" t="s">
        <v>652</v>
      </c>
      <c r="R622" s="228" t="s">
        <v>24</v>
      </c>
      <c r="S622" s="460"/>
      <c r="T622" s="461"/>
      <c r="U622" s="230">
        <v>0</v>
      </c>
      <c r="V622" s="231">
        <v>6514.058</v>
      </c>
      <c r="W622" s="270">
        <f t="shared" si="64"/>
        <v>15971.240449999999</v>
      </c>
      <c r="X622" s="281">
        <f t="shared" si="64"/>
        <v>1124.384</v>
      </c>
      <c r="Y622" s="283">
        <f t="shared" si="63"/>
        <v>7.0400542996020086</v>
      </c>
    </row>
    <row r="623" spans="1:25" ht="12" customHeight="1" x14ac:dyDescent="0.2">
      <c r="A623" s="225"/>
      <c r="B623" s="458" t="s">
        <v>303</v>
      </c>
      <c r="C623" s="458"/>
      <c r="D623" s="458"/>
      <c r="E623" s="458"/>
      <c r="F623" s="458"/>
      <c r="G623" s="458"/>
      <c r="H623" s="458"/>
      <c r="I623" s="458"/>
      <c r="J623" s="458"/>
      <c r="K623" s="458"/>
      <c r="L623" s="458"/>
      <c r="M623" s="459"/>
      <c r="N623" s="226">
        <v>991</v>
      </c>
      <c r="O623" s="229">
        <v>4</v>
      </c>
      <c r="P623" s="229">
        <v>9</v>
      </c>
      <c r="Q623" s="227" t="s">
        <v>652</v>
      </c>
      <c r="R623" s="228" t="s">
        <v>26</v>
      </c>
      <c r="S623" s="460"/>
      <c r="T623" s="461"/>
      <c r="U623" s="230">
        <v>0</v>
      </c>
      <c r="V623" s="231">
        <v>6514.058</v>
      </c>
      <c r="W623" s="270">
        <f>+W624+W625</f>
        <v>15971.240449999999</v>
      </c>
      <c r="X623" s="281">
        <f>+X624+X625</f>
        <v>1124.384</v>
      </c>
      <c r="Y623" s="283">
        <f t="shared" si="63"/>
        <v>7.0400542996020086</v>
      </c>
    </row>
    <row r="624" spans="1:25" ht="12" customHeight="1" x14ac:dyDescent="0.2">
      <c r="A624" s="225"/>
      <c r="B624" s="458" t="s">
        <v>653</v>
      </c>
      <c r="C624" s="458"/>
      <c r="D624" s="458"/>
      <c r="E624" s="458"/>
      <c r="F624" s="458"/>
      <c r="G624" s="458"/>
      <c r="H624" s="458"/>
      <c r="I624" s="458"/>
      <c r="J624" s="458"/>
      <c r="K624" s="458"/>
      <c r="L624" s="458"/>
      <c r="M624" s="459"/>
      <c r="N624" s="226">
        <v>991</v>
      </c>
      <c r="O624" s="229">
        <v>4</v>
      </c>
      <c r="P624" s="229">
        <v>9</v>
      </c>
      <c r="Q624" s="227" t="s">
        <v>652</v>
      </c>
      <c r="R624" s="228" t="s">
        <v>654</v>
      </c>
      <c r="S624" s="460"/>
      <c r="T624" s="461"/>
      <c r="U624" s="230">
        <v>0</v>
      </c>
      <c r="V624" s="231">
        <v>1382.6130000000001</v>
      </c>
      <c r="W624" s="270">
        <f>1382.613</f>
        <v>1382.6130000000001</v>
      </c>
      <c r="X624" s="281">
        <v>1074.384</v>
      </c>
      <c r="Y624" s="283">
        <f t="shared" si="63"/>
        <v>77.706776950600059</v>
      </c>
    </row>
    <row r="625" spans="1:25" ht="12" customHeight="1" x14ac:dyDescent="0.2">
      <c r="A625" s="225"/>
      <c r="B625" s="458" t="s">
        <v>305</v>
      </c>
      <c r="C625" s="458"/>
      <c r="D625" s="458"/>
      <c r="E625" s="458"/>
      <c r="F625" s="458"/>
      <c r="G625" s="458"/>
      <c r="H625" s="458"/>
      <c r="I625" s="458"/>
      <c r="J625" s="458"/>
      <c r="K625" s="458"/>
      <c r="L625" s="458"/>
      <c r="M625" s="459"/>
      <c r="N625" s="226">
        <v>991</v>
      </c>
      <c r="O625" s="229">
        <v>4</v>
      </c>
      <c r="P625" s="229">
        <v>9</v>
      </c>
      <c r="Q625" s="227" t="s">
        <v>652</v>
      </c>
      <c r="R625" s="228" t="s">
        <v>28</v>
      </c>
      <c r="S625" s="460"/>
      <c r="T625" s="461"/>
      <c r="U625" s="230">
        <v>0</v>
      </c>
      <c r="V625" s="231">
        <v>5131.4449999999997</v>
      </c>
      <c r="W625" s="270">
        <f>5131.445+9457.18245</f>
        <v>14588.62745</v>
      </c>
      <c r="X625" s="281">
        <v>50</v>
      </c>
      <c r="Y625" s="283">
        <f t="shared" si="63"/>
        <v>0.342732722261682</v>
      </c>
    </row>
    <row r="626" spans="1:25" ht="42.75" customHeight="1" x14ac:dyDescent="0.2">
      <c r="A626" s="225"/>
      <c r="B626" s="458" t="s">
        <v>670</v>
      </c>
      <c r="C626" s="458"/>
      <c r="D626" s="458"/>
      <c r="E626" s="458"/>
      <c r="F626" s="458"/>
      <c r="G626" s="458"/>
      <c r="H626" s="458"/>
      <c r="I626" s="458"/>
      <c r="J626" s="458"/>
      <c r="K626" s="458"/>
      <c r="L626" s="458"/>
      <c r="M626" s="459"/>
      <c r="N626" s="226">
        <v>991</v>
      </c>
      <c r="O626" s="303">
        <v>4</v>
      </c>
      <c r="P626" s="303">
        <v>9</v>
      </c>
      <c r="Q626" s="227" t="s">
        <v>673</v>
      </c>
      <c r="R626" s="228">
        <v>0</v>
      </c>
      <c r="S626" s="460"/>
      <c r="T626" s="461"/>
      <c r="U626" s="230">
        <v>0</v>
      </c>
      <c r="V626" s="231">
        <v>6514.058</v>
      </c>
      <c r="W626" s="270">
        <f>+W627</f>
        <v>6086.0039999999999</v>
      </c>
      <c r="X626" s="281">
        <f t="shared" ref="W626:X627" si="65">+X627</f>
        <v>0</v>
      </c>
      <c r="Y626" s="283">
        <f t="shared" ref="Y626:Y629" si="66">X626/W626*100</f>
        <v>0</v>
      </c>
    </row>
    <row r="627" spans="1:25" ht="21.75" customHeight="1" x14ac:dyDescent="0.2">
      <c r="A627" s="225"/>
      <c r="B627" s="458" t="s">
        <v>302</v>
      </c>
      <c r="C627" s="458"/>
      <c r="D627" s="458"/>
      <c r="E627" s="458"/>
      <c r="F627" s="458"/>
      <c r="G627" s="458"/>
      <c r="H627" s="458"/>
      <c r="I627" s="458"/>
      <c r="J627" s="458"/>
      <c r="K627" s="458"/>
      <c r="L627" s="458"/>
      <c r="M627" s="459"/>
      <c r="N627" s="226">
        <v>991</v>
      </c>
      <c r="O627" s="303">
        <v>4</v>
      </c>
      <c r="P627" s="303">
        <v>9</v>
      </c>
      <c r="Q627" s="227" t="s">
        <v>673</v>
      </c>
      <c r="R627" s="228" t="s">
        <v>24</v>
      </c>
      <c r="S627" s="460"/>
      <c r="T627" s="461"/>
      <c r="U627" s="230">
        <v>0</v>
      </c>
      <c r="V627" s="231">
        <v>6514.058</v>
      </c>
      <c r="W627" s="270">
        <f t="shared" si="65"/>
        <v>6086.0039999999999</v>
      </c>
      <c r="X627" s="281">
        <f t="shared" si="65"/>
        <v>0</v>
      </c>
      <c r="Y627" s="283">
        <f t="shared" si="66"/>
        <v>0</v>
      </c>
    </row>
    <row r="628" spans="1:25" ht="12" customHeight="1" x14ac:dyDescent="0.2">
      <c r="A628" s="225"/>
      <c r="B628" s="458" t="s">
        <v>303</v>
      </c>
      <c r="C628" s="458"/>
      <c r="D628" s="458"/>
      <c r="E628" s="458"/>
      <c r="F628" s="458"/>
      <c r="G628" s="458"/>
      <c r="H628" s="458"/>
      <c r="I628" s="458"/>
      <c r="J628" s="458"/>
      <c r="K628" s="458"/>
      <c r="L628" s="458"/>
      <c r="M628" s="459"/>
      <c r="N628" s="226">
        <v>991</v>
      </c>
      <c r="O628" s="303">
        <v>4</v>
      </c>
      <c r="P628" s="303">
        <v>9</v>
      </c>
      <c r="Q628" s="227" t="s">
        <v>673</v>
      </c>
      <c r="R628" s="228" t="s">
        <v>26</v>
      </c>
      <c r="S628" s="460"/>
      <c r="T628" s="461"/>
      <c r="U628" s="230">
        <v>0</v>
      </c>
      <c r="V628" s="231">
        <v>6514.058</v>
      </c>
      <c r="W628" s="270">
        <f>+W629</f>
        <v>6086.0039999999999</v>
      </c>
      <c r="X628" s="270">
        <f>+X629</f>
        <v>0</v>
      </c>
      <c r="Y628" s="283">
        <f t="shared" si="66"/>
        <v>0</v>
      </c>
    </row>
    <row r="629" spans="1:25" ht="12" customHeight="1" x14ac:dyDescent="0.2">
      <c r="A629" s="225"/>
      <c r="B629" s="458" t="s">
        <v>305</v>
      </c>
      <c r="C629" s="458"/>
      <c r="D629" s="458"/>
      <c r="E629" s="458"/>
      <c r="F629" s="458"/>
      <c r="G629" s="458"/>
      <c r="H629" s="458"/>
      <c r="I629" s="458"/>
      <c r="J629" s="458"/>
      <c r="K629" s="458"/>
      <c r="L629" s="458"/>
      <c r="M629" s="459"/>
      <c r="N629" s="226">
        <v>991</v>
      </c>
      <c r="O629" s="303">
        <v>4</v>
      </c>
      <c r="P629" s="303">
        <v>9</v>
      </c>
      <c r="Q629" s="227" t="s">
        <v>673</v>
      </c>
      <c r="R629" s="228" t="s">
        <v>28</v>
      </c>
      <c r="S629" s="460"/>
      <c r="T629" s="461"/>
      <c r="U629" s="230">
        <v>0</v>
      </c>
      <c r="V629" s="231">
        <v>5131.4449999999997</v>
      </c>
      <c r="W629" s="270">
        <v>6086.0039999999999</v>
      </c>
      <c r="X629" s="281"/>
      <c r="Y629" s="283">
        <f t="shared" si="66"/>
        <v>0</v>
      </c>
    </row>
    <row r="630" spans="1:25" ht="21.75" customHeight="1" x14ac:dyDescent="0.2">
      <c r="A630" s="225"/>
      <c r="B630" s="458" t="s">
        <v>377</v>
      </c>
      <c r="C630" s="458"/>
      <c r="D630" s="458"/>
      <c r="E630" s="458"/>
      <c r="F630" s="458"/>
      <c r="G630" s="458"/>
      <c r="H630" s="458"/>
      <c r="I630" s="458"/>
      <c r="J630" s="458"/>
      <c r="K630" s="458"/>
      <c r="L630" s="458"/>
      <c r="M630" s="459"/>
      <c r="N630" s="226">
        <v>991</v>
      </c>
      <c r="O630" s="229">
        <v>4</v>
      </c>
      <c r="P630" s="229">
        <v>12</v>
      </c>
      <c r="Q630" s="227">
        <v>0</v>
      </c>
      <c r="R630" s="228">
        <v>0</v>
      </c>
      <c r="S630" s="460"/>
      <c r="T630" s="461"/>
      <c r="U630" s="230">
        <v>1994</v>
      </c>
      <c r="V630" s="231">
        <v>-1497.99</v>
      </c>
      <c r="W630" s="270">
        <f>+W631+W641</f>
        <v>496.01</v>
      </c>
      <c r="X630" s="281">
        <f>+X631+X641</f>
        <v>176.7</v>
      </c>
      <c r="Y630" s="283">
        <f t="shared" si="63"/>
        <v>35.624281768512731</v>
      </c>
    </row>
    <row r="631" spans="1:25" ht="42.75" customHeight="1" x14ac:dyDescent="0.2">
      <c r="A631" s="225"/>
      <c r="B631" s="458" t="s">
        <v>93</v>
      </c>
      <c r="C631" s="458"/>
      <c r="D631" s="458"/>
      <c r="E631" s="458"/>
      <c r="F631" s="458"/>
      <c r="G631" s="458"/>
      <c r="H631" s="458"/>
      <c r="I631" s="458"/>
      <c r="J631" s="458"/>
      <c r="K631" s="458"/>
      <c r="L631" s="458"/>
      <c r="M631" s="459"/>
      <c r="N631" s="226">
        <v>991</v>
      </c>
      <c r="O631" s="229">
        <v>4</v>
      </c>
      <c r="P631" s="229">
        <v>12</v>
      </c>
      <c r="Q631" s="227" t="s">
        <v>378</v>
      </c>
      <c r="R631" s="228">
        <v>0</v>
      </c>
      <c r="S631" s="460"/>
      <c r="T631" s="461"/>
      <c r="U631" s="230">
        <v>1994</v>
      </c>
      <c r="V631" s="231">
        <v>-1794</v>
      </c>
      <c r="W631" s="270">
        <f>+W632</f>
        <v>200</v>
      </c>
      <c r="X631" s="281">
        <f>+X632</f>
        <v>87</v>
      </c>
      <c r="Y631" s="283">
        <f t="shared" si="63"/>
        <v>43.5</v>
      </c>
    </row>
    <row r="632" spans="1:25" ht="12" customHeight="1" x14ac:dyDescent="0.2">
      <c r="A632" s="225"/>
      <c r="B632" s="458" t="s">
        <v>94</v>
      </c>
      <c r="C632" s="458"/>
      <c r="D632" s="458"/>
      <c r="E632" s="458"/>
      <c r="F632" s="458"/>
      <c r="G632" s="458"/>
      <c r="H632" s="458"/>
      <c r="I632" s="458"/>
      <c r="J632" s="458"/>
      <c r="K632" s="458"/>
      <c r="L632" s="458"/>
      <c r="M632" s="459"/>
      <c r="N632" s="226">
        <v>991</v>
      </c>
      <c r="O632" s="229">
        <v>4</v>
      </c>
      <c r="P632" s="229">
        <v>12</v>
      </c>
      <c r="Q632" s="227" t="s">
        <v>379</v>
      </c>
      <c r="R632" s="228">
        <v>0</v>
      </c>
      <c r="S632" s="460"/>
      <c r="T632" s="461"/>
      <c r="U632" s="230">
        <v>1994</v>
      </c>
      <c r="V632" s="231">
        <v>-1794</v>
      </c>
      <c r="W632" s="270">
        <f>+W637</f>
        <v>200</v>
      </c>
      <c r="X632" s="281">
        <f>+X637</f>
        <v>87</v>
      </c>
      <c r="Y632" s="283">
        <f t="shared" si="63"/>
        <v>43.5</v>
      </c>
    </row>
    <row r="633" spans="1:25" ht="21.75" hidden="1" customHeight="1" x14ac:dyDescent="0.2">
      <c r="A633" s="225"/>
      <c r="B633" s="458" t="s">
        <v>558</v>
      </c>
      <c r="C633" s="458"/>
      <c r="D633" s="458"/>
      <c r="E633" s="458"/>
      <c r="F633" s="458"/>
      <c r="G633" s="458"/>
      <c r="H633" s="458"/>
      <c r="I633" s="458"/>
      <c r="J633" s="458"/>
      <c r="K633" s="458"/>
      <c r="L633" s="458"/>
      <c r="M633" s="459"/>
      <c r="N633" s="226">
        <v>991</v>
      </c>
      <c r="O633" s="229">
        <v>4</v>
      </c>
      <c r="P633" s="229">
        <v>12</v>
      </c>
      <c r="Q633" s="227" t="s">
        <v>559</v>
      </c>
      <c r="R633" s="228">
        <v>0</v>
      </c>
      <c r="S633" s="460"/>
      <c r="T633" s="461"/>
      <c r="U633" s="230">
        <v>1794</v>
      </c>
      <c r="V633" s="231">
        <v>-1794</v>
      </c>
      <c r="W633" s="270">
        <v>0</v>
      </c>
      <c r="X633" s="281">
        <v>0</v>
      </c>
      <c r="Y633" s="283" t="e">
        <f t="shared" si="63"/>
        <v>#DIV/0!</v>
      </c>
    </row>
    <row r="634" spans="1:25" ht="12" hidden="1" customHeight="1" x14ac:dyDescent="0.2">
      <c r="A634" s="225"/>
      <c r="B634" s="458" t="s">
        <v>302</v>
      </c>
      <c r="C634" s="458"/>
      <c r="D634" s="458"/>
      <c r="E634" s="458"/>
      <c r="F634" s="458"/>
      <c r="G634" s="458"/>
      <c r="H634" s="458"/>
      <c r="I634" s="458"/>
      <c r="J634" s="458"/>
      <c r="K634" s="458"/>
      <c r="L634" s="458"/>
      <c r="M634" s="459"/>
      <c r="N634" s="226">
        <v>991</v>
      </c>
      <c r="O634" s="229">
        <v>4</v>
      </c>
      <c r="P634" s="229">
        <v>12</v>
      </c>
      <c r="Q634" s="227" t="s">
        <v>559</v>
      </c>
      <c r="R634" s="228" t="s">
        <v>24</v>
      </c>
      <c r="S634" s="460"/>
      <c r="T634" s="461"/>
      <c r="U634" s="230">
        <v>1794</v>
      </c>
      <c r="V634" s="231">
        <v>-1794</v>
      </c>
      <c r="W634" s="270">
        <v>0</v>
      </c>
      <c r="X634" s="281">
        <v>0</v>
      </c>
      <c r="Y634" s="283" t="e">
        <f t="shared" si="63"/>
        <v>#DIV/0!</v>
      </c>
    </row>
    <row r="635" spans="1:25" ht="32.25" hidden="1" customHeight="1" x14ac:dyDescent="0.2">
      <c r="A635" s="225"/>
      <c r="B635" s="458" t="s">
        <v>303</v>
      </c>
      <c r="C635" s="458"/>
      <c r="D635" s="458"/>
      <c r="E635" s="458"/>
      <c r="F635" s="458"/>
      <c r="G635" s="458"/>
      <c r="H635" s="458"/>
      <c r="I635" s="458"/>
      <c r="J635" s="458"/>
      <c r="K635" s="458"/>
      <c r="L635" s="458"/>
      <c r="M635" s="459"/>
      <c r="N635" s="226">
        <v>991</v>
      </c>
      <c r="O635" s="229">
        <v>4</v>
      </c>
      <c r="P635" s="229">
        <v>12</v>
      </c>
      <c r="Q635" s="227" t="s">
        <v>559</v>
      </c>
      <c r="R635" s="228" t="s">
        <v>26</v>
      </c>
      <c r="S635" s="460"/>
      <c r="T635" s="461"/>
      <c r="U635" s="230">
        <v>1794</v>
      </c>
      <c r="V635" s="231">
        <v>-1794</v>
      </c>
      <c r="W635" s="270">
        <v>0</v>
      </c>
      <c r="X635" s="281">
        <v>0</v>
      </c>
      <c r="Y635" s="283" t="e">
        <f t="shared" si="63"/>
        <v>#DIV/0!</v>
      </c>
    </row>
    <row r="636" spans="1:25" ht="12" hidden="1" customHeight="1" x14ac:dyDescent="0.2">
      <c r="A636" s="225"/>
      <c r="B636" s="458" t="s">
        <v>305</v>
      </c>
      <c r="C636" s="458"/>
      <c r="D636" s="458"/>
      <c r="E636" s="458"/>
      <c r="F636" s="458"/>
      <c r="G636" s="458"/>
      <c r="H636" s="458"/>
      <c r="I636" s="458"/>
      <c r="J636" s="458"/>
      <c r="K636" s="458"/>
      <c r="L636" s="458"/>
      <c r="M636" s="459"/>
      <c r="N636" s="226">
        <v>991</v>
      </c>
      <c r="O636" s="229">
        <v>4</v>
      </c>
      <c r="P636" s="229">
        <v>12</v>
      </c>
      <c r="Q636" s="227" t="s">
        <v>559</v>
      </c>
      <c r="R636" s="228" t="s">
        <v>28</v>
      </c>
      <c r="S636" s="460"/>
      <c r="T636" s="461"/>
      <c r="U636" s="230">
        <v>1794</v>
      </c>
      <c r="V636" s="231">
        <v>-1794</v>
      </c>
      <c r="W636" s="270">
        <v>0</v>
      </c>
      <c r="X636" s="281"/>
      <c r="Y636" s="283" t="e">
        <f t="shared" si="63"/>
        <v>#DIV/0!</v>
      </c>
    </row>
    <row r="637" spans="1:25" ht="21.75" customHeight="1" x14ac:dyDescent="0.2">
      <c r="A637" s="225"/>
      <c r="B637" s="458" t="s">
        <v>95</v>
      </c>
      <c r="C637" s="458"/>
      <c r="D637" s="458"/>
      <c r="E637" s="458"/>
      <c r="F637" s="458"/>
      <c r="G637" s="458"/>
      <c r="H637" s="458"/>
      <c r="I637" s="458"/>
      <c r="J637" s="458"/>
      <c r="K637" s="458"/>
      <c r="L637" s="458"/>
      <c r="M637" s="459"/>
      <c r="N637" s="226">
        <v>991</v>
      </c>
      <c r="O637" s="229">
        <v>4</v>
      </c>
      <c r="P637" s="229">
        <v>12</v>
      </c>
      <c r="Q637" s="227" t="s">
        <v>380</v>
      </c>
      <c r="R637" s="228">
        <v>0</v>
      </c>
      <c r="S637" s="460"/>
      <c r="T637" s="461"/>
      <c r="U637" s="230">
        <v>200</v>
      </c>
      <c r="V637" s="231">
        <v>0</v>
      </c>
      <c r="W637" s="270">
        <f t="shared" ref="W637:X639" si="67">+W638</f>
        <v>200</v>
      </c>
      <c r="X637" s="281">
        <f t="shared" si="67"/>
        <v>87</v>
      </c>
      <c r="Y637" s="283">
        <f t="shared" si="63"/>
        <v>43.5</v>
      </c>
    </row>
    <row r="638" spans="1:25" ht="21.75" customHeight="1" x14ac:dyDescent="0.2">
      <c r="A638" s="225"/>
      <c r="B638" s="458" t="s">
        <v>302</v>
      </c>
      <c r="C638" s="458"/>
      <c r="D638" s="458"/>
      <c r="E638" s="458"/>
      <c r="F638" s="458"/>
      <c r="G638" s="458"/>
      <c r="H638" s="458"/>
      <c r="I638" s="458"/>
      <c r="J638" s="458"/>
      <c r="K638" s="458"/>
      <c r="L638" s="458"/>
      <c r="M638" s="459"/>
      <c r="N638" s="226">
        <v>991</v>
      </c>
      <c r="O638" s="229">
        <v>4</v>
      </c>
      <c r="P638" s="229">
        <v>12</v>
      </c>
      <c r="Q638" s="227" t="s">
        <v>380</v>
      </c>
      <c r="R638" s="228" t="s">
        <v>24</v>
      </c>
      <c r="S638" s="460"/>
      <c r="T638" s="461"/>
      <c r="U638" s="230">
        <v>200</v>
      </c>
      <c r="V638" s="231">
        <v>0</v>
      </c>
      <c r="W638" s="270">
        <f t="shared" si="67"/>
        <v>200</v>
      </c>
      <c r="X638" s="281">
        <f t="shared" si="67"/>
        <v>87</v>
      </c>
      <c r="Y638" s="283">
        <f t="shared" si="63"/>
        <v>43.5</v>
      </c>
    </row>
    <row r="639" spans="1:25" ht="12" customHeight="1" x14ac:dyDescent="0.2">
      <c r="A639" s="225"/>
      <c r="B639" s="458" t="s">
        <v>303</v>
      </c>
      <c r="C639" s="458"/>
      <c r="D639" s="458"/>
      <c r="E639" s="458"/>
      <c r="F639" s="458"/>
      <c r="G639" s="458"/>
      <c r="H639" s="458"/>
      <c r="I639" s="458"/>
      <c r="J639" s="458"/>
      <c r="K639" s="458"/>
      <c r="L639" s="458"/>
      <c r="M639" s="459"/>
      <c r="N639" s="226">
        <v>991</v>
      </c>
      <c r="O639" s="229">
        <v>4</v>
      </c>
      <c r="P639" s="229">
        <v>12</v>
      </c>
      <c r="Q639" s="227" t="s">
        <v>380</v>
      </c>
      <c r="R639" s="228" t="s">
        <v>26</v>
      </c>
      <c r="S639" s="460"/>
      <c r="T639" s="461"/>
      <c r="U639" s="230">
        <v>200</v>
      </c>
      <c r="V639" s="231">
        <v>0</v>
      </c>
      <c r="W639" s="270">
        <f t="shared" si="67"/>
        <v>200</v>
      </c>
      <c r="X639" s="281">
        <f t="shared" si="67"/>
        <v>87</v>
      </c>
      <c r="Y639" s="283">
        <f t="shared" si="63"/>
        <v>43.5</v>
      </c>
    </row>
    <row r="640" spans="1:25" ht="21.75" customHeight="1" x14ac:dyDescent="0.2">
      <c r="A640" s="225"/>
      <c r="B640" s="458" t="s">
        <v>305</v>
      </c>
      <c r="C640" s="458"/>
      <c r="D640" s="458"/>
      <c r="E640" s="458"/>
      <c r="F640" s="458"/>
      <c r="G640" s="458"/>
      <c r="H640" s="458"/>
      <c r="I640" s="458"/>
      <c r="J640" s="458"/>
      <c r="K640" s="458"/>
      <c r="L640" s="458"/>
      <c r="M640" s="459"/>
      <c r="N640" s="226">
        <v>991</v>
      </c>
      <c r="O640" s="229">
        <v>4</v>
      </c>
      <c r="P640" s="229">
        <v>12</v>
      </c>
      <c r="Q640" s="227" t="s">
        <v>380</v>
      </c>
      <c r="R640" s="228" t="s">
        <v>28</v>
      </c>
      <c r="S640" s="460"/>
      <c r="T640" s="461"/>
      <c r="U640" s="230">
        <v>200</v>
      </c>
      <c r="V640" s="231">
        <v>0</v>
      </c>
      <c r="W640" s="270">
        <v>200</v>
      </c>
      <c r="X640" s="281">
        <v>87</v>
      </c>
      <c r="Y640" s="283">
        <f t="shared" si="63"/>
        <v>43.5</v>
      </c>
    </row>
    <row r="641" spans="1:25" ht="21.75" customHeight="1" x14ac:dyDescent="0.2">
      <c r="A641" s="225"/>
      <c r="B641" s="458" t="s">
        <v>93</v>
      </c>
      <c r="C641" s="458"/>
      <c r="D641" s="458"/>
      <c r="E641" s="458"/>
      <c r="F641" s="458"/>
      <c r="G641" s="458"/>
      <c r="H641" s="458"/>
      <c r="I641" s="458"/>
      <c r="J641" s="458"/>
      <c r="K641" s="458"/>
      <c r="L641" s="458"/>
      <c r="M641" s="459"/>
      <c r="N641" s="226">
        <v>991</v>
      </c>
      <c r="O641" s="229">
        <v>4</v>
      </c>
      <c r="P641" s="229">
        <v>12</v>
      </c>
      <c r="Q641" s="227" t="s">
        <v>378</v>
      </c>
      <c r="R641" s="228">
        <v>0</v>
      </c>
      <c r="S641" s="460"/>
      <c r="T641" s="461"/>
      <c r="U641" s="230">
        <v>0</v>
      </c>
      <c r="V641" s="231">
        <v>296.01</v>
      </c>
      <c r="W641" s="270">
        <f t="shared" ref="W641:X645" si="68">+W642</f>
        <v>296.01</v>
      </c>
      <c r="X641" s="281">
        <f t="shared" si="68"/>
        <v>89.7</v>
      </c>
      <c r="Y641" s="283">
        <f t="shared" si="63"/>
        <v>30.303030303030305</v>
      </c>
    </row>
    <row r="642" spans="1:25" ht="12" customHeight="1" x14ac:dyDescent="0.2">
      <c r="A642" s="225"/>
      <c r="B642" s="458" t="s">
        <v>94</v>
      </c>
      <c r="C642" s="458"/>
      <c r="D642" s="458"/>
      <c r="E642" s="458"/>
      <c r="F642" s="458"/>
      <c r="G642" s="458"/>
      <c r="H642" s="458"/>
      <c r="I642" s="458"/>
      <c r="J642" s="458"/>
      <c r="K642" s="458"/>
      <c r="L642" s="458"/>
      <c r="M642" s="459"/>
      <c r="N642" s="226">
        <v>991</v>
      </c>
      <c r="O642" s="229">
        <v>4</v>
      </c>
      <c r="P642" s="229">
        <v>12</v>
      </c>
      <c r="Q642" s="227" t="s">
        <v>379</v>
      </c>
      <c r="R642" s="228">
        <v>0</v>
      </c>
      <c r="S642" s="460"/>
      <c r="T642" s="461"/>
      <c r="U642" s="230">
        <v>0</v>
      </c>
      <c r="V642" s="231">
        <v>296.01</v>
      </c>
      <c r="W642" s="270">
        <f t="shared" si="68"/>
        <v>296.01</v>
      </c>
      <c r="X642" s="281">
        <f t="shared" si="68"/>
        <v>89.7</v>
      </c>
      <c r="Y642" s="283">
        <f t="shared" si="63"/>
        <v>30.303030303030305</v>
      </c>
    </row>
    <row r="643" spans="1:25" ht="12" customHeight="1" x14ac:dyDescent="0.2">
      <c r="A643" s="225"/>
      <c r="B643" s="458" t="s">
        <v>603</v>
      </c>
      <c r="C643" s="458"/>
      <c r="D643" s="458"/>
      <c r="E643" s="458"/>
      <c r="F643" s="458"/>
      <c r="G643" s="458"/>
      <c r="H643" s="458"/>
      <c r="I643" s="458"/>
      <c r="J643" s="458"/>
      <c r="K643" s="458"/>
      <c r="L643" s="458"/>
      <c r="M643" s="459"/>
      <c r="N643" s="226">
        <v>991</v>
      </c>
      <c r="O643" s="229">
        <v>4</v>
      </c>
      <c r="P643" s="229">
        <v>12</v>
      </c>
      <c r="Q643" s="227" t="s">
        <v>604</v>
      </c>
      <c r="R643" s="228">
        <v>0</v>
      </c>
      <c r="S643" s="460"/>
      <c r="T643" s="461"/>
      <c r="U643" s="230">
        <v>0</v>
      </c>
      <c r="V643" s="231">
        <v>296.01</v>
      </c>
      <c r="W643" s="270">
        <f t="shared" si="68"/>
        <v>296.01</v>
      </c>
      <c r="X643" s="281">
        <f t="shared" si="68"/>
        <v>89.7</v>
      </c>
      <c r="Y643" s="283">
        <f t="shared" si="63"/>
        <v>30.303030303030305</v>
      </c>
    </row>
    <row r="644" spans="1:25" ht="21.75" customHeight="1" x14ac:dyDescent="0.2">
      <c r="A644" s="225"/>
      <c r="B644" s="458" t="s">
        <v>302</v>
      </c>
      <c r="C644" s="458"/>
      <c r="D644" s="458"/>
      <c r="E644" s="458"/>
      <c r="F644" s="458"/>
      <c r="G644" s="458"/>
      <c r="H644" s="458"/>
      <c r="I644" s="458"/>
      <c r="J644" s="458"/>
      <c r="K644" s="458"/>
      <c r="L644" s="458"/>
      <c r="M644" s="459"/>
      <c r="N644" s="226">
        <v>991</v>
      </c>
      <c r="O644" s="229">
        <v>4</v>
      </c>
      <c r="P644" s="229">
        <v>12</v>
      </c>
      <c r="Q644" s="227" t="s">
        <v>604</v>
      </c>
      <c r="R644" s="228" t="s">
        <v>24</v>
      </c>
      <c r="S644" s="460"/>
      <c r="T644" s="461"/>
      <c r="U644" s="230">
        <v>0</v>
      </c>
      <c r="V644" s="231">
        <v>296.01</v>
      </c>
      <c r="W644" s="270">
        <f t="shared" si="68"/>
        <v>296.01</v>
      </c>
      <c r="X644" s="281">
        <f t="shared" si="68"/>
        <v>89.7</v>
      </c>
      <c r="Y644" s="283">
        <f t="shared" si="63"/>
        <v>30.303030303030305</v>
      </c>
    </row>
    <row r="645" spans="1:25" ht="12" customHeight="1" x14ac:dyDescent="0.2">
      <c r="A645" s="225"/>
      <c r="B645" s="458" t="s">
        <v>303</v>
      </c>
      <c r="C645" s="458"/>
      <c r="D645" s="458"/>
      <c r="E645" s="458"/>
      <c r="F645" s="458"/>
      <c r="G645" s="458"/>
      <c r="H645" s="458"/>
      <c r="I645" s="458"/>
      <c r="J645" s="458"/>
      <c r="K645" s="458"/>
      <c r="L645" s="458"/>
      <c r="M645" s="459"/>
      <c r="N645" s="226">
        <v>991</v>
      </c>
      <c r="O645" s="229">
        <v>4</v>
      </c>
      <c r="P645" s="229">
        <v>12</v>
      </c>
      <c r="Q645" s="227" t="s">
        <v>604</v>
      </c>
      <c r="R645" s="228" t="s">
        <v>26</v>
      </c>
      <c r="S645" s="460"/>
      <c r="T645" s="461"/>
      <c r="U645" s="230">
        <v>0</v>
      </c>
      <c r="V645" s="231">
        <v>296.01</v>
      </c>
      <c r="W645" s="270">
        <f t="shared" si="68"/>
        <v>296.01</v>
      </c>
      <c r="X645" s="281">
        <f t="shared" si="68"/>
        <v>89.7</v>
      </c>
      <c r="Y645" s="283">
        <f t="shared" si="63"/>
        <v>30.303030303030305</v>
      </c>
    </row>
    <row r="646" spans="1:25" ht="12" customHeight="1" x14ac:dyDescent="0.2">
      <c r="A646" s="225"/>
      <c r="B646" s="458" t="s">
        <v>305</v>
      </c>
      <c r="C646" s="458"/>
      <c r="D646" s="458"/>
      <c r="E646" s="458"/>
      <c r="F646" s="458"/>
      <c r="G646" s="458"/>
      <c r="H646" s="458"/>
      <c r="I646" s="458"/>
      <c r="J646" s="458"/>
      <c r="K646" s="458"/>
      <c r="L646" s="458"/>
      <c r="M646" s="459"/>
      <c r="N646" s="226">
        <v>991</v>
      </c>
      <c r="O646" s="229">
        <v>4</v>
      </c>
      <c r="P646" s="229">
        <v>12</v>
      </c>
      <c r="Q646" s="227" t="s">
        <v>604</v>
      </c>
      <c r="R646" s="228" t="s">
        <v>28</v>
      </c>
      <c r="S646" s="460"/>
      <c r="T646" s="461"/>
      <c r="U646" s="230">
        <v>0</v>
      </c>
      <c r="V646" s="231">
        <v>296.01</v>
      </c>
      <c r="W646" s="270">
        <v>296.01</v>
      </c>
      <c r="X646" s="281">
        <v>89.7</v>
      </c>
      <c r="Y646" s="283">
        <f t="shared" si="63"/>
        <v>30.303030303030305</v>
      </c>
    </row>
    <row r="647" spans="1:25" ht="21.75" customHeight="1" x14ac:dyDescent="0.2">
      <c r="A647" s="225"/>
      <c r="B647" s="458" t="s">
        <v>381</v>
      </c>
      <c r="C647" s="458"/>
      <c r="D647" s="458"/>
      <c r="E647" s="458"/>
      <c r="F647" s="458"/>
      <c r="G647" s="458"/>
      <c r="H647" s="458"/>
      <c r="I647" s="458"/>
      <c r="J647" s="458"/>
      <c r="K647" s="458"/>
      <c r="L647" s="458"/>
      <c r="M647" s="459"/>
      <c r="N647" s="226">
        <v>991</v>
      </c>
      <c r="O647" s="229">
        <v>5</v>
      </c>
      <c r="P647" s="229">
        <v>0</v>
      </c>
      <c r="Q647" s="227">
        <v>0</v>
      </c>
      <c r="R647" s="228">
        <v>0</v>
      </c>
      <c r="S647" s="460"/>
      <c r="T647" s="461"/>
      <c r="U647" s="230">
        <v>7591.3</v>
      </c>
      <c r="V647" s="231">
        <v>-764.39800000000002</v>
      </c>
      <c r="W647" s="270">
        <f>+W648+W662</f>
        <v>6290.6593400000002</v>
      </c>
      <c r="X647" s="281">
        <f>+X648+X662</f>
        <v>2880.8732500000001</v>
      </c>
      <c r="Y647" s="283">
        <f t="shared" si="63"/>
        <v>45.796046078692918</v>
      </c>
    </row>
    <row r="648" spans="1:25" ht="21.75" customHeight="1" x14ac:dyDescent="0.2">
      <c r="A648" s="225"/>
      <c r="B648" s="458" t="s">
        <v>560</v>
      </c>
      <c r="C648" s="458"/>
      <c r="D648" s="458"/>
      <c r="E648" s="458"/>
      <c r="F648" s="458"/>
      <c r="G648" s="458"/>
      <c r="H648" s="458"/>
      <c r="I648" s="458"/>
      <c r="J648" s="458"/>
      <c r="K648" s="458"/>
      <c r="L648" s="458"/>
      <c r="M648" s="459"/>
      <c r="N648" s="226">
        <v>991</v>
      </c>
      <c r="O648" s="229">
        <v>5</v>
      </c>
      <c r="P648" s="229">
        <v>1</v>
      </c>
      <c r="Q648" s="227">
        <v>0</v>
      </c>
      <c r="R648" s="228">
        <v>0</v>
      </c>
      <c r="S648" s="460"/>
      <c r="T648" s="461"/>
      <c r="U648" s="230">
        <v>2151.3000000000002</v>
      </c>
      <c r="V648" s="231">
        <v>258.45</v>
      </c>
      <c r="W648" s="270">
        <f t="shared" ref="W648:X653" si="69">+W649</f>
        <v>2409.75</v>
      </c>
      <c r="X648" s="281">
        <f t="shared" si="69"/>
        <v>1729.922</v>
      </c>
      <c r="Y648" s="283">
        <f t="shared" si="63"/>
        <v>71.788442784521209</v>
      </c>
    </row>
    <row r="649" spans="1:25" ht="12" customHeight="1" x14ac:dyDescent="0.2">
      <c r="A649" s="225"/>
      <c r="B649" s="458" t="s">
        <v>64</v>
      </c>
      <c r="C649" s="458"/>
      <c r="D649" s="458"/>
      <c r="E649" s="458"/>
      <c r="F649" s="458"/>
      <c r="G649" s="458"/>
      <c r="H649" s="458"/>
      <c r="I649" s="458"/>
      <c r="J649" s="458"/>
      <c r="K649" s="458"/>
      <c r="L649" s="458"/>
      <c r="M649" s="459"/>
      <c r="N649" s="226">
        <v>991</v>
      </c>
      <c r="O649" s="229">
        <v>5</v>
      </c>
      <c r="P649" s="229">
        <v>1</v>
      </c>
      <c r="Q649" s="227" t="s">
        <v>369</v>
      </c>
      <c r="R649" s="228">
        <v>0</v>
      </c>
      <c r="S649" s="460"/>
      <c r="T649" s="461"/>
      <c r="U649" s="230">
        <v>2151.3000000000002</v>
      </c>
      <c r="V649" s="231">
        <v>258.45</v>
      </c>
      <c r="W649" s="270">
        <f t="shared" si="69"/>
        <v>2409.75</v>
      </c>
      <c r="X649" s="281">
        <f t="shared" si="69"/>
        <v>1729.922</v>
      </c>
      <c r="Y649" s="283">
        <f t="shared" si="63"/>
        <v>71.788442784521209</v>
      </c>
    </row>
    <row r="650" spans="1:25" ht="21.75" customHeight="1" x14ac:dyDescent="0.2">
      <c r="A650" s="225"/>
      <c r="B650" s="458" t="s">
        <v>537</v>
      </c>
      <c r="C650" s="458"/>
      <c r="D650" s="458"/>
      <c r="E650" s="458"/>
      <c r="F650" s="458"/>
      <c r="G650" s="458"/>
      <c r="H650" s="458"/>
      <c r="I650" s="458"/>
      <c r="J650" s="458"/>
      <c r="K650" s="458"/>
      <c r="L650" s="458"/>
      <c r="M650" s="459"/>
      <c r="N650" s="226">
        <v>991</v>
      </c>
      <c r="O650" s="229">
        <v>5</v>
      </c>
      <c r="P650" s="229">
        <v>1</v>
      </c>
      <c r="Q650" s="227" t="s">
        <v>512</v>
      </c>
      <c r="R650" s="228">
        <v>0</v>
      </c>
      <c r="S650" s="460"/>
      <c r="T650" s="461"/>
      <c r="U650" s="230">
        <v>2151.3000000000002</v>
      </c>
      <c r="V650" s="231">
        <v>258.45</v>
      </c>
      <c r="W650" s="270">
        <f t="shared" si="69"/>
        <v>2409.75</v>
      </c>
      <c r="X650" s="281">
        <f t="shared" si="69"/>
        <v>1729.922</v>
      </c>
      <c r="Y650" s="283">
        <f t="shared" si="63"/>
        <v>71.788442784521209</v>
      </c>
    </row>
    <row r="651" spans="1:25" ht="12" customHeight="1" x14ac:dyDescent="0.2">
      <c r="A651" s="225"/>
      <c r="B651" s="458" t="s">
        <v>511</v>
      </c>
      <c r="C651" s="458"/>
      <c r="D651" s="458"/>
      <c r="E651" s="458"/>
      <c r="F651" s="458"/>
      <c r="G651" s="458"/>
      <c r="H651" s="458"/>
      <c r="I651" s="458"/>
      <c r="J651" s="458"/>
      <c r="K651" s="458"/>
      <c r="L651" s="458"/>
      <c r="M651" s="459"/>
      <c r="N651" s="226">
        <v>991</v>
      </c>
      <c r="O651" s="229">
        <v>5</v>
      </c>
      <c r="P651" s="229">
        <v>1</v>
      </c>
      <c r="Q651" s="227" t="s">
        <v>513</v>
      </c>
      <c r="R651" s="228">
        <v>0</v>
      </c>
      <c r="S651" s="460"/>
      <c r="T651" s="461"/>
      <c r="U651" s="230">
        <v>2151.3000000000002</v>
      </c>
      <c r="V651" s="231">
        <v>258.45</v>
      </c>
      <c r="W651" s="270">
        <f t="shared" si="69"/>
        <v>2409.75</v>
      </c>
      <c r="X651" s="281">
        <f t="shared" si="69"/>
        <v>1729.922</v>
      </c>
      <c r="Y651" s="283">
        <f t="shared" si="63"/>
        <v>71.788442784521209</v>
      </c>
    </row>
    <row r="652" spans="1:25" ht="21.75" customHeight="1" x14ac:dyDescent="0.2">
      <c r="A652" s="225"/>
      <c r="B652" s="458" t="s">
        <v>561</v>
      </c>
      <c r="C652" s="458"/>
      <c r="D652" s="458"/>
      <c r="E652" s="458"/>
      <c r="F652" s="458"/>
      <c r="G652" s="458"/>
      <c r="H652" s="458"/>
      <c r="I652" s="458"/>
      <c r="J652" s="458"/>
      <c r="K652" s="458"/>
      <c r="L652" s="458"/>
      <c r="M652" s="459"/>
      <c r="N652" s="226">
        <v>991</v>
      </c>
      <c r="O652" s="229">
        <v>5</v>
      </c>
      <c r="P652" s="229">
        <v>1</v>
      </c>
      <c r="Q652" s="227" t="s">
        <v>513</v>
      </c>
      <c r="R652" s="228" t="s">
        <v>562</v>
      </c>
      <c r="S652" s="460"/>
      <c r="T652" s="461"/>
      <c r="U652" s="230">
        <v>2151.3000000000002</v>
      </c>
      <c r="V652" s="231">
        <v>258.45</v>
      </c>
      <c r="W652" s="270">
        <f t="shared" si="69"/>
        <v>2409.75</v>
      </c>
      <c r="X652" s="281">
        <f t="shared" si="69"/>
        <v>1729.922</v>
      </c>
      <c r="Y652" s="283">
        <f t="shared" si="63"/>
        <v>71.788442784521209</v>
      </c>
    </row>
    <row r="653" spans="1:25" ht="21.75" customHeight="1" x14ac:dyDescent="0.2">
      <c r="A653" s="225"/>
      <c r="B653" s="458" t="s">
        <v>563</v>
      </c>
      <c r="C653" s="458"/>
      <c r="D653" s="458"/>
      <c r="E653" s="458"/>
      <c r="F653" s="458"/>
      <c r="G653" s="458"/>
      <c r="H653" s="458"/>
      <c r="I653" s="458"/>
      <c r="J653" s="458"/>
      <c r="K653" s="458"/>
      <c r="L653" s="458"/>
      <c r="M653" s="459"/>
      <c r="N653" s="226">
        <v>991</v>
      </c>
      <c r="O653" s="229">
        <v>5</v>
      </c>
      <c r="P653" s="229">
        <v>1</v>
      </c>
      <c r="Q653" s="227" t="s">
        <v>513</v>
      </c>
      <c r="R653" s="228" t="s">
        <v>564</v>
      </c>
      <c r="S653" s="460"/>
      <c r="T653" s="461"/>
      <c r="U653" s="230">
        <v>2151.3000000000002</v>
      </c>
      <c r="V653" s="231">
        <v>258.45</v>
      </c>
      <c r="W653" s="270">
        <f t="shared" si="69"/>
        <v>2409.75</v>
      </c>
      <c r="X653" s="281">
        <f t="shared" si="69"/>
        <v>1729.922</v>
      </c>
      <c r="Y653" s="283">
        <f t="shared" si="63"/>
        <v>71.788442784521209</v>
      </c>
    </row>
    <row r="654" spans="1:25" ht="21.75" customHeight="1" x14ac:dyDescent="0.2">
      <c r="A654" s="225"/>
      <c r="B654" s="458" t="s">
        <v>565</v>
      </c>
      <c r="C654" s="458"/>
      <c r="D654" s="458"/>
      <c r="E654" s="458"/>
      <c r="F654" s="458"/>
      <c r="G654" s="458"/>
      <c r="H654" s="458"/>
      <c r="I654" s="458"/>
      <c r="J654" s="458"/>
      <c r="K654" s="458"/>
      <c r="L654" s="458"/>
      <c r="M654" s="459"/>
      <c r="N654" s="226">
        <v>991</v>
      </c>
      <c r="O654" s="229">
        <v>5</v>
      </c>
      <c r="P654" s="229">
        <v>1</v>
      </c>
      <c r="Q654" s="227" t="s">
        <v>513</v>
      </c>
      <c r="R654" s="228" t="s">
        <v>566</v>
      </c>
      <c r="S654" s="460"/>
      <c r="T654" s="461"/>
      <c r="U654" s="230">
        <v>2151.3000000000002</v>
      </c>
      <c r="V654" s="231">
        <v>258.45</v>
      </c>
      <c r="W654" s="270">
        <v>2409.75</v>
      </c>
      <c r="X654" s="281">
        <v>1729.922</v>
      </c>
      <c r="Y654" s="283">
        <f t="shared" si="63"/>
        <v>71.788442784521209</v>
      </c>
    </row>
    <row r="655" spans="1:25" ht="12" hidden="1" customHeight="1" x14ac:dyDescent="0.2">
      <c r="A655" s="225"/>
      <c r="B655" s="458" t="s">
        <v>567</v>
      </c>
      <c r="C655" s="458"/>
      <c r="D655" s="458"/>
      <c r="E655" s="458"/>
      <c r="F655" s="458"/>
      <c r="G655" s="458"/>
      <c r="H655" s="458"/>
      <c r="I655" s="458"/>
      <c r="J655" s="458"/>
      <c r="K655" s="458"/>
      <c r="L655" s="458"/>
      <c r="M655" s="459"/>
      <c r="N655" s="226">
        <v>991</v>
      </c>
      <c r="O655" s="229">
        <v>5</v>
      </c>
      <c r="P655" s="229">
        <v>2</v>
      </c>
      <c r="Q655" s="227">
        <v>0</v>
      </c>
      <c r="R655" s="228">
        <v>0</v>
      </c>
      <c r="S655" s="460"/>
      <c r="T655" s="461"/>
      <c r="U655" s="230">
        <v>550</v>
      </c>
      <c r="V655" s="231">
        <v>-550</v>
      </c>
      <c r="W655" s="270">
        <v>0</v>
      </c>
      <c r="X655" s="281">
        <v>0</v>
      </c>
      <c r="Y655" s="283" t="e">
        <f t="shared" si="63"/>
        <v>#DIV/0!</v>
      </c>
    </row>
    <row r="656" spans="1:25" ht="21.75" hidden="1" customHeight="1" x14ac:dyDescent="0.2">
      <c r="A656" s="225"/>
      <c r="B656" s="458" t="s">
        <v>91</v>
      </c>
      <c r="C656" s="458"/>
      <c r="D656" s="458"/>
      <c r="E656" s="458"/>
      <c r="F656" s="458"/>
      <c r="G656" s="458"/>
      <c r="H656" s="458"/>
      <c r="I656" s="458"/>
      <c r="J656" s="458"/>
      <c r="K656" s="458"/>
      <c r="L656" s="458"/>
      <c r="M656" s="459"/>
      <c r="N656" s="226">
        <v>991</v>
      </c>
      <c r="O656" s="229">
        <v>5</v>
      </c>
      <c r="P656" s="229">
        <v>2</v>
      </c>
      <c r="Q656" s="227" t="s">
        <v>374</v>
      </c>
      <c r="R656" s="228">
        <v>0</v>
      </c>
      <c r="S656" s="460"/>
      <c r="T656" s="461"/>
      <c r="U656" s="230">
        <v>550</v>
      </c>
      <c r="V656" s="231">
        <v>-550</v>
      </c>
      <c r="W656" s="270">
        <v>0</v>
      </c>
      <c r="X656" s="281">
        <v>0</v>
      </c>
      <c r="Y656" s="283" t="e">
        <f t="shared" si="63"/>
        <v>#DIV/0!</v>
      </c>
    </row>
    <row r="657" spans="1:25" ht="42.75" hidden="1" customHeight="1" x14ac:dyDescent="0.2">
      <c r="A657" s="225"/>
      <c r="B657" s="458" t="s">
        <v>272</v>
      </c>
      <c r="C657" s="458"/>
      <c r="D657" s="458"/>
      <c r="E657" s="458"/>
      <c r="F657" s="458"/>
      <c r="G657" s="458"/>
      <c r="H657" s="458"/>
      <c r="I657" s="458"/>
      <c r="J657" s="458"/>
      <c r="K657" s="458"/>
      <c r="L657" s="458"/>
      <c r="M657" s="459"/>
      <c r="N657" s="226">
        <v>991</v>
      </c>
      <c r="O657" s="229">
        <v>5</v>
      </c>
      <c r="P657" s="229">
        <v>2</v>
      </c>
      <c r="Q657" s="227" t="s">
        <v>375</v>
      </c>
      <c r="R657" s="228">
        <v>0</v>
      </c>
      <c r="S657" s="460"/>
      <c r="T657" s="461"/>
      <c r="U657" s="230">
        <v>550</v>
      </c>
      <c r="V657" s="231">
        <v>-550</v>
      </c>
      <c r="W657" s="270">
        <v>0</v>
      </c>
      <c r="X657" s="281">
        <v>0</v>
      </c>
      <c r="Y657" s="283" t="e">
        <f t="shared" si="63"/>
        <v>#DIV/0!</v>
      </c>
    </row>
    <row r="658" spans="1:25" ht="12" hidden="1" customHeight="1" x14ac:dyDescent="0.2">
      <c r="A658" s="225"/>
      <c r="B658" s="458" t="s">
        <v>568</v>
      </c>
      <c r="C658" s="458"/>
      <c r="D658" s="458"/>
      <c r="E658" s="458"/>
      <c r="F658" s="458"/>
      <c r="G658" s="458"/>
      <c r="H658" s="458"/>
      <c r="I658" s="458"/>
      <c r="J658" s="458"/>
      <c r="K658" s="458"/>
      <c r="L658" s="458"/>
      <c r="M658" s="459"/>
      <c r="N658" s="226">
        <v>991</v>
      </c>
      <c r="O658" s="229">
        <v>5</v>
      </c>
      <c r="P658" s="229">
        <v>2</v>
      </c>
      <c r="Q658" s="227" t="s">
        <v>569</v>
      </c>
      <c r="R658" s="228">
        <v>0</v>
      </c>
      <c r="S658" s="460"/>
      <c r="T658" s="461"/>
      <c r="U658" s="230">
        <v>550</v>
      </c>
      <c r="V658" s="231">
        <v>-550</v>
      </c>
      <c r="W658" s="270">
        <v>0</v>
      </c>
      <c r="X658" s="281">
        <v>0</v>
      </c>
      <c r="Y658" s="283" t="e">
        <f t="shared" si="63"/>
        <v>#DIV/0!</v>
      </c>
    </row>
    <row r="659" spans="1:25" ht="21.75" hidden="1" customHeight="1" x14ac:dyDescent="0.2">
      <c r="A659" s="225"/>
      <c r="B659" s="458" t="s">
        <v>302</v>
      </c>
      <c r="C659" s="458"/>
      <c r="D659" s="458"/>
      <c r="E659" s="458"/>
      <c r="F659" s="458"/>
      <c r="G659" s="458"/>
      <c r="H659" s="458"/>
      <c r="I659" s="458"/>
      <c r="J659" s="458"/>
      <c r="K659" s="458"/>
      <c r="L659" s="458"/>
      <c r="M659" s="459"/>
      <c r="N659" s="226">
        <v>991</v>
      </c>
      <c r="O659" s="229">
        <v>5</v>
      </c>
      <c r="P659" s="229">
        <v>2</v>
      </c>
      <c r="Q659" s="227" t="s">
        <v>569</v>
      </c>
      <c r="R659" s="228" t="s">
        <v>24</v>
      </c>
      <c r="S659" s="460"/>
      <c r="T659" s="461"/>
      <c r="U659" s="230">
        <v>550</v>
      </c>
      <c r="V659" s="231">
        <v>-550</v>
      </c>
      <c r="W659" s="270">
        <v>0</v>
      </c>
      <c r="X659" s="281">
        <v>0</v>
      </c>
      <c r="Y659" s="283" t="e">
        <f t="shared" si="63"/>
        <v>#DIV/0!</v>
      </c>
    </row>
    <row r="660" spans="1:25" ht="21.75" hidden="1" customHeight="1" x14ac:dyDescent="0.2">
      <c r="A660" s="225"/>
      <c r="B660" s="458" t="s">
        <v>303</v>
      </c>
      <c r="C660" s="458"/>
      <c r="D660" s="458"/>
      <c r="E660" s="458"/>
      <c r="F660" s="458"/>
      <c r="G660" s="458"/>
      <c r="H660" s="458"/>
      <c r="I660" s="458"/>
      <c r="J660" s="458"/>
      <c r="K660" s="458"/>
      <c r="L660" s="458"/>
      <c r="M660" s="459"/>
      <c r="N660" s="226">
        <v>991</v>
      </c>
      <c r="O660" s="229">
        <v>5</v>
      </c>
      <c r="P660" s="229">
        <v>2</v>
      </c>
      <c r="Q660" s="227" t="s">
        <v>569</v>
      </c>
      <c r="R660" s="228" t="s">
        <v>26</v>
      </c>
      <c r="S660" s="460"/>
      <c r="T660" s="461"/>
      <c r="U660" s="230">
        <v>550</v>
      </c>
      <c r="V660" s="231">
        <v>-550</v>
      </c>
      <c r="W660" s="270">
        <v>0</v>
      </c>
      <c r="X660" s="281">
        <v>0</v>
      </c>
      <c r="Y660" s="283" t="e">
        <f t="shared" si="63"/>
        <v>#DIV/0!</v>
      </c>
    </row>
    <row r="661" spans="1:25" ht="12" hidden="1" customHeight="1" x14ac:dyDescent="0.2">
      <c r="A661" s="225"/>
      <c r="B661" s="458" t="s">
        <v>305</v>
      </c>
      <c r="C661" s="458"/>
      <c r="D661" s="458"/>
      <c r="E661" s="458"/>
      <c r="F661" s="458"/>
      <c r="G661" s="458"/>
      <c r="H661" s="458"/>
      <c r="I661" s="458"/>
      <c r="J661" s="458"/>
      <c r="K661" s="458"/>
      <c r="L661" s="458"/>
      <c r="M661" s="459"/>
      <c r="N661" s="226">
        <v>991</v>
      </c>
      <c r="O661" s="229">
        <v>5</v>
      </c>
      <c r="P661" s="229">
        <v>2</v>
      </c>
      <c r="Q661" s="227" t="s">
        <v>569</v>
      </c>
      <c r="R661" s="228" t="s">
        <v>28</v>
      </c>
      <c r="S661" s="460"/>
      <c r="T661" s="461"/>
      <c r="U661" s="230">
        <v>550</v>
      </c>
      <c r="V661" s="231">
        <v>-550</v>
      </c>
      <c r="W661" s="270">
        <v>0</v>
      </c>
      <c r="X661" s="281">
        <v>0</v>
      </c>
      <c r="Y661" s="283" t="e">
        <f t="shared" si="63"/>
        <v>#DIV/0!</v>
      </c>
    </row>
    <row r="662" spans="1:25" ht="12" customHeight="1" x14ac:dyDescent="0.2">
      <c r="A662" s="225"/>
      <c r="B662" s="458" t="s">
        <v>96</v>
      </c>
      <c r="C662" s="458"/>
      <c r="D662" s="458"/>
      <c r="E662" s="458"/>
      <c r="F662" s="458"/>
      <c r="G662" s="458"/>
      <c r="H662" s="458"/>
      <c r="I662" s="458"/>
      <c r="J662" s="458"/>
      <c r="K662" s="458"/>
      <c r="L662" s="458"/>
      <c r="M662" s="459"/>
      <c r="N662" s="226">
        <v>991</v>
      </c>
      <c r="O662" s="229">
        <v>5</v>
      </c>
      <c r="P662" s="229">
        <v>3</v>
      </c>
      <c r="Q662" s="227">
        <v>0</v>
      </c>
      <c r="R662" s="228">
        <v>0</v>
      </c>
      <c r="S662" s="460"/>
      <c r="T662" s="461"/>
      <c r="U662" s="230">
        <v>4890</v>
      </c>
      <c r="V662" s="231">
        <v>-472.84800000000001</v>
      </c>
      <c r="W662" s="270">
        <f>+W663+W669+W681</f>
        <v>3880.9093400000002</v>
      </c>
      <c r="X662" s="281">
        <f>+X663+X669+X681</f>
        <v>1150.9512500000001</v>
      </c>
      <c r="Y662" s="283">
        <f t="shared" si="63"/>
        <v>29.656741479047277</v>
      </c>
    </row>
    <row r="663" spans="1:25" ht="12" customHeight="1" x14ac:dyDescent="0.2">
      <c r="A663" s="225"/>
      <c r="B663" s="458" t="s">
        <v>91</v>
      </c>
      <c r="C663" s="458"/>
      <c r="D663" s="458"/>
      <c r="E663" s="458"/>
      <c r="F663" s="458"/>
      <c r="G663" s="458"/>
      <c r="H663" s="458"/>
      <c r="I663" s="458"/>
      <c r="J663" s="458"/>
      <c r="K663" s="458"/>
      <c r="L663" s="458"/>
      <c r="M663" s="459"/>
      <c r="N663" s="226">
        <v>991</v>
      </c>
      <c r="O663" s="229">
        <v>5</v>
      </c>
      <c r="P663" s="229">
        <v>3</v>
      </c>
      <c r="Q663" s="227" t="s">
        <v>374</v>
      </c>
      <c r="R663" s="228">
        <v>0</v>
      </c>
      <c r="S663" s="460"/>
      <c r="T663" s="461"/>
      <c r="U663" s="230">
        <v>490</v>
      </c>
      <c r="V663" s="231">
        <v>416.85</v>
      </c>
      <c r="W663" s="270">
        <f t="shared" ref="W663:X667" si="70">+W664</f>
        <v>906.85</v>
      </c>
      <c r="X663" s="281">
        <f t="shared" si="70"/>
        <v>854.34216000000004</v>
      </c>
      <c r="Y663" s="283">
        <f t="shared" si="63"/>
        <v>94.209864917020454</v>
      </c>
    </row>
    <row r="664" spans="1:25" ht="32.25" customHeight="1" x14ac:dyDescent="0.2">
      <c r="A664" s="225"/>
      <c r="B664" s="458" t="s">
        <v>97</v>
      </c>
      <c r="C664" s="458"/>
      <c r="D664" s="458"/>
      <c r="E664" s="458"/>
      <c r="F664" s="458"/>
      <c r="G664" s="458"/>
      <c r="H664" s="458"/>
      <c r="I664" s="458"/>
      <c r="J664" s="458"/>
      <c r="K664" s="458"/>
      <c r="L664" s="458"/>
      <c r="M664" s="459"/>
      <c r="N664" s="226">
        <v>991</v>
      </c>
      <c r="O664" s="229">
        <v>5</v>
      </c>
      <c r="P664" s="229">
        <v>3</v>
      </c>
      <c r="Q664" s="227" t="s">
        <v>382</v>
      </c>
      <c r="R664" s="228">
        <v>0</v>
      </c>
      <c r="S664" s="460"/>
      <c r="T664" s="461"/>
      <c r="U664" s="230">
        <v>490</v>
      </c>
      <c r="V664" s="231">
        <v>416.85</v>
      </c>
      <c r="W664" s="270">
        <f t="shared" si="70"/>
        <v>906.85</v>
      </c>
      <c r="X664" s="281">
        <f t="shared" si="70"/>
        <v>854.34216000000004</v>
      </c>
      <c r="Y664" s="283">
        <f t="shared" si="63"/>
        <v>94.209864917020454</v>
      </c>
    </row>
    <row r="665" spans="1:25" ht="32.25" customHeight="1" x14ac:dyDescent="0.2">
      <c r="A665" s="225"/>
      <c r="B665" s="458" t="s">
        <v>98</v>
      </c>
      <c r="C665" s="458"/>
      <c r="D665" s="458"/>
      <c r="E665" s="458"/>
      <c r="F665" s="458"/>
      <c r="G665" s="458"/>
      <c r="H665" s="458"/>
      <c r="I665" s="458"/>
      <c r="J665" s="458"/>
      <c r="K665" s="458"/>
      <c r="L665" s="458"/>
      <c r="M665" s="459"/>
      <c r="N665" s="226">
        <v>991</v>
      </c>
      <c r="O665" s="229">
        <v>5</v>
      </c>
      <c r="P665" s="229">
        <v>3</v>
      </c>
      <c r="Q665" s="227" t="s">
        <v>383</v>
      </c>
      <c r="R665" s="228">
        <v>0</v>
      </c>
      <c r="S665" s="460"/>
      <c r="T665" s="461"/>
      <c r="U665" s="230">
        <v>490</v>
      </c>
      <c r="V665" s="231">
        <v>416.85</v>
      </c>
      <c r="W665" s="270">
        <f t="shared" si="70"/>
        <v>906.85</v>
      </c>
      <c r="X665" s="281">
        <f t="shared" si="70"/>
        <v>854.34216000000004</v>
      </c>
      <c r="Y665" s="283">
        <f t="shared" si="63"/>
        <v>94.209864917020454</v>
      </c>
    </row>
    <row r="666" spans="1:25" ht="21.75" customHeight="1" x14ac:dyDescent="0.2">
      <c r="A666" s="225"/>
      <c r="B666" s="458" t="s">
        <v>302</v>
      </c>
      <c r="C666" s="458"/>
      <c r="D666" s="458"/>
      <c r="E666" s="458"/>
      <c r="F666" s="458"/>
      <c r="G666" s="458"/>
      <c r="H666" s="458"/>
      <c r="I666" s="458"/>
      <c r="J666" s="458"/>
      <c r="K666" s="458"/>
      <c r="L666" s="458"/>
      <c r="M666" s="459"/>
      <c r="N666" s="226">
        <v>991</v>
      </c>
      <c r="O666" s="229">
        <v>5</v>
      </c>
      <c r="P666" s="229">
        <v>3</v>
      </c>
      <c r="Q666" s="227" t="s">
        <v>383</v>
      </c>
      <c r="R666" s="228" t="s">
        <v>24</v>
      </c>
      <c r="S666" s="460"/>
      <c r="T666" s="461"/>
      <c r="U666" s="230">
        <v>490</v>
      </c>
      <c r="V666" s="231">
        <v>416.85</v>
      </c>
      <c r="W666" s="270">
        <f t="shared" si="70"/>
        <v>906.85</v>
      </c>
      <c r="X666" s="281">
        <f t="shared" si="70"/>
        <v>854.34216000000004</v>
      </c>
      <c r="Y666" s="283">
        <f t="shared" si="63"/>
        <v>94.209864917020454</v>
      </c>
    </row>
    <row r="667" spans="1:25" ht="21.75" customHeight="1" x14ac:dyDescent="0.2">
      <c r="A667" s="225"/>
      <c r="B667" s="458" t="s">
        <v>303</v>
      </c>
      <c r="C667" s="458"/>
      <c r="D667" s="458"/>
      <c r="E667" s="458"/>
      <c r="F667" s="458"/>
      <c r="G667" s="458"/>
      <c r="H667" s="458"/>
      <c r="I667" s="458"/>
      <c r="J667" s="458"/>
      <c r="K667" s="458"/>
      <c r="L667" s="458"/>
      <c r="M667" s="459"/>
      <c r="N667" s="226">
        <v>991</v>
      </c>
      <c r="O667" s="229">
        <v>5</v>
      </c>
      <c r="P667" s="229">
        <v>3</v>
      </c>
      <c r="Q667" s="227" t="s">
        <v>383</v>
      </c>
      <c r="R667" s="228" t="s">
        <v>26</v>
      </c>
      <c r="S667" s="460"/>
      <c r="T667" s="461"/>
      <c r="U667" s="230">
        <v>490</v>
      </c>
      <c r="V667" s="231">
        <v>416.85</v>
      </c>
      <c r="W667" s="270">
        <f t="shared" si="70"/>
        <v>906.85</v>
      </c>
      <c r="X667" s="281">
        <f t="shared" si="70"/>
        <v>854.34216000000004</v>
      </c>
      <c r="Y667" s="283">
        <f t="shared" si="63"/>
        <v>94.209864917020454</v>
      </c>
    </row>
    <row r="668" spans="1:25" ht="12" customHeight="1" x14ac:dyDescent="0.2">
      <c r="A668" s="225"/>
      <c r="B668" s="458" t="s">
        <v>305</v>
      </c>
      <c r="C668" s="458"/>
      <c r="D668" s="458"/>
      <c r="E668" s="458"/>
      <c r="F668" s="458"/>
      <c r="G668" s="458"/>
      <c r="H668" s="458"/>
      <c r="I668" s="458"/>
      <c r="J668" s="458"/>
      <c r="K668" s="458"/>
      <c r="L668" s="458"/>
      <c r="M668" s="459"/>
      <c r="N668" s="226">
        <v>991</v>
      </c>
      <c r="O668" s="229">
        <v>5</v>
      </c>
      <c r="P668" s="229">
        <v>3</v>
      </c>
      <c r="Q668" s="227" t="s">
        <v>383</v>
      </c>
      <c r="R668" s="228" t="s">
        <v>28</v>
      </c>
      <c r="S668" s="460"/>
      <c r="T668" s="461"/>
      <c r="U668" s="230">
        <v>490</v>
      </c>
      <c r="V668" s="231">
        <v>416.85</v>
      </c>
      <c r="W668" s="270">
        <v>906.85</v>
      </c>
      <c r="X668" s="281">
        <v>854.34216000000004</v>
      </c>
      <c r="Y668" s="283">
        <f t="shared" si="63"/>
        <v>94.209864917020454</v>
      </c>
    </row>
    <row r="669" spans="1:25" ht="32.25" customHeight="1" x14ac:dyDescent="0.2">
      <c r="A669" s="225"/>
      <c r="B669" s="458" t="s">
        <v>91</v>
      </c>
      <c r="C669" s="458"/>
      <c r="D669" s="458"/>
      <c r="E669" s="458"/>
      <c r="F669" s="458"/>
      <c r="G669" s="458"/>
      <c r="H669" s="458"/>
      <c r="I669" s="458"/>
      <c r="J669" s="458"/>
      <c r="K669" s="458"/>
      <c r="L669" s="458"/>
      <c r="M669" s="459"/>
      <c r="N669" s="226">
        <v>991</v>
      </c>
      <c r="O669" s="229">
        <v>5</v>
      </c>
      <c r="P669" s="229">
        <v>3</v>
      </c>
      <c r="Q669" s="227" t="s">
        <v>374</v>
      </c>
      <c r="R669" s="228">
        <v>0</v>
      </c>
      <c r="S669" s="460"/>
      <c r="T669" s="461"/>
      <c r="U669" s="230">
        <v>2200</v>
      </c>
      <c r="V669" s="231">
        <v>-669.69799999999998</v>
      </c>
      <c r="W669" s="270">
        <f t="shared" ref="W669:X673" si="71">+W670</f>
        <v>994.05933999999991</v>
      </c>
      <c r="X669" s="281">
        <f t="shared" si="71"/>
        <v>296.60908999999998</v>
      </c>
      <c r="Y669" s="283">
        <f t="shared" si="63"/>
        <v>29.83816740759158</v>
      </c>
    </row>
    <row r="670" spans="1:25" ht="21.75" customHeight="1" x14ac:dyDescent="0.2">
      <c r="A670" s="225"/>
      <c r="B670" s="458" t="s">
        <v>97</v>
      </c>
      <c r="C670" s="458"/>
      <c r="D670" s="458"/>
      <c r="E670" s="458"/>
      <c r="F670" s="458"/>
      <c r="G670" s="458"/>
      <c r="H670" s="458"/>
      <c r="I670" s="458"/>
      <c r="J670" s="458"/>
      <c r="K670" s="458"/>
      <c r="L670" s="458"/>
      <c r="M670" s="459"/>
      <c r="N670" s="226">
        <v>991</v>
      </c>
      <c r="O670" s="229">
        <v>5</v>
      </c>
      <c r="P670" s="229">
        <v>3</v>
      </c>
      <c r="Q670" s="227" t="s">
        <v>382</v>
      </c>
      <c r="R670" s="228">
        <v>0</v>
      </c>
      <c r="S670" s="460"/>
      <c r="T670" s="461"/>
      <c r="U670" s="230">
        <v>2200</v>
      </c>
      <c r="V670" s="231">
        <v>-669.69799999999998</v>
      </c>
      <c r="W670" s="270">
        <f t="shared" si="71"/>
        <v>994.05933999999991</v>
      </c>
      <c r="X670" s="281">
        <f t="shared" si="71"/>
        <v>296.60908999999998</v>
      </c>
      <c r="Y670" s="283">
        <f t="shared" si="63"/>
        <v>29.83816740759158</v>
      </c>
    </row>
    <row r="671" spans="1:25" ht="21.75" customHeight="1" x14ac:dyDescent="0.2">
      <c r="A671" s="225"/>
      <c r="B671" s="458" t="s">
        <v>570</v>
      </c>
      <c r="C671" s="458"/>
      <c r="D671" s="458"/>
      <c r="E671" s="458"/>
      <c r="F671" s="458"/>
      <c r="G671" s="458"/>
      <c r="H671" s="458"/>
      <c r="I671" s="458"/>
      <c r="J671" s="458"/>
      <c r="K671" s="458"/>
      <c r="L671" s="458"/>
      <c r="M671" s="459"/>
      <c r="N671" s="226">
        <v>991</v>
      </c>
      <c r="O671" s="229">
        <v>5</v>
      </c>
      <c r="P671" s="229">
        <v>3</v>
      </c>
      <c r="Q671" s="227" t="s">
        <v>571</v>
      </c>
      <c r="R671" s="228">
        <v>0</v>
      </c>
      <c r="S671" s="460"/>
      <c r="T671" s="461"/>
      <c r="U671" s="230">
        <v>2200</v>
      </c>
      <c r="V671" s="231">
        <v>-669.69799999999998</v>
      </c>
      <c r="W671" s="270">
        <f t="shared" si="71"/>
        <v>994.05933999999991</v>
      </c>
      <c r="X671" s="281">
        <f t="shared" si="71"/>
        <v>296.60908999999998</v>
      </c>
      <c r="Y671" s="283">
        <f t="shared" si="63"/>
        <v>29.83816740759158</v>
      </c>
    </row>
    <row r="672" spans="1:25" ht="21.75" customHeight="1" x14ac:dyDescent="0.2">
      <c r="A672" s="225"/>
      <c r="B672" s="458" t="s">
        <v>302</v>
      </c>
      <c r="C672" s="458"/>
      <c r="D672" s="458"/>
      <c r="E672" s="458"/>
      <c r="F672" s="458"/>
      <c r="G672" s="458"/>
      <c r="H672" s="458"/>
      <c r="I672" s="458"/>
      <c r="J672" s="458"/>
      <c r="K672" s="458"/>
      <c r="L672" s="458"/>
      <c r="M672" s="459"/>
      <c r="N672" s="226">
        <v>991</v>
      </c>
      <c r="O672" s="229">
        <v>5</v>
      </c>
      <c r="P672" s="229">
        <v>3</v>
      </c>
      <c r="Q672" s="227" t="s">
        <v>571</v>
      </c>
      <c r="R672" s="228" t="s">
        <v>24</v>
      </c>
      <c r="S672" s="460"/>
      <c r="T672" s="461"/>
      <c r="U672" s="230">
        <v>2200</v>
      </c>
      <c r="V672" s="231">
        <v>-669.69799999999998</v>
      </c>
      <c r="W672" s="270">
        <f t="shared" si="71"/>
        <v>994.05933999999991</v>
      </c>
      <c r="X672" s="281">
        <f t="shared" si="71"/>
        <v>296.60908999999998</v>
      </c>
      <c r="Y672" s="283">
        <f t="shared" si="63"/>
        <v>29.83816740759158</v>
      </c>
    </row>
    <row r="673" spans="1:25" ht="12" customHeight="1" x14ac:dyDescent="0.2">
      <c r="A673" s="225"/>
      <c r="B673" s="458" t="s">
        <v>303</v>
      </c>
      <c r="C673" s="458"/>
      <c r="D673" s="458"/>
      <c r="E673" s="458"/>
      <c r="F673" s="458"/>
      <c r="G673" s="458"/>
      <c r="H673" s="458"/>
      <c r="I673" s="458"/>
      <c r="J673" s="458"/>
      <c r="K673" s="458"/>
      <c r="L673" s="458"/>
      <c r="M673" s="459"/>
      <c r="N673" s="226">
        <v>991</v>
      </c>
      <c r="O673" s="229">
        <v>5</v>
      </c>
      <c r="P673" s="229">
        <v>3</v>
      </c>
      <c r="Q673" s="227" t="s">
        <v>571</v>
      </c>
      <c r="R673" s="228" t="s">
        <v>26</v>
      </c>
      <c r="S673" s="460"/>
      <c r="T673" s="461"/>
      <c r="U673" s="230">
        <v>2200</v>
      </c>
      <c r="V673" s="231">
        <v>-669.69799999999998</v>
      </c>
      <c r="W673" s="270">
        <f t="shared" si="71"/>
        <v>994.05933999999991</v>
      </c>
      <c r="X673" s="281">
        <f t="shared" si="71"/>
        <v>296.60908999999998</v>
      </c>
      <c r="Y673" s="283">
        <f t="shared" si="63"/>
        <v>29.83816740759158</v>
      </c>
    </row>
    <row r="674" spans="1:25" ht="32.25" customHeight="1" x14ac:dyDescent="0.2">
      <c r="A674" s="225"/>
      <c r="B674" s="458" t="s">
        <v>305</v>
      </c>
      <c r="C674" s="458"/>
      <c r="D674" s="458"/>
      <c r="E674" s="458"/>
      <c r="F674" s="458"/>
      <c r="G674" s="458"/>
      <c r="H674" s="458"/>
      <c r="I674" s="458"/>
      <c r="J674" s="458"/>
      <c r="K674" s="458"/>
      <c r="L674" s="458"/>
      <c r="M674" s="459"/>
      <c r="N674" s="226">
        <v>991</v>
      </c>
      <c r="O674" s="229">
        <v>5</v>
      </c>
      <c r="P674" s="229">
        <v>3</v>
      </c>
      <c r="Q674" s="227" t="s">
        <v>571</v>
      </c>
      <c r="R674" s="228" t="s">
        <v>28</v>
      </c>
      <c r="S674" s="460"/>
      <c r="T674" s="461"/>
      <c r="U674" s="230">
        <v>2200</v>
      </c>
      <c r="V674" s="231">
        <v>-669.69799999999998</v>
      </c>
      <c r="W674" s="270">
        <f>1530.302-536.24266</f>
        <v>994.05933999999991</v>
      </c>
      <c r="X674" s="281">
        <v>296.60908999999998</v>
      </c>
      <c r="Y674" s="283">
        <f t="shared" si="63"/>
        <v>29.83816740759158</v>
      </c>
    </row>
    <row r="675" spans="1:25" ht="32.25" hidden="1" customHeight="1" x14ac:dyDescent="0.2">
      <c r="A675" s="225"/>
      <c r="B675" s="458" t="s">
        <v>64</v>
      </c>
      <c r="C675" s="458"/>
      <c r="D675" s="458"/>
      <c r="E675" s="458"/>
      <c r="F675" s="458"/>
      <c r="G675" s="458"/>
      <c r="H675" s="458"/>
      <c r="I675" s="458"/>
      <c r="J675" s="458"/>
      <c r="K675" s="458"/>
      <c r="L675" s="458"/>
      <c r="M675" s="459"/>
      <c r="N675" s="226">
        <v>991</v>
      </c>
      <c r="O675" s="229">
        <v>5</v>
      </c>
      <c r="P675" s="229">
        <v>3</v>
      </c>
      <c r="Q675" s="227" t="s">
        <v>369</v>
      </c>
      <c r="R675" s="228">
        <v>0</v>
      </c>
      <c r="S675" s="460"/>
      <c r="T675" s="461"/>
      <c r="U675" s="230">
        <v>2200</v>
      </c>
      <c r="V675" s="231">
        <v>-2200</v>
      </c>
      <c r="W675" s="270">
        <v>0</v>
      </c>
      <c r="X675" s="281">
        <v>0</v>
      </c>
      <c r="Y675" s="283" t="e">
        <f t="shared" si="63"/>
        <v>#DIV/0!</v>
      </c>
    </row>
    <row r="676" spans="1:25" ht="53.25" hidden="1" customHeight="1" x14ac:dyDescent="0.2">
      <c r="A676" s="225"/>
      <c r="B676" s="458" t="s">
        <v>537</v>
      </c>
      <c r="C676" s="458"/>
      <c r="D676" s="458"/>
      <c r="E676" s="458"/>
      <c r="F676" s="458"/>
      <c r="G676" s="458"/>
      <c r="H676" s="458"/>
      <c r="I676" s="458"/>
      <c r="J676" s="458"/>
      <c r="K676" s="458"/>
      <c r="L676" s="458"/>
      <c r="M676" s="459"/>
      <c r="N676" s="226">
        <v>991</v>
      </c>
      <c r="O676" s="229">
        <v>5</v>
      </c>
      <c r="P676" s="229">
        <v>3</v>
      </c>
      <c r="Q676" s="227" t="s">
        <v>512</v>
      </c>
      <c r="R676" s="228">
        <v>0</v>
      </c>
      <c r="S676" s="460"/>
      <c r="T676" s="461"/>
      <c r="U676" s="230">
        <v>2200</v>
      </c>
      <c r="V676" s="231">
        <v>-2200</v>
      </c>
      <c r="W676" s="270">
        <v>0</v>
      </c>
      <c r="X676" s="281">
        <v>0</v>
      </c>
      <c r="Y676" s="283" t="e">
        <f t="shared" si="63"/>
        <v>#DIV/0!</v>
      </c>
    </row>
    <row r="677" spans="1:25" ht="21.75" hidden="1" customHeight="1" x14ac:dyDescent="0.2">
      <c r="A677" s="225"/>
      <c r="B677" s="458" t="s">
        <v>511</v>
      </c>
      <c r="C677" s="458"/>
      <c r="D677" s="458"/>
      <c r="E677" s="458"/>
      <c r="F677" s="458"/>
      <c r="G677" s="458"/>
      <c r="H677" s="458"/>
      <c r="I677" s="458"/>
      <c r="J677" s="458"/>
      <c r="K677" s="458"/>
      <c r="L677" s="458"/>
      <c r="M677" s="459"/>
      <c r="N677" s="226">
        <v>991</v>
      </c>
      <c r="O677" s="229">
        <v>5</v>
      </c>
      <c r="P677" s="229">
        <v>3</v>
      </c>
      <c r="Q677" s="227" t="s">
        <v>513</v>
      </c>
      <c r="R677" s="228">
        <v>0</v>
      </c>
      <c r="S677" s="460"/>
      <c r="T677" s="461"/>
      <c r="U677" s="230">
        <v>2200</v>
      </c>
      <c r="V677" s="231">
        <v>-2200</v>
      </c>
      <c r="W677" s="270">
        <v>0</v>
      </c>
      <c r="X677" s="281">
        <v>0</v>
      </c>
      <c r="Y677" s="283" t="e">
        <f t="shared" si="63"/>
        <v>#DIV/0!</v>
      </c>
    </row>
    <row r="678" spans="1:25" ht="21.75" hidden="1" customHeight="1" x14ac:dyDescent="0.2">
      <c r="A678" s="225"/>
      <c r="B678" s="458" t="s">
        <v>302</v>
      </c>
      <c r="C678" s="458"/>
      <c r="D678" s="458"/>
      <c r="E678" s="458"/>
      <c r="F678" s="458"/>
      <c r="G678" s="458"/>
      <c r="H678" s="458"/>
      <c r="I678" s="458"/>
      <c r="J678" s="458"/>
      <c r="K678" s="458"/>
      <c r="L678" s="458"/>
      <c r="M678" s="459"/>
      <c r="N678" s="226">
        <v>991</v>
      </c>
      <c r="O678" s="229">
        <v>5</v>
      </c>
      <c r="P678" s="229">
        <v>3</v>
      </c>
      <c r="Q678" s="227" t="s">
        <v>513</v>
      </c>
      <c r="R678" s="228" t="s">
        <v>24</v>
      </c>
      <c r="S678" s="460"/>
      <c r="T678" s="461"/>
      <c r="U678" s="230">
        <v>2200</v>
      </c>
      <c r="V678" s="231">
        <v>-2200</v>
      </c>
      <c r="W678" s="270">
        <v>0</v>
      </c>
      <c r="X678" s="281">
        <v>0</v>
      </c>
      <c r="Y678" s="283" t="e">
        <f t="shared" si="63"/>
        <v>#DIV/0!</v>
      </c>
    </row>
    <row r="679" spans="1:25" ht="32.25" hidden="1" customHeight="1" x14ac:dyDescent="0.2">
      <c r="A679" s="225"/>
      <c r="B679" s="458" t="s">
        <v>303</v>
      </c>
      <c r="C679" s="458"/>
      <c r="D679" s="458"/>
      <c r="E679" s="458"/>
      <c r="F679" s="458"/>
      <c r="G679" s="458"/>
      <c r="H679" s="458"/>
      <c r="I679" s="458"/>
      <c r="J679" s="458"/>
      <c r="K679" s="458"/>
      <c r="L679" s="458"/>
      <c r="M679" s="459"/>
      <c r="N679" s="226">
        <v>991</v>
      </c>
      <c r="O679" s="229">
        <v>5</v>
      </c>
      <c r="P679" s="229">
        <v>3</v>
      </c>
      <c r="Q679" s="227" t="s">
        <v>513</v>
      </c>
      <c r="R679" s="228" t="s">
        <v>26</v>
      </c>
      <c r="S679" s="460"/>
      <c r="T679" s="461"/>
      <c r="U679" s="230">
        <v>2200</v>
      </c>
      <c r="V679" s="231">
        <v>-2200</v>
      </c>
      <c r="W679" s="270">
        <v>0</v>
      </c>
      <c r="X679" s="281">
        <v>0</v>
      </c>
      <c r="Y679" s="283" t="e">
        <f t="shared" si="63"/>
        <v>#DIV/0!</v>
      </c>
    </row>
    <row r="680" spans="1:25" ht="32.25" hidden="1" customHeight="1" x14ac:dyDescent="0.2">
      <c r="A680" s="225"/>
      <c r="B680" s="458" t="s">
        <v>305</v>
      </c>
      <c r="C680" s="458"/>
      <c r="D680" s="458"/>
      <c r="E680" s="458"/>
      <c r="F680" s="458"/>
      <c r="G680" s="458"/>
      <c r="H680" s="458"/>
      <c r="I680" s="458"/>
      <c r="J680" s="458"/>
      <c r="K680" s="458"/>
      <c r="L680" s="458"/>
      <c r="M680" s="459"/>
      <c r="N680" s="226">
        <v>991</v>
      </c>
      <c r="O680" s="229">
        <v>5</v>
      </c>
      <c r="P680" s="229">
        <v>3</v>
      </c>
      <c r="Q680" s="227" t="s">
        <v>513</v>
      </c>
      <c r="R680" s="228" t="s">
        <v>28</v>
      </c>
      <c r="S680" s="460"/>
      <c r="T680" s="461"/>
      <c r="U680" s="230">
        <v>2200</v>
      </c>
      <c r="V680" s="231">
        <v>-2200</v>
      </c>
      <c r="W680" s="270">
        <v>0</v>
      </c>
      <c r="X680" s="281">
        <v>0</v>
      </c>
      <c r="Y680" s="283" t="e">
        <f t="shared" si="63"/>
        <v>#DIV/0!</v>
      </c>
    </row>
    <row r="681" spans="1:25" ht="21.75" customHeight="1" x14ac:dyDescent="0.2">
      <c r="A681" s="225"/>
      <c r="B681" s="458" t="s">
        <v>314</v>
      </c>
      <c r="C681" s="458"/>
      <c r="D681" s="458"/>
      <c r="E681" s="458"/>
      <c r="F681" s="458"/>
      <c r="G681" s="458"/>
      <c r="H681" s="458"/>
      <c r="I681" s="458"/>
      <c r="J681" s="458"/>
      <c r="K681" s="458"/>
      <c r="L681" s="458"/>
      <c r="M681" s="459"/>
      <c r="N681" s="226">
        <v>991</v>
      </c>
      <c r="O681" s="229">
        <v>5</v>
      </c>
      <c r="P681" s="229">
        <v>3</v>
      </c>
      <c r="Q681" s="227" t="s">
        <v>315</v>
      </c>
      <c r="R681" s="228">
        <v>0</v>
      </c>
      <c r="S681" s="460"/>
      <c r="T681" s="461"/>
      <c r="U681" s="230">
        <v>0</v>
      </c>
      <c r="V681" s="231">
        <v>1980</v>
      </c>
      <c r="W681" s="270">
        <f t="shared" ref="W681:X684" si="72">+W682</f>
        <v>1980</v>
      </c>
      <c r="X681" s="281">
        <f t="shared" si="72"/>
        <v>0</v>
      </c>
      <c r="Y681" s="283">
        <f t="shared" si="63"/>
        <v>0</v>
      </c>
    </row>
    <row r="682" spans="1:25" ht="21.75" customHeight="1" x14ac:dyDescent="0.2">
      <c r="A682" s="225"/>
      <c r="B682" s="458" t="s">
        <v>628</v>
      </c>
      <c r="C682" s="458"/>
      <c r="D682" s="458"/>
      <c r="E682" s="458"/>
      <c r="F682" s="458"/>
      <c r="G682" s="458"/>
      <c r="H682" s="458"/>
      <c r="I682" s="458"/>
      <c r="J682" s="458"/>
      <c r="K682" s="458"/>
      <c r="L682" s="458"/>
      <c r="M682" s="459"/>
      <c r="N682" s="226">
        <v>991</v>
      </c>
      <c r="O682" s="229">
        <v>5</v>
      </c>
      <c r="P682" s="229">
        <v>3</v>
      </c>
      <c r="Q682" s="227" t="s">
        <v>629</v>
      </c>
      <c r="R682" s="228">
        <v>0</v>
      </c>
      <c r="S682" s="460"/>
      <c r="T682" s="461"/>
      <c r="U682" s="230">
        <v>0</v>
      </c>
      <c r="V682" s="231">
        <v>1980</v>
      </c>
      <c r="W682" s="270">
        <f t="shared" si="72"/>
        <v>1980</v>
      </c>
      <c r="X682" s="281">
        <f t="shared" si="72"/>
        <v>0</v>
      </c>
      <c r="Y682" s="283">
        <f t="shared" si="63"/>
        <v>0</v>
      </c>
    </row>
    <row r="683" spans="1:25" ht="12" customHeight="1" x14ac:dyDescent="0.2">
      <c r="A683" s="225"/>
      <c r="B683" s="458" t="s">
        <v>302</v>
      </c>
      <c r="C683" s="458"/>
      <c r="D683" s="458"/>
      <c r="E683" s="458"/>
      <c r="F683" s="458"/>
      <c r="G683" s="458"/>
      <c r="H683" s="458"/>
      <c r="I683" s="458"/>
      <c r="J683" s="458"/>
      <c r="K683" s="458"/>
      <c r="L683" s="458"/>
      <c r="M683" s="459"/>
      <c r="N683" s="226">
        <v>991</v>
      </c>
      <c r="O683" s="229">
        <v>5</v>
      </c>
      <c r="P683" s="229">
        <v>3</v>
      </c>
      <c r="Q683" s="227" t="s">
        <v>629</v>
      </c>
      <c r="R683" s="228" t="s">
        <v>24</v>
      </c>
      <c r="S683" s="460"/>
      <c r="T683" s="461"/>
      <c r="U683" s="230">
        <v>0</v>
      </c>
      <c r="V683" s="231">
        <v>1980</v>
      </c>
      <c r="W683" s="270">
        <f t="shared" si="72"/>
        <v>1980</v>
      </c>
      <c r="X683" s="281">
        <f t="shared" si="72"/>
        <v>0</v>
      </c>
      <c r="Y683" s="283">
        <f t="shared" ref="Y683:Y746" si="73">X683/W683*100</f>
        <v>0</v>
      </c>
    </row>
    <row r="684" spans="1:25" ht="12" customHeight="1" x14ac:dyDescent="0.2">
      <c r="A684" s="225"/>
      <c r="B684" s="458" t="s">
        <v>303</v>
      </c>
      <c r="C684" s="458"/>
      <c r="D684" s="458"/>
      <c r="E684" s="458"/>
      <c r="F684" s="458"/>
      <c r="G684" s="458"/>
      <c r="H684" s="458"/>
      <c r="I684" s="458"/>
      <c r="J684" s="458"/>
      <c r="K684" s="458"/>
      <c r="L684" s="458"/>
      <c r="M684" s="459"/>
      <c r="N684" s="226">
        <v>991</v>
      </c>
      <c r="O684" s="229">
        <v>5</v>
      </c>
      <c r="P684" s="229">
        <v>3</v>
      </c>
      <c r="Q684" s="227" t="s">
        <v>629</v>
      </c>
      <c r="R684" s="228" t="s">
        <v>26</v>
      </c>
      <c r="S684" s="460"/>
      <c r="T684" s="461"/>
      <c r="U684" s="230">
        <v>0</v>
      </c>
      <c r="V684" s="231">
        <v>1980</v>
      </c>
      <c r="W684" s="270">
        <f t="shared" si="72"/>
        <v>1980</v>
      </c>
      <c r="X684" s="281">
        <f t="shared" si="72"/>
        <v>0</v>
      </c>
      <c r="Y684" s="283">
        <f t="shared" si="73"/>
        <v>0</v>
      </c>
    </row>
    <row r="685" spans="1:25" ht="12" customHeight="1" x14ac:dyDescent="0.2">
      <c r="A685" s="225"/>
      <c r="B685" s="458" t="s">
        <v>305</v>
      </c>
      <c r="C685" s="458"/>
      <c r="D685" s="458"/>
      <c r="E685" s="458"/>
      <c r="F685" s="458"/>
      <c r="G685" s="458"/>
      <c r="H685" s="458"/>
      <c r="I685" s="458"/>
      <c r="J685" s="458"/>
      <c r="K685" s="458"/>
      <c r="L685" s="458"/>
      <c r="M685" s="459"/>
      <c r="N685" s="226">
        <v>991</v>
      </c>
      <c r="O685" s="229">
        <v>5</v>
      </c>
      <c r="P685" s="229">
        <v>3</v>
      </c>
      <c r="Q685" s="227" t="s">
        <v>629</v>
      </c>
      <c r="R685" s="228" t="s">
        <v>28</v>
      </c>
      <c r="S685" s="460"/>
      <c r="T685" s="461"/>
      <c r="U685" s="230">
        <v>0</v>
      </c>
      <c r="V685" s="231">
        <v>1980</v>
      </c>
      <c r="W685" s="270">
        <v>1980</v>
      </c>
      <c r="X685" s="281"/>
      <c r="Y685" s="283">
        <f t="shared" si="73"/>
        <v>0</v>
      </c>
    </row>
    <row r="686" spans="1:25" ht="32.25" customHeight="1" x14ac:dyDescent="0.2">
      <c r="A686" s="225"/>
      <c r="B686" s="458" t="s">
        <v>607</v>
      </c>
      <c r="C686" s="458"/>
      <c r="D686" s="458"/>
      <c r="E686" s="458"/>
      <c r="F686" s="458"/>
      <c r="G686" s="458"/>
      <c r="H686" s="458"/>
      <c r="I686" s="458"/>
      <c r="J686" s="458"/>
      <c r="K686" s="458"/>
      <c r="L686" s="458"/>
      <c r="M686" s="459"/>
      <c r="N686" s="226">
        <v>991</v>
      </c>
      <c r="O686" s="229">
        <v>6</v>
      </c>
      <c r="P686" s="229">
        <v>0</v>
      </c>
      <c r="Q686" s="227">
        <v>0</v>
      </c>
      <c r="R686" s="228">
        <v>0</v>
      </c>
      <c r="S686" s="460"/>
      <c r="T686" s="461"/>
      <c r="U686" s="230">
        <v>0</v>
      </c>
      <c r="V686" s="231">
        <v>508.6</v>
      </c>
      <c r="W686" s="270">
        <f t="shared" ref="W686:X692" si="74">+W687</f>
        <v>5217.6000000000004</v>
      </c>
      <c r="X686" s="281">
        <f t="shared" si="74"/>
        <v>0</v>
      </c>
      <c r="Y686" s="283">
        <f t="shared" si="73"/>
        <v>0</v>
      </c>
    </row>
    <row r="687" spans="1:25" ht="42.75" customHeight="1" x14ac:dyDescent="0.2">
      <c r="A687" s="225"/>
      <c r="B687" s="458" t="s">
        <v>608</v>
      </c>
      <c r="C687" s="458"/>
      <c r="D687" s="458"/>
      <c r="E687" s="458"/>
      <c r="F687" s="458"/>
      <c r="G687" s="458"/>
      <c r="H687" s="458"/>
      <c r="I687" s="458"/>
      <c r="J687" s="458"/>
      <c r="K687" s="458"/>
      <c r="L687" s="458"/>
      <c r="M687" s="459"/>
      <c r="N687" s="226">
        <v>991</v>
      </c>
      <c r="O687" s="229">
        <v>6</v>
      </c>
      <c r="P687" s="229">
        <v>3</v>
      </c>
      <c r="Q687" s="227">
        <v>0</v>
      </c>
      <c r="R687" s="228">
        <v>0</v>
      </c>
      <c r="S687" s="460"/>
      <c r="T687" s="461"/>
      <c r="U687" s="230">
        <v>0</v>
      </c>
      <c r="V687" s="231">
        <v>508.6</v>
      </c>
      <c r="W687" s="270">
        <f t="shared" si="74"/>
        <v>5217.6000000000004</v>
      </c>
      <c r="X687" s="281">
        <f t="shared" si="74"/>
        <v>0</v>
      </c>
      <c r="Y687" s="283">
        <f t="shared" si="73"/>
        <v>0</v>
      </c>
    </row>
    <row r="688" spans="1:25" ht="21.75" customHeight="1" x14ac:dyDescent="0.2">
      <c r="A688" s="225"/>
      <c r="B688" s="458" t="s">
        <v>91</v>
      </c>
      <c r="C688" s="458"/>
      <c r="D688" s="458"/>
      <c r="E688" s="458"/>
      <c r="F688" s="458"/>
      <c r="G688" s="458"/>
      <c r="H688" s="458"/>
      <c r="I688" s="458"/>
      <c r="J688" s="458"/>
      <c r="K688" s="458"/>
      <c r="L688" s="458"/>
      <c r="M688" s="459"/>
      <c r="N688" s="226">
        <v>991</v>
      </c>
      <c r="O688" s="229">
        <v>6</v>
      </c>
      <c r="P688" s="229">
        <v>3</v>
      </c>
      <c r="Q688" s="227" t="s">
        <v>374</v>
      </c>
      <c r="R688" s="228">
        <v>0</v>
      </c>
      <c r="S688" s="460"/>
      <c r="T688" s="461"/>
      <c r="U688" s="230">
        <v>0</v>
      </c>
      <c r="V688" s="231">
        <v>508.6</v>
      </c>
      <c r="W688" s="270">
        <f t="shared" si="74"/>
        <v>5217.6000000000004</v>
      </c>
      <c r="X688" s="281">
        <f t="shared" si="74"/>
        <v>0</v>
      </c>
      <c r="Y688" s="283">
        <f t="shared" si="73"/>
        <v>0</v>
      </c>
    </row>
    <row r="689" spans="1:25" ht="21.75" customHeight="1" x14ac:dyDescent="0.2">
      <c r="A689" s="225"/>
      <c r="B689" s="458" t="s">
        <v>97</v>
      </c>
      <c r="C689" s="458"/>
      <c r="D689" s="458"/>
      <c r="E689" s="458"/>
      <c r="F689" s="458"/>
      <c r="G689" s="458"/>
      <c r="H689" s="458"/>
      <c r="I689" s="458"/>
      <c r="J689" s="458"/>
      <c r="K689" s="458"/>
      <c r="L689" s="458"/>
      <c r="M689" s="459"/>
      <c r="N689" s="226">
        <v>991</v>
      </c>
      <c r="O689" s="229">
        <v>6</v>
      </c>
      <c r="P689" s="229">
        <v>3</v>
      </c>
      <c r="Q689" s="227" t="s">
        <v>382</v>
      </c>
      <c r="R689" s="228">
        <v>0</v>
      </c>
      <c r="S689" s="460"/>
      <c r="T689" s="461"/>
      <c r="U689" s="230">
        <v>0</v>
      </c>
      <c r="V689" s="231">
        <v>508.6</v>
      </c>
      <c r="W689" s="270">
        <f t="shared" si="74"/>
        <v>5217.6000000000004</v>
      </c>
      <c r="X689" s="281">
        <f t="shared" si="74"/>
        <v>0</v>
      </c>
      <c r="Y689" s="283">
        <f t="shared" si="73"/>
        <v>0</v>
      </c>
    </row>
    <row r="690" spans="1:25" ht="12" customHeight="1" x14ac:dyDescent="0.2">
      <c r="A690" s="225"/>
      <c r="B690" s="458" t="s">
        <v>655</v>
      </c>
      <c r="C690" s="458"/>
      <c r="D690" s="458"/>
      <c r="E690" s="458"/>
      <c r="F690" s="458"/>
      <c r="G690" s="458"/>
      <c r="H690" s="458"/>
      <c r="I690" s="458"/>
      <c r="J690" s="458"/>
      <c r="K690" s="458"/>
      <c r="L690" s="458"/>
      <c r="M690" s="459"/>
      <c r="N690" s="226">
        <v>991</v>
      </c>
      <c r="O690" s="229">
        <v>6</v>
      </c>
      <c r="P690" s="229">
        <v>3</v>
      </c>
      <c r="Q690" s="227" t="s">
        <v>656</v>
      </c>
      <c r="R690" s="228">
        <v>0</v>
      </c>
      <c r="S690" s="460"/>
      <c r="T690" s="461"/>
      <c r="U690" s="230">
        <v>0</v>
      </c>
      <c r="V690" s="231">
        <v>508.6</v>
      </c>
      <c r="W690" s="270">
        <f t="shared" si="74"/>
        <v>5217.6000000000004</v>
      </c>
      <c r="X690" s="281">
        <f t="shared" si="74"/>
        <v>0</v>
      </c>
      <c r="Y690" s="283">
        <f t="shared" si="73"/>
        <v>0</v>
      </c>
    </row>
    <row r="691" spans="1:25" ht="12" customHeight="1" x14ac:dyDescent="0.2">
      <c r="A691" s="225"/>
      <c r="B691" s="458" t="s">
        <v>302</v>
      </c>
      <c r="C691" s="458"/>
      <c r="D691" s="458"/>
      <c r="E691" s="458"/>
      <c r="F691" s="458"/>
      <c r="G691" s="458"/>
      <c r="H691" s="458"/>
      <c r="I691" s="458"/>
      <c r="J691" s="458"/>
      <c r="K691" s="458"/>
      <c r="L691" s="458"/>
      <c r="M691" s="459"/>
      <c r="N691" s="226">
        <v>991</v>
      </c>
      <c r="O691" s="229">
        <v>6</v>
      </c>
      <c r="P691" s="229">
        <v>3</v>
      </c>
      <c r="Q691" s="227" t="s">
        <v>656</v>
      </c>
      <c r="R691" s="228" t="s">
        <v>24</v>
      </c>
      <c r="S691" s="460"/>
      <c r="T691" s="461"/>
      <c r="U691" s="230">
        <v>0</v>
      </c>
      <c r="V691" s="231">
        <v>508.6</v>
      </c>
      <c r="W691" s="270">
        <f t="shared" si="74"/>
        <v>5217.6000000000004</v>
      </c>
      <c r="X691" s="281">
        <f t="shared" si="74"/>
        <v>0</v>
      </c>
      <c r="Y691" s="283">
        <f t="shared" si="73"/>
        <v>0</v>
      </c>
    </row>
    <row r="692" spans="1:25" ht="12" customHeight="1" x14ac:dyDescent="0.2">
      <c r="A692" s="225"/>
      <c r="B692" s="458" t="s">
        <v>303</v>
      </c>
      <c r="C692" s="458"/>
      <c r="D692" s="458"/>
      <c r="E692" s="458"/>
      <c r="F692" s="458"/>
      <c r="G692" s="458"/>
      <c r="H692" s="458"/>
      <c r="I692" s="458"/>
      <c r="J692" s="458"/>
      <c r="K692" s="458"/>
      <c r="L692" s="458"/>
      <c r="M692" s="459"/>
      <c r="N692" s="226">
        <v>991</v>
      </c>
      <c r="O692" s="229">
        <v>6</v>
      </c>
      <c r="P692" s="229">
        <v>3</v>
      </c>
      <c r="Q692" s="227" t="s">
        <v>656</v>
      </c>
      <c r="R692" s="228" t="s">
        <v>26</v>
      </c>
      <c r="S692" s="460"/>
      <c r="T692" s="461"/>
      <c r="U692" s="230">
        <v>0</v>
      </c>
      <c r="V692" s="231">
        <v>508.6</v>
      </c>
      <c r="W692" s="270">
        <f t="shared" si="74"/>
        <v>5217.6000000000004</v>
      </c>
      <c r="X692" s="281">
        <f t="shared" si="74"/>
        <v>0</v>
      </c>
      <c r="Y692" s="283">
        <f t="shared" si="73"/>
        <v>0</v>
      </c>
    </row>
    <row r="693" spans="1:25" ht="21.75" customHeight="1" x14ac:dyDescent="0.2">
      <c r="A693" s="225"/>
      <c r="B693" s="458" t="s">
        <v>305</v>
      </c>
      <c r="C693" s="458"/>
      <c r="D693" s="458"/>
      <c r="E693" s="458"/>
      <c r="F693" s="458"/>
      <c r="G693" s="458"/>
      <c r="H693" s="458"/>
      <c r="I693" s="458"/>
      <c r="J693" s="458"/>
      <c r="K693" s="458"/>
      <c r="L693" s="458"/>
      <c r="M693" s="459"/>
      <c r="N693" s="226">
        <v>991</v>
      </c>
      <c r="O693" s="229">
        <v>6</v>
      </c>
      <c r="P693" s="229">
        <v>3</v>
      </c>
      <c r="Q693" s="227" t="s">
        <v>656</v>
      </c>
      <c r="R693" s="228" t="s">
        <v>28</v>
      </c>
      <c r="S693" s="460"/>
      <c r="T693" s="461"/>
      <c r="U693" s="230">
        <v>0</v>
      </c>
      <c r="V693" s="231">
        <v>508.6</v>
      </c>
      <c r="W693" s="270">
        <f>508.6+4709</f>
        <v>5217.6000000000004</v>
      </c>
      <c r="X693" s="281"/>
      <c r="Y693" s="283">
        <f t="shared" si="73"/>
        <v>0</v>
      </c>
    </row>
    <row r="694" spans="1:25" ht="21.75" customHeight="1" x14ac:dyDescent="0.2">
      <c r="A694" s="225"/>
      <c r="B694" s="458" t="s">
        <v>5</v>
      </c>
      <c r="C694" s="458"/>
      <c r="D694" s="458"/>
      <c r="E694" s="458"/>
      <c r="F694" s="458"/>
      <c r="G694" s="458"/>
      <c r="H694" s="458"/>
      <c r="I694" s="458"/>
      <c r="J694" s="458"/>
      <c r="K694" s="458"/>
      <c r="L694" s="458"/>
      <c r="M694" s="459"/>
      <c r="N694" s="226">
        <v>991</v>
      </c>
      <c r="O694" s="229">
        <v>7</v>
      </c>
      <c r="P694" s="229">
        <v>0</v>
      </c>
      <c r="Q694" s="227">
        <v>0</v>
      </c>
      <c r="R694" s="228">
        <v>0</v>
      </c>
      <c r="S694" s="460"/>
      <c r="T694" s="461"/>
      <c r="U694" s="230">
        <v>586.4</v>
      </c>
      <c r="V694" s="231">
        <v>0</v>
      </c>
      <c r="W694" s="270">
        <f>+W695</f>
        <v>586.4</v>
      </c>
      <c r="X694" s="281">
        <f>+X695</f>
        <v>340.56479000000002</v>
      </c>
      <c r="Y694" s="283">
        <f t="shared" si="73"/>
        <v>58.077215211459752</v>
      </c>
    </row>
    <row r="695" spans="1:25" ht="42.75" customHeight="1" x14ac:dyDescent="0.2">
      <c r="A695" s="225"/>
      <c r="B695" s="458" t="s">
        <v>75</v>
      </c>
      <c r="C695" s="458"/>
      <c r="D695" s="458"/>
      <c r="E695" s="458"/>
      <c r="F695" s="458"/>
      <c r="G695" s="458"/>
      <c r="H695" s="458"/>
      <c r="I695" s="458"/>
      <c r="J695" s="458"/>
      <c r="K695" s="458"/>
      <c r="L695" s="458"/>
      <c r="M695" s="459"/>
      <c r="N695" s="226">
        <v>991</v>
      </c>
      <c r="O695" s="229">
        <v>7</v>
      </c>
      <c r="P695" s="229">
        <v>9</v>
      </c>
      <c r="Q695" s="227">
        <v>0</v>
      </c>
      <c r="R695" s="228">
        <v>0</v>
      </c>
      <c r="S695" s="460"/>
      <c r="T695" s="461"/>
      <c r="U695" s="230">
        <v>586.4</v>
      </c>
      <c r="V695" s="231">
        <v>0</v>
      </c>
      <c r="W695" s="270">
        <f>+W696+W701+W706</f>
        <v>586.4</v>
      </c>
      <c r="X695" s="281">
        <f>+X696+X701+X706</f>
        <v>340.56479000000002</v>
      </c>
      <c r="Y695" s="283">
        <f t="shared" si="73"/>
        <v>58.077215211459752</v>
      </c>
    </row>
    <row r="696" spans="1:25" ht="12" customHeight="1" x14ac:dyDescent="0.2">
      <c r="A696" s="225"/>
      <c r="B696" s="458" t="s">
        <v>572</v>
      </c>
      <c r="C696" s="458"/>
      <c r="D696" s="458"/>
      <c r="E696" s="458"/>
      <c r="F696" s="458"/>
      <c r="G696" s="458"/>
      <c r="H696" s="458"/>
      <c r="I696" s="458"/>
      <c r="J696" s="458"/>
      <c r="K696" s="458"/>
      <c r="L696" s="458"/>
      <c r="M696" s="459"/>
      <c r="N696" s="226">
        <v>991</v>
      </c>
      <c r="O696" s="229">
        <v>7</v>
      </c>
      <c r="P696" s="229">
        <v>9</v>
      </c>
      <c r="Q696" s="227" t="s">
        <v>573</v>
      </c>
      <c r="R696" s="228">
        <v>0</v>
      </c>
      <c r="S696" s="460"/>
      <c r="T696" s="461"/>
      <c r="U696" s="230">
        <v>45</v>
      </c>
      <c r="V696" s="231">
        <v>0</v>
      </c>
      <c r="W696" s="270">
        <f t="shared" ref="W696:X699" si="75">+W697</f>
        <v>45</v>
      </c>
      <c r="X696" s="281">
        <f t="shared" si="75"/>
        <v>20</v>
      </c>
      <c r="Y696" s="283">
        <f t="shared" si="73"/>
        <v>44.444444444444443</v>
      </c>
    </row>
    <row r="697" spans="1:25" ht="21.75" customHeight="1" x14ac:dyDescent="0.2">
      <c r="A697" s="225"/>
      <c r="B697" s="458" t="s">
        <v>574</v>
      </c>
      <c r="C697" s="458"/>
      <c r="D697" s="458"/>
      <c r="E697" s="458"/>
      <c r="F697" s="458"/>
      <c r="G697" s="458"/>
      <c r="H697" s="458"/>
      <c r="I697" s="458"/>
      <c r="J697" s="458"/>
      <c r="K697" s="458"/>
      <c r="L697" s="458"/>
      <c r="M697" s="459"/>
      <c r="N697" s="226">
        <v>991</v>
      </c>
      <c r="O697" s="229">
        <v>7</v>
      </c>
      <c r="P697" s="229">
        <v>9</v>
      </c>
      <c r="Q697" s="227" t="s">
        <v>575</v>
      </c>
      <c r="R697" s="228">
        <v>0</v>
      </c>
      <c r="S697" s="460"/>
      <c r="T697" s="461"/>
      <c r="U697" s="230">
        <v>45</v>
      </c>
      <c r="V697" s="231">
        <v>0</v>
      </c>
      <c r="W697" s="270">
        <f t="shared" si="75"/>
        <v>45</v>
      </c>
      <c r="X697" s="281">
        <f t="shared" si="75"/>
        <v>20</v>
      </c>
      <c r="Y697" s="283">
        <f t="shared" si="73"/>
        <v>44.444444444444443</v>
      </c>
    </row>
    <row r="698" spans="1:25" ht="12" customHeight="1" x14ac:dyDescent="0.2">
      <c r="A698" s="225"/>
      <c r="B698" s="458" t="s">
        <v>302</v>
      </c>
      <c r="C698" s="458"/>
      <c r="D698" s="458"/>
      <c r="E698" s="458"/>
      <c r="F698" s="458"/>
      <c r="G698" s="458"/>
      <c r="H698" s="458"/>
      <c r="I698" s="458"/>
      <c r="J698" s="458"/>
      <c r="K698" s="458"/>
      <c r="L698" s="458"/>
      <c r="M698" s="459"/>
      <c r="N698" s="226">
        <v>991</v>
      </c>
      <c r="O698" s="229">
        <v>7</v>
      </c>
      <c r="P698" s="229">
        <v>9</v>
      </c>
      <c r="Q698" s="227" t="s">
        <v>575</v>
      </c>
      <c r="R698" s="228" t="s">
        <v>24</v>
      </c>
      <c r="S698" s="460"/>
      <c r="T698" s="461"/>
      <c r="U698" s="230">
        <v>45</v>
      </c>
      <c r="V698" s="231">
        <v>0</v>
      </c>
      <c r="W698" s="270">
        <f t="shared" si="75"/>
        <v>45</v>
      </c>
      <c r="X698" s="281">
        <f t="shared" si="75"/>
        <v>20</v>
      </c>
      <c r="Y698" s="283">
        <f t="shared" si="73"/>
        <v>44.444444444444443</v>
      </c>
    </row>
    <row r="699" spans="1:25" ht="32.25" customHeight="1" x14ac:dyDescent="0.2">
      <c r="A699" s="225"/>
      <c r="B699" s="458" t="s">
        <v>303</v>
      </c>
      <c r="C699" s="458"/>
      <c r="D699" s="458"/>
      <c r="E699" s="458"/>
      <c r="F699" s="458"/>
      <c r="G699" s="458"/>
      <c r="H699" s="458"/>
      <c r="I699" s="458"/>
      <c r="J699" s="458"/>
      <c r="K699" s="458"/>
      <c r="L699" s="458"/>
      <c r="M699" s="459"/>
      <c r="N699" s="226">
        <v>991</v>
      </c>
      <c r="O699" s="229">
        <v>7</v>
      </c>
      <c r="P699" s="229">
        <v>9</v>
      </c>
      <c r="Q699" s="227" t="s">
        <v>575</v>
      </c>
      <c r="R699" s="228" t="s">
        <v>26</v>
      </c>
      <c r="S699" s="460"/>
      <c r="T699" s="461"/>
      <c r="U699" s="230">
        <v>45</v>
      </c>
      <c r="V699" s="231">
        <v>0</v>
      </c>
      <c r="W699" s="270">
        <f t="shared" si="75"/>
        <v>45</v>
      </c>
      <c r="X699" s="281">
        <f t="shared" si="75"/>
        <v>20</v>
      </c>
      <c r="Y699" s="283">
        <f t="shared" si="73"/>
        <v>44.444444444444443</v>
      </c>
    </row>
    <row r="700" spans="1:25" ht="12" customHeight="1" x14ac:dyDescent="0.2">
      <c r="A700" s="225"/>
      <c r="B700" s="458" t="s">
        <v>305</v>
      </c>
      <c r="C700" s="458"/>
      <c r="D700" s="458"/>
      <c r="E700" s="458"/>
      <c r="F700" s="458"/>
      <c r="G700" s="458"/>
      <c r="H700" s="458"/>
      <c r="I700" s="458"/>
      <c r="J700" s="458"/>
      <c r="K700" s="458"/>
      <c r="L700" s="458"/>
      <c r="M700" s="459"/>
      <c r="N700" s="226">
        <v>991</v>
      </c>
      <c r="O700" s="229">
        <v>7</v>
      </c>
      <c r="P700" s="229">
        <v>9</v>
      </c>
      <c r="Q700" s="227" t="s">
        <v>575</v>
      </c>
      <c r="R700" s="228" t="s">
        <v>28</v>
      </c>
      <c r="S700" s="460"/>
      <c r="T700" s="461"/>
      <c r="U700" s="230">
        <v>45</v>
      </c>
      <c r="V700" s="231">
        <v>0</v>
      </c>
      <c r="W700" s="270">
        <v>45</v>
      </c>
      <c r="X700" s="281">
        <v>20</v>
      </c>
      <c r="Y700" s="283">
        <f t="shared" si="73"/>
        <v>44.444444444444443</v>
      </c>
    </row>
    <row r="701" spans="1:25" ht="12" customHeight="1" x14ac:dyDescent="0.2">
      <c r="A701" s="225"/>
      <c r="B701" s="458" t="s">
        <v>576</v>
      </c>
      <c r="C701" s="458"/>
      <c r="D701" s="458"/>
      <c r="E701" s="458"/>
      <c r="F701" s="458"/>
      <c r="G701" s="458"/>
      <c r="H701" s="458"/>
      <c r="I701" s="458"/>
      <c r="J701" s="458"/>
      <c r="K701" s="458"/>
      <c r="L701" s="458"/>
      <c r="M701" s="459"/>
      <c r="N701" s="226">
        <v>991</v>
      </c>
      <c r="O701" s="229">
        <v>7</v>
      </c>
      <c r="P701" s="229">
        <v>9</v>
      </c>
      <c r="Q701" s="227" t="s">
        <v>577</v>
      </c>
      <c r="R701" s="228">
        <v>0</v>
      </c>
      <c r="S701" s="460"/>
      <c r="T701" s="461"/>
      <c r="U701" s="230">
        <v>50</v>
      </c>
      <c r="V701" s="231">
        <v>0</v>
      </c>
      <c r="W701" s="270">
        <f t="shared" ref="W701:X704" si="76">+W702</f>
        <v>50</v>
      </c>
      <c r="X701" s="281">
        <f t="shared" si="76"/>
        <v>0</v>
      </c>
      <c r="Y701" s="283">
        <f t="shared" si="73"/>
        <v>0</v>
      </c>
    </row>
    <row r="702" spans="1:25" ht="12" customHeight="1" x14ac:dyDescent="0.2">
      <c r="A702" s="225"/>
      <c r="B702" s="458" t="s">
        <v>578</v>
      </c>
      <c r="C702" s="458"/>
      <c r="D702" s="458"/>
      <c r="E702" s="458"/>
      <c r="F702" s="458"/>
      <c r="G702" s="458"/>
      <c r="H702" s="458"/>
      <c r="I702" s="458"/>
      <c r="J702" s="458"/>
      <c r="K702" s="458"/>
      <c r="L702" s="458"/>
      <c r="M702" s="459"/>
      <c r="N702" s="226">
        <v>991</v>
      </c>
      <c r="O702" s="229">
        <v>7</v>
      </c>
      <c r="P702" s="229">
        <v>9</v>
      </c>
      <c r="Q702" s="227" t="s">
        <v>579</v>
      </c>
      <c r="R702" s="228">
        <v>0</v>
      </c>
      <c r="S702" s="460"/>
      <c r="T702" s="461"/>
      <c r="U702" s="230">
        <v>50</v>
      </c>
      <c r="V702" s="231">
        <v>0</v>
      </c>
      <c r="W702" s="270">
        <f t="shared" si="76"/>
        <v>50</v>
      </c>
      <c r="X702" s="281">
        <f t="shared" si="76"/>
        <v>0</v>
      </c>
      <c r="Y702" s="283">
        <f t="shared" si="73"/>
        <v>0</v>
      </c>
    </row>
    <row r="703" spans="1:25" ht="21.75" customHeight="1" x14ac:dyDescent="0.2">
      <c r="A703" s="225"/>
      <c r="B703" s="458" t="s">
        <v>302</v>
      </c>
      <c r="C703" s="458"/>
      <c r="D703" s="458"/>
      <c r="E703" s="458"/>
      <c r="F703" s="458"/>
      <c r="G703" s="458"/>
      <c r="H703" s="458"/>
      <c r="I703" s="458"/>
      <c r="J703" s="458"/>
      <c r="K703" s="458"/>
      <c r="L703" s="458"/>
      <c r="M703" s="459"/>
      <c r="N703" s="226">
        <v>991</v>
      </c>
      <c r="O703" s="229">
        <v>7</v>
      </c>
      <c r="P703" s="229">
        <v>9</v>
      </c>
      <c r="Q703" s="227" t="s">
        <v>579</v>
      </c>
      <c r="R703" s="228" t="s">
        <v>24</v>
      </c>
      <c r="S703" s="460"/>
      <c r="T703" s="461"/>
      <c r="U703" s="230">
        <v>50</v>
      </c>
      <c r="V703" s="231">
        <v>0</v>
      </c>
      <c r="W703" s="270">
        <f t="shared" si="76"/>
        <v>50</v>
      </c>
      <c r="X703" s="281">
        <f t="shared" si="76"/>
        <v>0</v>
      </c>
      <c r="Y703" s="283">
        <f t="shared" si="73"/>
        <v>0</v>
      </c>
    </row>
    <row r="704" spans="1:25" ht="12" customHeight="1" x14ac:dyDescent="0.2">
      <c r="A704" s="225"/>
      <c r="B704" s="458" t="s">
        <v>303</v>
      </c>
      <c r="C704" s="458"/>
      <c r="D704" s="458"/>
      <c r="E704" s="458"/>
      <c r="F704" s="458"/>
      <c r="G704" s="458"/>
      <c r="H704" s="458"/>
      <c r="I704" s="458"/>
      <c r="J704" s="458"/>
      <c r="K704" s="458"/>
      <c r="L704" s="458"/>
      <c r="M704" s="459"/>
      <c r="N704" s="226">
        <v>991</v>
      </c>
      <c r="O704" s="229">
        <v>7</v>
      </c>
      <c r="P704" s="229">
        <v>9</v>
      </c>
      <c r="Q704" s="227" t="s">
        <v>579</v>
      </c>
      <c r="R704" s="228" t="s">
        <v>26</v>
      </c>
      <c r="S704" s="460"/>
      <c r="T704" s="461"/>
      <c r="U704" s="230">
        <v>50</v>
      </c>
      <c r="V704" s="231">
        <v>0</v>
      </c>
      <c r="W704" s="270">
        <f t="shared" si="76"/>
        <v>50</v>
      </c>
      <c r="X704" s="281">
        <f t="shared" si="76"/>
        <v>0</v>
      </c>
      <c r="Y704" s="283">
        <f t="shared" si="73"/>
        <v>0</v>
      </c>
    </row>
    <row r="705" spans="1:25" ht="21.75" customHeight="1" x14ac:dyDescent="0.2">
      <c r="A705" s="225"/>
      <c r="B705" s="458" t="s">
        <v>305</v>
      </c>
      <c r="C705" s="458"/>
      <c r="D705" s="458"/>
      <c r="E705" s="458"/>
      <c r="F705" s="458"/>
      <c r="G705" s="458"/>
      <c r="H705" s="458"/>
      <c r="I705" s="458"/>
      <c r="J705" s="458"/>
      <c r="K705" s="458"/>
      <c r="L705" s="458"/>
      <c r="M705" s="459"/>
      <c r="N705" s="226">
        <v>991</v>
      </c>
      <c r="O705" s="229">
        <v>7</v>
      </c>
      <c r="P705" s="229">
        <v>9</v>
      </c>
      <c r="Q705" s="227" t="s">
        <v>579</v>
      </c>
      <c r="R705" s="228" t="s">
        <v>28</v>
      </c>
      <c r="S705" s="460"/>
      <c r="T705" s="461"/>
      <c r="U705" s="230">
        <v>50</v>
      </c>
      <c r="V705" s="231">
        <v>0</v>
      </c>
      <c r="W705" s="270">
        <v>50</v>
      </c>
      <c r="X705" s="281"/>
      <c r="Y705" s="283">
        <f t="shared" si="73"/>
        <v>0</v>
      </c>
    </row>
    <row r="706" spans="1:25" ht="12" customHeight="1" x14ac:dyDescent="0.2">
      <c r="A706" s="225"/>
      <c r="B706" s="458" t="s">
        <v>314</v>
      </c>
      <c r="C706" s="458"/>
      <c r="D706" s="458"/>
      <c r="E706" s="458"/>
      <c r="F706" s="458"/>
      <c r="G706" s="458"/>
      <c r="H706" s="458"/>
      <c r="I706" s="458"/>
      <c r="J706" s="458"/>
      <c r="K706" s="458"/>
      <c r="L706" s="458"/>
      <c r="M706" s="459"/>
      <c r="N706" s="226">
        <v>991</v>
      </c>
      <c r="O706" s="229">
        <v>7</v>
      </c>
      <c r="P706" s="229">
        <v>9</v>
      </c>
      <c r="Q706" s="227" t="s">
        <v>315</v>
      </c>
      <c r="R706" s="228">
        <v>0</v>
      </c>
      <c r="S706" s="460"/>
      <c r="T706" s="461"/>
      <c r="U706" s="230">
        <v>491.4</v>
      </c>
      <c r="V706" s="231">
        <v>0</v>
      </c>
      <c r="W706" s="270">
        <f>+W707</f>
        <v>491.4</v>
      </c>
      <c r="X706" s="281">
        <f>+X707</f>
        <v>320.56479000000002</v>
      </c>
      <c r="Y706" s="283">
        <f t="shared" si="73"/>
        <v>65.235000000000014</v>
      </c>
    </row>
    <row r="707" spans="1:25" ht="12" customHeight="1" x14ac:dyDescent="0.2">
      <c r="A707" s="225"/>
      <c r="B707" s="458" t="s">
        <v>407</v>
      </c>
      <c r="C707" s="458"/>
      <c r="D707" s="458"/>
      <c r="E707" s="458"/>
      <c r="F707" s="458"/>
      <c r="G707" s="458"/>
      <c r="H707" s="458"/>
      <c r="I707" s="458"/>
      <c r="J707" s="458"/>
      <c r="K707" s="458"/>
      <c r="L707" s="458"/>
      <c r="M707" s="459"/>
      <c r="N707" s="226">
        <v>991</v>
      </c>
      <c r="O707" s="229">
        <v>7</v>
      </c>
      <c r="P707" s="229">
        <v>9</v>
      </c>
      <c r="Q707" s="227" t="s">
        <v>408</v>
      </c>
      <c r="R707" s="228">
        <v>0</v>
      </c>
      <c r="S707" s="460"/>
      <c r="T707" s="461"/>
      <c r="U707" s="230">
        <v>491.4</v>
      </c>
      <c r="V707" s="231">
        <v>0</v>
      </c>
      <c r="W707" s="270">
        <f>+W708+W713</f>
        <v>491.4</v>
      </c>
      <c r="X707" s="281">
        <f>+X708+X713</f>
        <v>320.56479000000002</v>
      </c>
      <c r="Y707" s="283">
        <f t="shared" si="73"/>
        <v>65.235000000000014</v>
      </c>
    </row>
    <row r="708" spans="1:25" ht="12" customHeight="1" x14ac:dyDescent="0.2">
      <c r="A708" s="225"/>
      <c r="B708" s="458" t="s">
        <v>17</v>
      </c>
      <c r="C708" s="458"/>
      <c r="D708" s="458"/>
      <c r="E708" s="458"/>
      <c r="F708" s="458"/>
      <c r="G708" s="458"/>
      <c r="H708" s="458"/>
      <c r="I708" s="458"/>
      <c r="J708" s="458"/>
      <c r="K708" s="458"/>
      <c r="L708" s="458"/>
      <c r="M708" s="459"/>
      <c r="N708" s="226">
        <v>991</v>
      </c>
      <c r="O708" s="229">
        <v>7</v>
      </c>
      <c r="P708" s="229">
        <v>9</v>
      </c>
      <c r="Q708" s="227" t="s">
        <v>408</v>
      </c>
      <c r="R708" s="228" t="s">
        <v>18</v>
      </c>
      <c r="S708" s="460"/>
      <c r="T708" s="461"/>
      <c r="U708" s="230">
        <v>352.71800000000002</v>
      </c>
      <c r="V708" s="231">
        <v>0</v>
      </c>
      <c r="W708" s="270">
        <f>+W709</f>
        <v>352.71799999999996</v>
      </c>
      <c r="X708" s="281">
        <f>+X709</f>
        <v>318.52906999999999</v>
      </c>
      <c r="Y708" s="283">
        <f t="shared" si="73"/>
        <v>90.307007297614533</v>
      </c>
    </row>
    <row r="709" spans="1:25" ht="12" customHeight="1" x14ac:dyDescent="0.2">
      <c r="A709" s="225"/>
      <c r="B709" s="458" t="s">
        <v>37</v>
      </c>
      <c r="C709" s="458"/>
      <c r="D709" s="458"/>
      <c r="E709" s="458"/>
      <c r="F709" s="458"/>
      <c r="G709" s="458"/>
      <c r="H709" s="458"/>
      <c r="I709" s="458"/>
      <c r="J709" s="458"/>
      <c r="K709" s="458"/>
      <c r="L709" s="458"/>
      <c r="M709" s="459"/>
      <c r="N709" s="226">
        <v>991</v>
      </c>
      <c r="O709" s="229">
        <v>7</v>
      </c>
      <c r="P709" s="229">
        <v>9</v>
      </c>
      <c r="Q709" s="227" t="s">
        <v>408</v>
      </c>
      <c r="R709" s="228" t="s">
        <v>38</v>
      </c>
      <c r="S709" s="460"/>
      <c r="T709" s="461"/>
      <c r="U709" s="230">
        <v>352.71800000000002</v>
      </c>
      <c r="V709" s="231">
        <v>0</v>
      </c>
      <c r="W709" s="270">
        <f>+W710+W711+W712</f>
        <v>352.71799999999996</v>
      </c>
      <c r="X709" s="281">
        <f>+X710+X711+X712</f>
        <v>318.52906999999999</v>
      </c>
      <c r="Y709" s="283">
        <f t="shared" si="73"/>
        <v>90.307007297614533</v>
      </c>
    </row>
    <row r="710" spans="1:25" ht="32.25" customHeight="1" x14ac:dyDescent="0.2">
      <c r="A710" s="225"/>
      <c r="B710" s="458" t="s">
        <v>290</v>
      </c>
      <c r="C710" s="458"/>
      <c r="D710" s="458"/>
      <c r="E710" s="458"/>
      <c r="F710" s="458"/>
      <c r="G710" s="458"/>
      <c r="H710" s="458"/>
      <c r="I710" s="458"/>
      <c r="J710" s="458"/>
      <c r="K710" s="458"/>
      <c r="L710" s="458"/>
      <c r="M710" s="459"/>
      <c r="N710" s="226">
        <v>991</v>
      </c>
      <c r="O710" s="229">
        <v>7</v>
      </c>
      <c r="P710" s="229">
        <v>9</v>
      </c>
      <c r="Q710" s="227" t="s">
        <v>408</v>
      </c>
      <c r="R710" s="228" t="s">
        <v>39</v>
      </c>
      <c r="S710" s="460"/>
      <c r="T710" s="461"/>
      <c r="U710" s="230">
        <v>257.08</v>
      </c>
      <c r="V710" s="231">
        <v>0</v>
      </c>
      <c r="W710" s="270">
        <v>257.08</v>
      </c>
      <c r="X710" s="281">
        <v>245.22125</v>
      </c>
      <c r="Y710" s="283">
        <f t="shared" si="73"/>
        <v>95.387136299984448</v>
      </c>
    </row>
    <row r="711" spans="1:25" ht="12" customHeight="1" x14ac:dyDescent="0.2">
      <c r="A711" s="225"/>
      <c r="B711" s="458" t="s">
        <v>308</v>
      </c>
      <c r="C711" s="458"/>
      <c r="D711" s="458"/>
      <c r="E711" s="458"/>
      <c r="F711" s="458"/>
      <c r="G711" s="458"/>
      <c r="H711" s="458"/>
      <c r="I711" s="458"/>
      <c r="J711" s="458"/>
      <c r="K711" s="458"/>
      <c r="L711" s="458"/>
      <c r="M711" s="459"/>
      <c r="N711" s="226">
        <v>991</v>
      </c>
      <c r="O711" s="229">
        <v>7</v>
      </c>
      <c r="P711" s="229">
        <v>9</v>
      </c>
      <c r="Q711" s="227" t="s">
        <v>408</v>
      </c>
      <c r="R711" s="228" t="s">
        <v>40</v>
      </c>
      <c r="S711" s="460"/>
      <c r="T711" s="461"/>
      <c r="U711" s="230">
        <v>18</v>
      </c>
      <c r="V711" s="231">
        <v>0</v>
      </c>
      <c r="W711" s="270">
        <v>18</v>
      </c>
      <c r="X711" s="281"/>
      <c r="Y711" s="283">
        <f t="shared" si="73"/>
        <v>0</v>
      </c>
    </row>
    <row r="712" spans="1:25" ht="12" customHeight="1" x14ac:dyDescent="0.2">
      <c r="A712" s="225"/>
      <c r="B712" s="458" t="s">
        <v>291</v>
      </c>
      <c r="C712" s="458"/>
      <c r="D712" s="458"/>
      <c r="E712" s="458"/>
      <c r="F712" s="458"/>
      <c r="G712" s="458"/>
      <c r="H712" s="458"/>
      <c r="I712" s="458"/>
      <c r="J712" s="458"/>
      <c r="K712" s="458"/>
      <c r="L712" s="458"/>
      <c r="M712" s="459"/>
      <c r="N712" s="226">
        <v>991</v>
      </c>
      <c r="O712" s="229">
        <v>7</v>
      </c>
      <c r="P712" s="229">
        <v>9</v>
      </c>
      <c r="Q712" s="227" t="s">
        <v>408</v>
      </c>
      <c r="R712" s="228" t="s">
        <v>41</v>
      </c>
      <c r="S712" s="460"/>
      <c r="T712" s="461"/>
      <c r="U712" s="230">
        <v>77.638000000000005</v>
      </c>
      <c r="V712" s="231">
        <v>0</v>
      </c>
      <c r="W712" s="270">
        <v>77.638000000000005</v>
      </c>
      <c r="X712" s="281">
        <v>73.307820000000007</v>
      </c>
      <c r="Y712" s="283">
        <f t="shared" si="73"/>
        <v>94.422602333908657</v>
      </c>
    </row>
    <row r="713" spans="1:25" ht="12" customHeight="1" x14ac:dyDescent="0.2">
      <c r="A713" s="225"/>
      <c r="B713" s="458" t="s">
        <v>302</v>
      </c>
      <c r="C713" s="458"/>
      <c r="D713" s="458"/>
      <c r="E713" s="458"/>
      <c r="F713" s="458"/>
      <c r="G713" s="458"/>
      <c r="H713" s="458"/>
      <c r="I713" s="458"/>
      <c r="J713" s="458"/>
      <c r="K713" s="458"/>
      <c r="L713" s="458"/>
      <c r="M713" s="459"/>
      <c r="N713" s="226">
        <v>991</v>
      </c>
      <c r="O713" s="229">
        <v>7</v>
      </c>
      <c r="P713" s="229">
        <v>9</v>
      </c>
      <c r="Q713" s="227" t="s">
        <v>408</v>
      </c>
      <c r="R713" s="228" t="s">
        <v>24</v>
      </c>
      <c r="S713" s="460"/>
      <c r="T713" s="461"/>
      <c r="U713" s="230">
        <v>138.68199999999999</v>
      </c>
      <c r="V713" s="231">
        <v>0</v>
      </c>
      <c r="W713" s="270">
        <f>+W714</f>
        <v>138.68199999999999</v>
      </c>
      <c r="X713" s="281">
        <f>+X714</f>
        <v>2.03572</v>
      </c>
      <c r="Y713" s="283">
        <f t="shared" si="73"/>
        <v>1.4679049912750033</v>
      </c>
    </row>
    <row r="714" spans="1:25" ht="21.75" customHeight="1" x14ac:dyDescent="0.2">
      <c r="A714" s="225"/>
      <c r="B714" s="458" t="s">
        <v>303</v>
      </c>
      <c r="C714" s="458"/>
      <c r="D714" s="458"/>
      <c r="E714" s="458"/>
      <c r="F714" s="458"/>
      <c r="G714" s="458"/>
      <c r="H714" s="458"/>
      <c r="I714" s="458"/>
      <c r="J714" s="458"/>
      <c r="K714" s="458"/>
      <c r="L714" s="458"/>
      <c r="M714" s="459"/>
      <c r="N714" s="226">
        <v>991</v>
      </c>
      <c r="O714" s="229">
        <v>7</v>
      </c>
      <c r="P714" s="229">
        <v>9</v>
      </c>
      <c r="Q714" s="227" t="s">
        <v>408</v>
      </c>
      <c r="R714" s="228" t="s">
        <v>26</v>
      </c>
      <c r="S714" s="460"/>
      <c r="T714" s="461"/>
      <c r="U714" s="230">
        <v>138.68199999999999</v>
      </c>
      <c r="V714" s="231">
        <v>0</v>
      </c>
      <c r="W714" s="270">
        <f>+W715</f>
        <v>138.68199999999999</v>
      </c>
      <c r="X714" s="281">
        <f>+X715</f>
        <v>2.03572</v>
      </c>
      <c r="Y714" s="283">
        <f t="shared" si="73"/>
        <v>1.4679049912750033</v>
      </c>
    </row>
    <row r="715" spans="1:25" ht="12" customHeight="1" x14ac:dyDescent="0.2">
      <c r="A715" s="225"/>
      <c r="B715" s="458" t="s">
        <v>305</v>
      </c>
      <c r="C715" s="458"/>
      <c r="D715" s="458"/>
      <c r="E715" s="458"/>
      <c r="F715" s="458"/>
      <c r="G715" s="458"/>
      <c r="H715" s="458"/>
      <c r="I715" s="458"/>
      <c r="J715" s="458"/>
      <c r="K715" s="458"/>
      <c r="L715" s="458"/>
      <c r="M715" s="459"/>
      <c r="N715" s="226">
        <v>991</v>
      </c>
      <c r="O715" s="229">
        <v>7</v>
      </c>
      <c r="P715" s="229">
        <v>9</v>
      </c>
      <c r="Q715" s="227" t="s">
        <v>408</v>
      </c>
      <c r="R715" s="228" t="s">
        <v>28</v>
      </c>
      <c r="S715" s="460"/>
      <c r="T715" s="461"/>
      <c r="U715" s="230">
        <v>138.68199999999999</v>
      </c>
      <c r="V715" s="231">
        <v>0</v>
      </c>
      <c r="W715" s="270">
        <v>138.68199999999999</v>
      </c>
      <c r="X715" s="281">
        <v>2.03572</v>
      </c>
      <c r="Y715" s="283">
        <f t="shared" si="73"/>
        <v>1.4679049912750033</v>
      </c>
    </row>
    <row r="716" spans="1:25" ht="12" customHeight="1" x14ac:dyDescent="0.2">
      <c r="A716" s="225"/>
      <c r="B716" s="458" t="s">
        <v>507</v>
      </c>
      <c r="C716" s="458"/>
      <c r="D716" s="458"/>
      <c r="E716" s="458"/>
      <c r="F716" s="458"/>
      <c r="G716" s="458"/>
      <c r="H716" s="458"/>
      <c r="I716" s="458"/>
      <c r="J716" s="458"/>
      <c r="K716" s="458"/>
      <c r="L716" s="458"/>
      <c r="M716" s="459"/>
      <c r="N716" s="226">
        <v>991</v>
      </c>
      <c r="O716" s="229">
        <v>9</v>
      </c>
      <c r="P716" s="229">
        <v>0</v>
      </c>
      <c r="Q716" s="227">
        <v>0</v>
      </c>
      <c r="R716" s="228">
        <v>0</v>
      </c>
      <c r="S716" s="460"/>
      <c r="T716" s="461"/>
      <c r="U716" s="230">
        <v>269</v>
      </c>
      <c r="V716" s="231">
        <v>175.57</v>
      </c>
      <c r="W716" s="270">
        <f t="shared" ref="W716:X721" si="77">+W717</f>
        <v>444.57</v>
      </c>
      <c r="X716" s="281">
        <f t="shared" si="77"/>
        <v>407.54</v>
      </c>
      <c r="Y716" s="283">
        <f t="shared" si="73"/>
        <v>91.67060305463707</v>
      </c>
    </row>
    <row r="717" spans="1:25" ht="12" customHeight="1" x14ac:dyDescent="0.2">
      <c r="A717" s="225"/>
      <c r="B717" s="458" t="s">
        <v>508</v>
      </c>
      <c r="C717" s="458"/>
      <c r="D717" s="458"/>
      <c r="E717" s="458"/>
      <c r="F717" s="458"/>
      <c r="G717" s="458"/>
      <c r="H717" s="458"/>
      <c r="I717" s="458"/>
      <c r="J717" s="458"/>
      <c r="K717" s="458"/>
      <c r="L717" s="458"/>
      <c r="M717" s="459"/>
      <c r="N717" s="226">
        <v>991</v>
      </c>
      <c r="O717" s="229">
        <v>9</v>
      </c>
      <c r="P717" s="229">
        <v>9</v>
      </c>
      <c r="Q717" s="227">
        <v>0</v>
      </c>
      <c r="R717" s="228">
        <v>0</v>
      </c>
      <c r="S717" s="460"/>
      <c r="T717" s="461"/>
      <c r="U717" s="230">
        <v>269</v>
      </c>
      <c r="V717" s="231">
        <v>175.57</v>
      </c>
      <c r="W717" s="270">
        <f t="shared" si="77"/>
        <v>444.57</v>
      </c>
      <c r="X717" s="281">
        <f t="shared" si="77"/>
        <v>407.54</v>
      </c>
      <c r="Y717" s="283">
        <f t="shared" si="73"/>
        <v>91.67060305463707</v>
      </c>
    </row>
    <row r="718" spans="1:25" ht="32.25" customHeight="1" x14ac:dyDescent="0.2">
      <c r="A718" s="225"/>
      <c r="B718" s="458" t="s">
        <v>343</v>
      </c>
      <c r="C718" s="458"/>
      <c r="D718" s="458"/>
      <c r="E718" s="458"/>
      <c r="F718" s="458"/>
      <c r="G718" s="458"/>
      <c r="H718" s="458"/>
      <c r="I718" s="458"/>
      <c r="J718" s="458"/>
      <c r="K718" s="458"/>
      <c r="L718" s="458"/>
      <c r="M718" s="459"/>
      <c r="N718" s="226">
        <v>991</v>
      </c>
      <c r="O718" s="229">
        <v>9</v>
      </c>
      <c r="P718" s="229">
        <v>9</v>
      </c>
      <c r="Q718" s="227" t="s">
        <v>344</v>
      </c>
      <c r="R718" s="228">
        <v>0</v>
      </c>
      <c r="S718" s="460"/>
      <c r="T718" s="461"/>
      <c r="U718" s="230">
        <v>269</v>
      </c>
      <c r="V718" s="231">
        <v>175.57</v>
      </c>
      <c r="W718" s="270">
        <f t="shared" si="77"/>
        <v>444.57</v>
      </c>
      <c r="X718" s="281">
        <f t="shared" si="77"/>
        <v>407.54</v>
      </c>
      <c r="Y718" s="283">
        <f t="shared" si="73"/>
        <v>91.67060305463707</v>
      </c>
    </row>
    <row r="719" spans="1:25" ht="12" customHeight="1" x14ac:dyDescent="0.2">
      <c r="A719" s="225"/>
      <c r="B719" s="458" t="s">
        <v>88</v>
      </c>
      <c r="C719" s="458"/>
      <c r="D719" s="458"/>
      <c r="E719" s="458"/>
      <c r="F719" s="458"/>
      <c r="G719" s="458"/>
      <c r="H719" s="458"/>
      <c r="I719" s="458"/>
      <c r="J719" s="458"/>
      <c r="K719" s="458"/>
      <c r="L719" s="458"/>
      <c r="M719" s="459"/>
      <c r="N719" s="226">
        <v>991</v>
      </c>
      <c r="O719" s="229">
        <v>9</v>
      </c>
      <c r="P719" s="229">
        <v>9</v>
      </c>
      <c r="Q719" s="227" t="s">
        <v>345</v>
      </c>
      <c r="R719" s="228">
        <v>0</v>
      </c>
      <c r="S719" s="460"/>
      <c r="T719" s="461"/>
      <c r="U719" s="230">
        <v>269</v>
      </c>
      <c r="V719" s="231">
        <v>175.57</v>
      </c>
      <c r="W719" s="270">
        <f t="shared" si="77"/>
        <v>444.57</v>
      </c>
      <c r="X719" s="281">
        <f t="shared" si="77"/>
        <v>407.54</v>
      </c>
      <c r="Y719" s="283">
        <f t="shared" si="73"/>
        <v>91.67060305463707</v>
      </c>
    </row>
    <row r="720" spans="1:25" ht="12" customHeight="1" x14ac:dyDescent="0.2">
      <c r="A720" s="225"/>
      <c r="B720" s="458" t="s">
        <v>302</v>
      </c>
      <c r="C720" s="458"/>
      <c r="D720" s="458"/>
      <c r="E720" s="458"/>
      <c r="F720" s="458"/>
      <c r="G720" s="458"/>
      <c r="H720" s="458"/>
      <c r="I720" s="458"/>
      <c r="J720" s="458"/>
      <c r="K720" s="458"/>
      <c r="L720" s="458"/>
      <c r="M720" s="459"/>
      <c r="N720" s="226">
        <v>991</v>
      </c>
      <c r="O720" s="229">
        <v>9</v>
      </c>
      <c r="P720" s="229">
        <v>9</v>
      </c>
      <c r="Q720" s="227" t="s">
        <v>345</v>
      </c>
      <c r="R720" s="228" t="s">
        <v>24</v>
      </c>
      <c r="S720" s="460"/>
      <c r="T720" s="461"/>
      <c r="U720" s="230">
        <v>269</v>
      </c>
      <c r="V720" s="231">
        <v>175.57</v>
      </c>
      <c r="W720" s="270">
        <f t="shared" si="77"/>
        <v>444.57</v>
      </c>
      <c r="X720" s="281">
        <f t="shared" si="77"/>
        <v>407.54</v>
      </c>
      <c r="Y720" s="283">
        <f t="shared" si="73"/>
        <v>91.67060305463707</v>
      </c>
    </row>
    <row r="721" spans="1:25" ht="21.75" customHeight="1" x14ac:dyDescent="0.2">
      <c r="A721" s="225"/>
      <c r="B721" s="458" t="s">
        <v>303</v>
      </c>
      <c r="C721" s="458"/>
      <c r="D721" s="458"/>
      <c r="E721" s="458"/>
      <c r="F721" s="458"/>
      <c r="G721" s="458"/>
      <c r="H721" s="458"/>
      <c r="I721" s="458"/>
      <c r="J721" s="458"/>
      <c r="K721" s="458"/>
      <c r="L721" s="458"/>
      <c r="M721" s="459"/>
      <c r="N721" s="226">
        <v>991</v>
      </c>
      <c r="O721" s="229">
        <v>9</v>
      </c>
      <c r="P721" s="229">
        <v>9</v>
      </c>
      <c r="Q721" s="227" t="s">
        <v>345</v>
      </c>
      <c r="R721" s="228" t="s">
        <v>26</v>
      </c>
      <c r="S721" s="460"/>
      <c r="T721" s="461"/>
      <c r="U721" s="230">
        <v>269</v>
      </c>
      <c r="V721" s="231">
        <v>175.57</v>
      </c>
      <c r="W721" s="270">
        <f t="shared" si="77"/>
        <v>444.57</v>
      </c>
      <c r="X721" s="281">
        <f t="shared" si="77"/>
        <v>407.54</v>
      </c>
      <c r="Y721" s="283">
        <f t="shared" si="73"/>
        <v>91.67060305463707</v>
      </c>
    </row>
    <row r="722" spans="1:25" ht="21.75" customHeight="1" x14ac:dyDescent="0.2">
      <c r="A722" s="225"/>
      <c r="B722" s="458" t="s">
        <v>305</v>
      </c>
      <c r="C722" s="458"/>
      <c r="D722" s="458"/>
      <c r="E722" s="458"/>
      <c r="F722" s="458"/>
      <c r="G722" s="458"/>
      <c r="H722" s="458"/>
      <c r="I722" s="458"/>
      <c r="J722" s="458"/>
      <c r="K722" s="458"/>
      <c r="L722" s="458"/>
      <c r="M722" s="459"/>
      <c r="N722" s="226">
        <v>991</v>
      </c>
      <c r="O722" s="229">
        <v>9</v>
      </c>
      <c r="P722" s="229">
        <v>9</v>
      </c>
      <c r="Q722" s="227" t="s">
        <v>345</v>
      </c>
      <c r="R722" s="228" t="s">
        <v>28</v>
      </c>
      <c r="S722" s="460"/>
      <c r="T722" s="461"/>
      <c r="U722" s="230">
        <v>269</v>
      </c>
      <c r="V722" s="231">
        <v>175.57</v>
      </c>
      <c r="W722" s="270">
        <v>444.57</v>
      </c>
      <c r="X722" s="281">
        <v>407.54</v>
      </c>
      <c r="Y722" s="283">
        <f t="shared" si="73"/>
        <v>91.67060305463707</v>
      </c>
    </row>
    <row r="723" spans="1:25" ht="12" customHeight="1" x14ac:dyDescent="0.2">
      <c r="A723" s="225"/>
      <c r="B723" s="458" t="s">
        <v>147</v>
      </c>
      <c r="C723" s="458"/>
      <c r="D723" s="458"/>
      <c r="E723" s="458"/>
      <c r="F723" s="458"/>
      <c r="G723" s="458"/>
      <c r="H723" s="458"/>
      <c r="I723" s="458"/>
      <c r="J723" s="458"/>
      <c r="K723" s="458"/>
      <c r="L723" s="458"/>
      <c r="M723" s="459"/>
      <c r="N723" s="226">
        <v>991</v>
      </c>
      <c r="O723" s="229">
        <v>10</v>
      </c>
      <c r="P723" s="229">
        <v>0</v>
      </c>
      <c r="Q723" s="227">
        <v>0</v>
      </c>
      <c r="R723" s="228">
        <v>0</v>
      </c>
      <c r="S723" s="460"/>
      <c r="T723" s="461"/>
      <c r="U723" s="230">
        <v>1524.7</v>
      </c>
      <c r="V723" s="231">
        <v>-359.11500000000001</v>
      </c>
      <c r="W723" s="270">
        <f>+W724+W741</f>
        <v>1113.5</v>
      </c>
      <c r="X723" s="281">
        <f>+X724+X741</f>
        <v>1113.5</v>
      </c>
      <c r="Y723" s="283">
        <f t="shared" si="73"/>
        <v>100</v>
      </c>
    </row>
    <row r="724" spans="1:25" ht="32.25" customHeight="1" x14ac:dyDescent="0.2">
      <c r="A724" s="225"/>
      <c r="B724" s="458" t="s">
        <v>52</v>
      </c>
      <c r="C724" s="458"/>
      <c r="D724" s="458"/>
      <c r="E724" s="458"/>
      <c r="F724" s="458"/>
      <c r="G724" s="458"/>
      <c r="H724" s="458"/>
      <c r="I724" s="458"/>
      <c r="J724" s="458"/>
      <c r="K724" s="458"/>
      <c r="L724" s="458"/>
      <c r="M724" s="459"/>
      <c r="N724" s="226">
        <v>991</v>
      </c>
      <c r="O724" s="229">
        <v>10</v>
      </c>
      <c r="P724" s="229">
        <v>3</v>
      </c>
      <c r="Q724" s="227">
        <v>0</v>
      </c>
      <c r="R724" s="228">
        <v>0</v>
      </c>
      <c r="S724" s="460"/>
      <c r="T724" s="461"/>
      <c r="U724" s="230">
        <v>1524.7</v>
      </c>
      <c r="V724" s="231">
        <v>-1513.7</v>
      </c>
      <c r="W724" s="270">
        <f>+W737</f>
        <v>11</v>
      </c>
      <c r="X724" s="281">
        <f>+X737</f>
        <v>11</v>
      </c>
      <c r="Y724" s="283">
        <f t="shared" si="73"/>
        <v>100</v>
      </c>
    </row>
    <row r="725" spans="1:25" ht="12" hidden="1" customHeight="1" x14ac:dyDescent="0.2">
      <c r="A725" s="225"/>
      <c r="B725" s="458" t="s">
        <v>64</v>
      </c>
      <c r="C725" s="458"/>
      <c r="D725" s="458"/>
      <c r="E725" s="458"/>
      <c r="F725" s="458"/>
      <c r="G725" s="458"/>
      <c r="H725" s="458"/>
      <c r="I725" s="458"/>
      <c r="J725" s="458"/>
      <c r="K725" s="458"/>
      <c r="L725" s="458"/>
      <c r="M725" s="459"/>
      <c r="N725" s="226">
        <v>991</v>
      </c>
      <c r="O725" s="229">
        <v>10</v>
      </c>
      <c r="P725" s="229">
        <v>3</v>
      </c>
      <c r="Q725" s="227" t="s">
        <v>369</v>
      </c>
      <c r="R725" s="228">
        <v>0</v>
      </c>
      <c r="S725" s="460"/>
      <c r="T725" s="461"/>
      <c r="U725" s="230">
        <v>225</v>
      </c>
      <c r="V725" s="231">
        <v>-225</v>
      </c>
      <c r="W725" s="270">
        <v>0</v>
      </c>
      <c r="X725" s="281">
        <v>0</v>
      </c>
      <c r="Y725" s="283" t="e">
        <f t="shared" si="73"/>
        <v>#DIV/0!</v>
      </c>
    </row>
    <row r="726" spans="1:25" ht="12" hidden="1" customHeight="1" x14ac:dyDescent="0.2">
      <c r="A726" s="225"/>
      <c r="B726" s="458" t="s">
        <v>65</v>
      </c>
      <c r="C726" s="458"/>
      <c r="D726" s="458"/>
      <c r="E726" s="458"/>
      <c r="F726" s="458"/>
      <c r="G726" s="458"/>
      <c r="H726" s="458"/>
      <c r="I726" s="458"/>
      <c r="J726" s="458"/>
      <c r="K726" s="458"/>
      <c r="L726" s="458"/>
      <c r="M726" s="459"/>
      <c r="N726" s="226">
        <v>991</v>
      </c>
      <c r="O726" s="229">
        <v>10</v>
      </c>
      <c r="P726" s="229">
        <v>3</v>
      </c>
      <c r="Q726" s="227" t="s">
        <v>441</v>
      </c>
      <c r="R726" s="228">
        <v>0</v>
      </c>
      <c r="S726" s="460"/>
      <c r="T726" s="461"/>
      <c r="U726" s="230">
        <v>225</v>
      </c>
      <c r="V726" s="231">
        <v>-225</v>
      </c>
      <c r="W726" s="270">
        <v>0</v>
      </c>
      <c r="X726" s="281">
        <v>0</v>
      </c>
      <c r="Y726" s="283" t="e">
        <f t="shared" si="73"/>
        <v>#DIV/0!</v>
      </c>
    </row>
    <row r="727" spans="1:25" ht="21.75" hidden="1" customHeight="1" x14ac:dyDescent="0.2">
      <c r="A727" s="225"/>
      <c r="B727" s="458" t="s">
        <v>442</v>
      </c>
      <c r="C727" s="458"/>
      <c r="D727" s="458"/>
      <c r="E727" s="458"/>
      <c r="F727" s="458"/>
      <c r="G727" s="458"/>
      <c r="H727" s="458"/>
      <c r="I727" s="458"/>
      <c r="J727" s="458"/>
      <c r="K727" s="458"/>
      <c r="L727" s="458"/>
      <c r="M727" s="459"/>
      <c r="N727" s="226">
        <v>991</v>
      </c>
      <c r="O727" s="229">
        <v>10</v>
      </c>
      <c r="P727" s="229">
        <v>3</v>
      </c>
      <c r="Q727" s="227" t="s">
        <v>443</v>
      </c>
      <c r="R727" s="228">
        <v>0</v>
      </c>
      <c r="S727" s="460"/>
      <c r="T727" s="461"/>
      <c r="U727" s="230">
        <v>225</v>
      </c>
      <c r="V727" s="231">
        <v>-225</v>
      </c>
      <c r="W727" s="270">
        <v>0</v>
      </c>
      <c r="X727" s="281">
        <v>0</v>
      </c>
      <c r="Y727" s="283" t="e">
        <f t="shared" si="73"/>
        <v>#DIV/0!</v>
      </c>
    </row>
    <row r="728" spans="1:25" ht="21.75" hidden="1" customHeight="1" x14ac:dyDescent="0.2">
      <c r="A728" s="225"/>
      <c r="B728" s="458" t="s">
        <v>46</v>
      </c>
      <c r="C728" s="458"/>
      <c r="D728" s="458"/>
      <c r="E728" s="458"/>
      <c r="F728" s="458"/>
      <c r="G728" s="458"/>
      <c r="H728" s="458"/>
      <c r="I728" s="458"/>
      <c r="J728" s="458"/>
      <c r="K728" s="458"/>
      <c r="L728" s="458"/>
      <c r="M728" s="459"/>
      <c r="N728" s="226">
        <v>991</v>
      </c>
      <c r="O728" s="229">
        <v>10</v>
      </c>
      <c r="P728" s="229">
        <v>3</v>
      </c>
      <c r="Q728" s="227" t="s">
        <v>443</v>
      </c>
      <c r="R728" s="228" t="s">
        <v>43</v>
      </c>
      <c r="S728" s="460"/>
      <c r="T728" s="461"/>
      <c r="U728" s="230">
        <v>225</v>
      </c>
      <c r="V728" s="231">
        <v>-225</v>
      </c>
      <c r="W728" s="270">
        <v>0</v>
      </c>
      <c r="X728" s="281">
        <v>0</v>
      </c>
      <c r="Y728" s="283" t="e">
        <f t="shared" si="73"/>
        <v>#DIV/0!</v>
      </c>
    </row>
    <row r="729" spans="1:25" ht="12" hidden="1" customHeight="1" x14ac:dyDescent="0.2">
      <c r="A729" s="225"/>
      <c r="B729" s="458" t="s">
        <v>444</v>
      </c>
      <c r="C729" s="458"/>
      <c r="D729" s="458"/>
      <c r="E729" s="458"/>
      <c r="F729" s="458"/>
      <c r="G729" s="458"/>
      <c r="H729" s="458"/>
      <c r="I729" s="458"/>
      <c r="J729" s="458"/>
      <c r="K729" s="458"/>
      <c r="L729" s="458"/>
      <c r="M729" s="459"/>
      <c r="N729" s="226">
        <v>991</v>
      </c>
      <c r="O729" s="229">
        <v>10</v>
      </c>
      <c r="P729" s="229">
        <v>3</v>
      </c>
      <c r="Q729" s="227" t="s">
        <v>443</v>
      </c>
      <c r="R729" s="228" t="s">
        <v>445</v>
      </c>
      <c r="S729" s="460"/>
      <c r="T729" s="461"/>
      <c r="U729" s="230">
        <v>225</v>
      </c>
      <c r="V729" s="231">
        <v>-225</v>
      </c>
      <c r="W729" s="270">
        <v>0</v>
      </c>
      <c r="X729" s="281">
        <v>0</v>
      </c>
      <c r="Y729" s="283" t="e">
        <f t="shared" si="73"/>
        <v>#DIV/0!</v>
      </c>
    </row>
    <row r="730" spans="1:25" ht="12" hidden="1" customHeight="1" x14ac:dyDescent="0.2">
      <c r="A730" s="225"/>
      <c r="B730" s="458" t="s">
        <v>87</v>
      </c>
      <c r="C730" s="458"/>
      <c r="D730" s="458"/>
      <c r="E730" s="458"/>
      <c r="F730" s="458"/>
      <c r="G730" s="458"/>
      <c r="H730" s="458"/>
      <c r="I730" s="458"/>
      <c r="J730" s="458"/>
      <c r="K730" s="458"/>
      <c r="L730" s="458"/>
      <c r="M730" s="459"/>
      <c r="N730" s="226">
        <v>991</v>
      </c>
      <c r="O730" s="229">
        <v>10</v>
      </c>
      <c r="P730" s="229">
        <v>3</v>
      </c>
      <c r="Q730" s="227" t="s">
        <v>443</v>
      </c>
      <c r="R730" s="228" t="s">
        <v>446</v>
      </c>
      <c r="S730" s="460"/>
      <c r="T730" s="461"/>
      <c r="U730" s="230">
        <v>225</v>
      </c>
      <c r="V730" s="231">
        <v>-225</v>
      </c>
      <c r="W730" s="270">
        <v>0</v>
      </c>
      <c r="X730" s="281">
        <v>0</v>
      </c>
      <c r="Y730" s="283" t="e">
        <f t="shared" si="73"/>
        <v>#DIV/0!</v>
      </c>
    </row>
    <row r="731" spans="1:25" ht="12" hidden="1" customHeight="1" x14ac:dyDescent="0.2">
      <c r="A731" s="225"/>
      <c r="B731" s="458" t="s">
        <v>447</v>
      </c>
      <c r="C731" s="458"/>
      <c r="D731" s="458"/>
      <c r="E731" s="458"/>
      <c r="F731" s="458"/>
      <c r="G731" s="458"/>
      <c r="H731" s="458"/>
      <c r="I731" s="458"/>
      <c r="J731" s="458"/>
      <c r="K731" s="458"/>
      <c r="L731" s="458"/>
      <c r="M731" s="459"/>
      <c r="N731" s="226">
        <v>991</v>
      </c>
      <c r="O731" s="229">
        <v>10</v>
      </c>
      <c r="P731" s="229">
        <v>3</v>
      </c>
      <c r="Q731" s="227" t="s">
        <v>448</v>
      </c>
      <c r="R731" s="228">
        <v>0</v>
      </c>
      <c r="S731" s="460"/>
      <c r="T731" s="461"/>
      <c r="U731" s="230">
        <v>1299.7</v>
      </c>
      <c r="V731" s="231">
        <v>-1299.7</v>
      </c>
      <c r="W731" s="270">
        <v>0</v>
      </c>
      <c r="X731" s="281">
        <v>0</v>
      </c>
      <c r="Y731" s="283" t="e">
        <f t="shared" si="73"/>
        <v>#DIV/0!</v>
      </c>
    </row>
    <row r="732" spans="1:25" ht="32.25" hidden="1" customHeight="1" x14ac:dyDescent="0.2">
      <c r="A732" s="225"/>
      <c r="B732" s="458" t="s">
        <v>449</v>
      </c>
      <c r="C732" s="458"/>
      <c r="D732" s="458"/>
      <c r="E732" s="458"/>
      <c r="F732" s="458"/>
      <c r="G732" s="458"/>
      <c r="H732" s="458"/>
      <c r="I732" s="458"/>
      <c r="J732" s="458"/>
      <c r="K732" s="458"/>
      <c r="L732" s="458"/>
      <c r="M732" s="459"/>
      <c r="N732" s="226">
        <v>991</v>
      </c>
      <c r="O732" s="229">
        <v>10</v>
      </c>
      <c r="P732" s="229">
        <v>3</v>
      </c>
      <c r="Q732" s="227" t="s">
        <v>450</v>
      </c>
      <c r="R732" s="228">
        <v>0</v>
      </c>
      <c r="S732" s="460"/>
      <c r="T732" s="461"/>
      <c r="U732" s="230">
        <v>1299.7</v>
      </c>
      <c r="V732" s="231">
        <v>-1299.7</v>
      </c>
      <c r="W732" s="270">
        <v>0</v>
      </c>
      <c r="X732" s="281">
        <v>0</v>
      </c>
      <c r="Y732" s="283" t="e">
        <f t="shared" si="73"/>
        <v>#DIV/0!</v>
      </c>
    </row>
    <row r="733" spans="1:25" ht="21.75" hidden="1" customHeight="1" x14ac:dyDescent="0.2">
      <c r="A733" s="225"/>
      <c r="B733" s="458" t="s">
        <v>514</v>
      </c>
      <c r="C733" s="458"/>
      <c r="D733" s="458"/>
      <c r="E733" s="458"/>
      <c r="F733" s="458"/>
      <c r="G733" s="458"/>
      <c r="H733" s="458"/>
      <c r="I733" s="458"/>
      <c r="J733" s="458"/>
      <c r="K733" s="458"/>
      <c r="L733" s="458"/>
      <c r="M733" s="459"/>
      <c r="N733" s="226">
        <v>991</v>
      </c>
      <c r="O733" s="229">
        <v>10</v>
      </c>
      <c r="P733" s="229">
        <v>3</v>
      </c>
      <c r="Q733" s="227" t="s">
        <v>515</v>
      </c>
      <c r="R733" s="228">
        <v>0</v>
      </c>
      <c r="S733" s="460"/>
      <c r="T733" s="461"/>
      <c r="U733" s="230">
        <v>1299.7</v>
      </c>
      <c r="V733" s="231">
        <v>-1299.7</v>
      </c>
      <c r="W733" s="270">
        <v>0</v>
      </c>
      <c r="X733" s="281">
        <v>0</v>
      </c>
      <c r="Y733" s="283" t="e">
        <f t="shared" si="73"/>
        <v>#DIV/0!</v>
      </c>
    </row>
    <row r="734" spans="1:25" ht="21.75" hidden="1" customHeight="1" x14ac:dyDescent="0.2">
      <c r="A734" s="225"/>
      <c r="B734" s="458" t="s">
        <v>46</v>
      </c>
      <c r="C734" s="458"/>
      <c r="D734" s="458"/>
      <c r="E734" s="458"/>
      <c r="F734" s="458"/>
      <c r="G734" s="458"/>
      <c r="H734" s="458"/>
      <c r="I734" s="458"/>
      <c r="J734" s="458"/>
      <c r="K734" s="458"/>
      <c r="L734" s="458"/>
      <c r="M734" s="459"/>
      <c r="N734" s="226">
        <v>991</v>
      </c>
      <c r="O734" s="229">
        <v>10</v>
      </c>
      <c r="P734" s="229">
        <v>3</v>
      </c>
      <c r="Q734" s="227" t="s">
        <v>515</v>
      </c>
      <c r="R734" s="228" t="s">
        <v>43</v>
      </c>
      <c r="S734" s="460"/>
      <c r="T734" s="461"/>
      <c r="U734" s="230">
        <v>1299.7</v>
      </c>
      <c r="V734" s="231">
        <v>-1299.7</v>
      </c>
      <c r="W734" s="270">
        <v>0</v>
      </c>
      <c r="X734" s="281">
        <v>0</v>
      </c>
      <c r="Y734" s="283" t="e">
        <f t="shared" si="73"/>
        <v>#DIV/0!</v>
      </c>
    </row>
    <row r="735" spans="1:25" ht="21.75" hidden="1" customHeight="1" x14ac:dyDescent="0.2">
      <c r="A735" s="225"/>
      <c r="B735" s="458" t="s">
        <v>444</v>
      </c>
      <c r="C735" s="458"/>
      <c r="D735" s="458"/>
      <c r="E735" s="458"/>
      <c r="F735" s="458"/>
      <c r="G735" s="458"/>
      <c r="H735" s="458"/>
      <c r="I735" s="458"/>
      <c r="J735" s="458"/>
      <c r="K735" s="458"/>
      <c r="L735" s="458"/>
      <c r="M735" s="459"/>
      <c r="N735" s="226">
        <v>991</v>
      </c>
      <c r="O735" s="229">
        <v>10</v>
      </c>
      <c r="P735" s="229">
        <v>3</v>
      </c>
      <c r="Q735" s="227" t="s">
        <v>515</v>
      </c>
      <c r="R735" s="228" t="s">
        <v>445</v>
      </c>
      <c r="S735" s="460"/>
      <c r="T735" s="461"/>
      <c r="U735" s="230">
        <v>1299.7</v>
      </c>
      <c r="V735" s="231">
        <v>-1299.7</v>
      </c>
      <c r="W735" s="270">
        <v>0</v>
      </c>
      <c r="X735" s="281">
        <v>0</v>
      </c>
      <c r="Y735" s="283" t="e">
        <f t="shared" si="73"/>
        <v>#DIV/0!</v>
      </c>
    </row>
    <row r="736" spans="1:25" ht="12" hidden="1" customHeight="1" x14ac:dyDescent="0.2">
      <c r="A736" s="225"/>
      <c r="B736" s="458" t="s">
        <v>87</v>
      </c>
      <c r="C736" s="458"/>
      <c r="D736" s="458"/>
      <c r="E736" s="458"/>
      <c r="F736" s="458"/>
      <c r="G736" s="458"/>
      <c r="H736" s="458"/>
      <c r="I736" s="458"/>
      <c r="J736" s="458"/>
      <c r="K736" s="458"/>
      <c r="L736" s="458"/>
      <c r="M736" s="459"/>
      <c r="N736" s="226">
        <v>991</v>
      </c>
      <c r="O736" s="229">
        <v>10</v>
      </c>
      <c r="P736" s="229">
        <v>3</v>
      </c>
      <c r="Q736" s="227" t="s">
        <v>515</v>
      </c>
      <c r="R736" s="228" t="s">
        <v>446</v>
      </c>
      <c r="S736" s="460"/>
      <c r="T736" s="461"/>
      <c r="U736" s="230">
        <v>1299.7</v>
      </c>
      <c r="V736" s="231">
        <v>-1299.7</v>
      </c>
      <c r="W736" s="270">
        <v>0</v>
      </c>
      <c r="X736" s="281">
        <v>0</v>
      </c>
      <c r="Y736" s="283" t="e">
        <f t="shared" si="73"/>
        <v>#DIV/0!</v>
      </c>
    </row>
    <row r="737" spans="1:25" ht="21.75" customHeight="1" x14ac:dyDescent="0.2">
      <c r="A737" s="225"/>
      <c r="B737" s="458" t="s">
        <v>332</v>
      </c>
      <c r="C737" s="458"/>
      <c r="D737" s="458"/>
      <c r="E737" s="458"/>
      <c r="F737" s="458"/>
      <c r="G737" s="458"/>
      <c r="H737" s="458"/>
      <c r="I737" s="458"/>
      <c r="J737" s="458"/>
      <c r="K737" s="458"/>
      <c r="L737" s="458"/>
      <c r="M737" s="459"/>
      <c r="N737" s="226">
        <v>991</v>
      </c>
      <c r="O737" s="229">
        <v>10</v>
      </c>
      <c r="P737" s="229">
        <v>3</v>
      </c>
      <c r="Q737" s="227" t="s">
        <v>333</v>
      </c>
      <c r="R737" s="228">
        <v>0</v>
      </c>
      <c r="S737" s="460"/>
      <c r="T737" s="461"/>
      <c r="U737" s="230">
        <v>0</v>
      </c>
      <c r="V737" s="231">
        <v>11</v>
      </c>
      <c r="W737" s="270">
        <f t="shared" ref="W737:X739" si="78">+W738</f>
        <v>11</v>
      </c>
      <c r="X737" s="281">
        <f t="shared" si="78"/>
        <v>11</v>
      </c>
      <c r="Y737" s="283">
        <f t="shared" si="73"/>
        <v>100</v>
      </c>
    </row>
    <row r="738" spans="1:25" ht="12" customHeight="1" x14ac:dyDescent="0.2">
      <c r="A738" s="225"/>
      <c r="B738" s="458" t="s">
        <v>334</v>
      </c>
      <c r="C738" s="458"/>
      <c r="D738" s="458"/>
      <c r="E738" s="458"/>
      <c r="F738" s="458"/>
      <c r="G738" s="458"/>
      <c r="H738" s="458"/>
      <c r="I738" s="458"/>
      <c r="J738" s="458"/>
      <c r="K738" s="458"/>
      <c r="L738" s="458"/>
      <c r="M738" s="459"/>
      <c r="N738" s="226">
        <v>991</v>
      </c>
      <c r="O738" s="229">
        <v>10</v>
      </c>
      <c r="P738" s="229">
        <v>3</v>
      </c>
      <c r="Q738" s="227" t="s">
        <v>335</v>
      </c>
      <c r="R738" s="228">
        <v>0</v>
      </c>
      <c r="S738" s="460"/>
      <c r="T738" s="461"/>
      <c r="U738" s="230">
        <v>0</v>
      </c>
      <c r="V738" s="231">
        <v>11</v>
      </c>
      <c r="W738" s="270">
        <f t="shared" si="78"/>
        <v>11</v>
      </c>
      <c r="X738" s="281">
        <f t="shared" si="78"/>
        <v>11</v>
      </c>
      <c r="Y738" s="283">
        <f t="shared" si="73"/>
        <v>100</v>
      </c>
    </row>
    <row r="739" spans="1:25" ht="32.25" customHeight="1" x14ac:dyDescent="0.2">
      <c r="A739" s="225"/>
      <c r="B739" s="458" t="s">
        <v>46</v>
      </c>
      <c r="C739" s="458"/>
      <c r="D739" s="458"/>
      <c r="E739" s="458"/>
      <c r="F739" s="458"/>
      <c r="G739" s="458"/>
      <c r="H739" s="458"/>
      <c r="I739" s="458"/>
      <c r="J739" s="458"/>
      <c r="K739" s="458"/>
      <c r="L739" s="458"/>
      <c r="M739" s="459"/>
      <c r="N739" s="226">
        <v>991</v>
      </c>
      <c r="O739" s="229">
        <v>10</v>
      </c>
      <c r="P739" s="229">
        <v>3</v>
      </c>
      <c r="Q739" s="227" t="s">
        <v>335</v>
      </c>
      <c r="R739" s="228" t="s">
        <v>43</v>
      </c>
      <c r="S739" s="460"/>
      <c r="T739" s="461"/>
      <c r="U739" s="230">
        <v>0</v>
      </c>
      <c r="V739" s="231">
        <v>11</v>
      </c>
      <c r="W739" s="270">
        <f t="shared" si="78"/>
        <v>11</v>
      </c>
      <c r="X739" s="281">
        <f t="shared" si="78"/>
        <v>11</v>
      </c>
      <c r="Y739" s="283">
        <f t="shared" si="73"/>
        <v>100</v>
      </c>
    </row>
    <row r="740" spans="1:25" ht="21.75" customHeight="1" x14ac:dyDescent="0.2">
      <c r="A740" s="225"/>
      <c r="B740" s="458" t="s">
        <v>609</v>
      </c>
      <c r="C740" s="458"/>
      <c r="D740" s="458"/>
      <c r="E740" s="458"/>
      <c r="F740" s="458"/>
      <c r="G740" s="458"/>
      <c r="H740" s="458"/>
      <c r="I740" s="458"/>
      <c r="J740" s="458"/>
      <c r="K740" s="458"/>
      <c r="L740" s="458"/>
      <c r="M740" s="459"/>
      <c r="N740" s="226">
        <v>991</v>
      </c>
      <c r="O740" s="229">
        <v>10</v>
      </c>
      <c r="P740" s="229">
        <v>3</v>
      </c>
      <c r="Q740" s="227" t="s">
        <v>335</v>
      </c>
      <c r="R740" s="228" t="s">
        <v>597</v>
      </c>
      <c r="S740" s="460"/>
      <c r="T740" s="461"/>
      <c r="U740" s="230">
        <v>0</v>
      </c>
      <c r="V740" s="231">
        <v>11</v>
      </c>
      <c r="W740" s="270">
        <v>11</v>
      </c>
      <c r="X740" s="281">
        <v>11</v>
      </c>
      <c r="Y740" s="283">
        <f t="shared" si="73"/>
        <v>100</v>
      </c>
    </row>
    <row r="741" spans="1:25" ht="42.75" customHeight="1" x14ac:dyDescent="0.2">
      <c r="A741" s="225"/>
      <c r="B741" s="458" t="s">
        <v>454</v>
      </c>
      <c r="C741" s="458"/>
      <c r="D741" s="458"/>
      <c r="E741" s="458"/>
      <c r="F741" s="458"/>
      <c r="G741" s="458"/>
      <c r="H741" s="458"/>
      <c r="I741" s="458"/>
      <c r="J741" s="458"/>
      <c r="K741" s="458"/>
      <c r="L741" s="458"/>
      <c r="M741" s="459"/>
      <c r="N741" s="226">
        <v>991</v>
      </c>
      <c r="O741" s="229">
        <v>10</v>
      </c>
      <c r="P741" s="229">
        <v>4</v>
      </c>
      <c r="Q741" s="227">
        <v>0</v>
      </c>
      <c r="R741" s="228">
        <v>0</v>
      </c>
      <c r="S741" s="460"/>
      <c r="T741" s="461"/>
      <c r="U741" s="230">
        <v>0</v>
      </c>
      <c r="V741" s="231">
        <v>1154.585</v>
      </c>
      <c r="W741" s="270">
        <f t="shared" ref="W741:X746" si="79">+W742</f>
        <v>1102.5</v>
      </c>
      <c r="X741" s="281">
        <f t="shared" si="79"/>
        <v>1102.5</v>
      </c>
      <c r="Y741" s="283">
        <f t="shared" si="73"/>
        <v>100</v>
      </c>
    </row>
    <row r="742" spans="1:25" ht="53.25" customHeight="1" x14ac:dyDescent="0.2">
      <c r="A742" s="225"/>
      <c r="B742" s="458" t="s">
        <v>447</v>
      </c>
      <c r="C742" s="458"/>
      <c r="D742" s="458"/>
      <c r="E742" s="458"/>
      <c r="F742" s="458"/>
      <c r="G742" s="458"/>
      <c r="H742" s="458"/>
      <c r="I742" s="458"/>
      <c r="J742" s="458"/>
      <c r="K742" s="458"/>
      <c r="L742" s="458"/>
      <c r="M742" s="459"/>
      <c r="N742" s="226">
        <v>991</v>
      </c>
      <c r="O742" s="229">
        <v>10</v>
      </c>
      <c r="P742" s="229">
        <v>4</v>
      </c>
      <c r="Q742" s="227" t="s">
        <v>448</v>
      </c>
      <c r="R742" s="228">
        <v>0</v>
      </c>
      <c r="S742" s="460"/>
      <c r="T742" s="461"/>
      <c r="U742" s="230">
        <v>0</v>
      </c>
      <c r="V742" s="231">
        <v>1154.585</v>
      </c>
      <c r="W742" s="270">
        <f t="shared" si="79"/>
        <v>1102.5</v>
      </c>
      <c r="X742" s="281">
        <f t="shared" si="79"/>
        <v>1102.5</v>
      </c>
      <c r="Y742" s="283">
        <f t="shared" si="73"/>
        <v>100</v>
      </c>
    </row>
    <row r="743" spans="1:25" ht="21.75" customHeight="1" x14ac:dyDescent="0.2">
      <c r="A743" s="225"/>
      <c r="B743" s="458" t="s">
        <v>449</v>
      </c>
      <c r="C743" s="458"/>
      <c r="D743" s="458"/>
      <c r="E743" s="458"/>
      <c r="F743" s="458"/>
      <c r="G743" s="458"/>
      <c r="H743" s="458"/>
      <c r="I743" s="458"/>
      <c r="J743" s="458"/>
      <c r="K743" s="458"/>
      <c r="L743" s="458"/>
      <c r="M743" s="459"/>
      <c r="N743" s="226">
        <v>991</v>
      </c>
      <c r="O743" s="229">
        <v>10</v>
      </c>
      <c r="P743" s="229">
        <v>4</v>
      </c>
      <c r="Q743" s="227" t="s">
        <v>450</v>
      </c>
      <c r="R743" s="228">
        <v>0</v>
      </c>
      <c r="S743" s="460"/>
      <c r="T743" s="461"/>
      <c r="U743" s="230">
        <v>0</v>
      </c>
      <c r="V743" s="231">
        <v>1154.585</v>
      </c>
      <c r="W743" s="270">
        <f t="shared" si="79"/>
        <v>1102.5</v>
      </c>
      <c r="X743" s="281">
        <f t="shared" si="79"/>
        <v>1102.5</v>
      </c>
      <c r="Y743" s="283">
        <f t="shared" si="73"/>
        <v>100</v>
      </c>
    </row>
    <row r="744" spans="1:25" ht="21.75" customHeight="1" x14ac:dyDescent="0.2">
      <c r="A744" s="225"/>
      <c r="B744" s="458" t="s">
        <v>514</v>
      </c>
      <c r="C744" s="458"/>
      <c r="D744" s="458"/>
      <c r="E744" s="458"/>
      <c r="F744" s="458"/>
      <c r="G744" s="458"/>
      <c r="H744" s="458"/>
      <c r="I744" s="458"/>
      <c r="J744" s="458"/>
      <c r="K744" s="458"/>
      <c r="L744" s="458"/>
      <c r="M744" s="459"/>
      <c r="N744" s="226">
        <v>991</v>
      </c>
      <c r="O744" s="229">
        <v>10</v>
      </c>
      <c r="P744" s="229">
        <v>4</v>
      </c>
      <c r="Q744" s="227" t="s">
        <v>515</v>
      </c>
      <c r="R744" s="228">
        <v>0</v>
      </c>
      <c r="S744" s="460"/>
      <c r="T744" s="461"/>
      <c r="U744" s="230">
        <v>0</v>
      </c>
      <c r="V744" s="231">
        <v>1154.585</v>
      </c>
      <c r="W744" s="270">
        <f t="shared" si="79"/>
        <v>1102.5</v>
      </c>
      <c r="X744" s="281">
        <f t="shared" si="79"/>
        <v>1102.5</v>
      </c>
      <c r="Y744" s="283">
        <f t="shared" si="73"/>
        <v>100</v>
      </c>
    </row>
    <row r="745" spans="1:25" ht="32.25" customHeight="1" x14ac:dyDescent="0.2">
      <c r="A745" s="225"/>
      <c r="B745" s="458" t="s">
        <v>46</v>
      </c>
      <c r="C745" s="458"/>
      <c r="D745" s="458"/>
      <c r="E745" s="458"/>
      <c r="F745" s="458"/>
      <c r="G745" s="458"/>
      <c r="H745" s="458"/>
      <c r="I745" s="458"/>
      <c r="J745" s="458"/>
      <c r="K745" s="458"/>
      <c r="L745" s="458"/>
      <c r="M745" s="459"/>
      <c r="N745" s="226">
        <v>991</v>
      </c>
      <c r="O745" s="229">
        <v>10</v>
      </c>
      <c r="P745" s="229">
        <v>4</v>
      </c>
      <c r="Q745" s="227" t="s">
        <v>515</v>
      </c>
      <c r="R745" s="228" t="s">
        <v>43</v>
      </c>
      <c r="S745" s="460"/>
      <c r="T745" s="461"/>
      <c r="U745" s="230">
        <v>0</v>
      </c>
      <c r="V745" s="231">
        <v>1154.585</v>
      </c>
      <c r="W745" s="270">
        <f t="shared" si="79"/>
        <v>1102.5</v>
      </c>
      <c r="X745" s="281">
        <f t="shared" si="79"/>
        <v>1102.5</v>
      </c>
      <c r="Y745" s="283">
        <f t="shared" si="73"/>
        <v>100</v>
      </c>
    </row>
    <row r="746" spans="1:25" ht="21.75" customHeight="1" x14ac:dyDescent="0.2">
      <c r="A746" s="225"/>
      <c r="B746" s="458" t="s">
        <v>444</v>
      </c>
      <c r="C746" s="458"/>
      <c r="D746" s="458"/>
      <c r="E746" s="458"/>
      <c r="F746" s="458"/>
      <c r="G746" s="458"/>
      <c r="H746" s="458"/>
      <c r="I746" s="458"/>
      <c r="J746" s="458"/>
      <c r="K746" s="458"/>
      <c r="L746" s="458"/>
      <c r="M746" s="459"/>
      <c r="N746" s="226">
        <v>991</v>
      </c>
      <c r="O746" s="229">
        <v>10</v>
      </c>
      <c r="P746" s="229">
        <v>4</v>
      </c>
      <c r="Q746" s="227" t="s">
        <v>515</v>
      </c>
      <c r="R746" s="228" t="s">
        <v>445</v>
      </c>
      <c r="S746" s="460"/>
      <c r="T746" s="461"/>
      <c r="U746" s="230">
        <v>0</v>
      </c>
      <c r="V746" s="231">
        <v>1154.585</v>
      </c>
      <c r="W746" s="270">
        <f t="shared" si="79"/>
        <v>1102.5</v>
      </c>
      <c r="X746" s="281">
        <f t="shared" si="79"/>
        <v>1102.5</v>
      </c>
      <c r="Y746" s="283">
        <f t="shared" si="73"/>
        <v>100</v>
      </c>
    </row>
    <row r="747" spans="1:25" ht="21.75" customHeight="1" x14ac:dyDescent="0.2">
      <c r="A747" s="225"/>
      <c r="B747" s="458" t="s">
        <v>87</v>
      </c>
      <c r="C747" s="458"/>
      <c r="D747" s="458"/>
      <c r="E747" s="458"/>
      <c r="F747" s="458"/>
      <c r="G747" s="458"/>
      <c r="H747" s="458"/>
      <c r="I747" s="458"/>
      <c r="J747" s="458"/>
      <c r="K747" s="458"/>
      <c r="L747" s="458"/>
      <c r="M747" s="459"/>
      <c r="N747" s="226">
        <v>991</v>
      </c>
      <c r="O747" s="229">
        <v>10</v>
      </c>
      <c r="P747" s="229">
        <v>4</v>
      </c>
      <c r="Q747" s="227" t="s">
        <v>515</v>
      </c>
      <c r="R747" s="228" t="s">
        <v>446</v>
      </c>
      <c r="S747" s="460"/>
      <c r="T747" s="461"/>
      <c r="U747" s="230">
        <v>0</v>
      </c>
      <c r="V747" s="231">
        <v>1154.585</v>
      </c>
      <c r="W747" s="270">
        <f>1154.585-52.085</f>
        <v>1102.5</v>
      </c>
      <c r="X747" s="281">
        <v>1102.5</v>
      </c>
      <c r="Y747" s="283">
        <f t="shared" ref="Y747:Y810" si="80">X747/W747*100</f>
        <v>100</v>
      </c>
    </row>
    <row r="748" spans="1:25" ht="21.75" customHeight="1" x14ac:dyDescent="0.2">
      <c r="A748" s="225"/>
      <c r="B748" s="458" t="s">
        <v>459</v>
      </c>
      <c r="C748" s="458"/>
      <c r="D748" s="458"/>
      <c r="E748" s="458"/>
      <c r="F748" s="458"/>
      <c r="G748" s="458"/>
      <c r="H748" s="458"/>
      <c r="I748" s="458"/>
      <c r="J748" s="458"/>
      <c r="K748" s="458"/>
      <c r="L748" s="458"/>
      <c r="M748" s="459"/>
      <c r="N748" s="226">
        <v>991</v>
      </c>
      <c r="O748" s="229">
        <v>11</v>
      </c>
      <c r="P748" s="229">
        <v>0</v>
      </c>
      <c r="Q748" s="227">
        <v>0</v>
      </c>
      <c r="R748" s="228">
        <v>0</v>
      </c>
      <c r="S748" s="460"/>
      <c r="T748" s="461"/>
      <c r="U748" s="230">
        <v>1059</v>
      </c>
      <c r="V748" s="231">
        <v>86.063999999999993</v>
      </c>
      <c r="W748" s="270">
        <f>+W749</f>
        <v>1145.0640000000001</v>
      </c>
      <c r="X748" s="281">
        <f>+X749</f>
        <v>725.91931999999997</v>
      </c>
      <c r="Y748" s="283">
        <f t="shared" si="80"/>
        <v>63.395523743651005</v>
      </c>
    </row>
    <row r="749" spans="1:25" ht="21.75" customHeight="1" x14ac:dyDescent="0.2">
      <c r="A749" s="225"/>
      <c r="B749" s="458" t="s">
        <v>99</v>
      </c>
      <c r="C749" s="458"/>
      <c r="D749" s="458"/>
      <c r="E749" s="458"/>
      <c r="F749" s="458"/>
      <c r="G749" s="458"/>
      <c r="H749" s="458"/>
      <c r="I749" s="458"/>
      <c r="J749" s="458"/>
      <c r="K749" s="458"/>
      <c r="L749" s="458"/>
      <c r="M749" s="459"/>
      <c r="N749" s="226">
        <v>991</v>
      </c>
      <c r="O749" s="229">
        <v>11</v>
      </c>
      <c r="P749" s="229">
        <v>5</v>
      </c>
      <c r="Q749" s="227">
        <v>0</v>
      </c>
      <c r="R749" s="228">
        <v>0</v>
      </c>
      <c r="S749" s="460"/>
      <c r="T749" s="461"/>
      <c r="U749" s="230">
        <v>1059</v>
      </c>
      <c r="V749" s="231">
        <v>86.063999999999993</v>
      </c>
      <c r="W749" s="270">
        <f>+W750+W756</f>
        <v>1145.0640000000001</v>
      </c>
      <c r="X749" s="281">
        <f>+X750+X756</f>
        <v>725.91931999999997</v>
      </c>
      <c r="Y749" s="283">
        <f t="shared" si="80"/>
        <v>63.395523743651005</v>
      </c>
    </row>
    <row r="750" spans="1:25" ht="12" customHeight="1" x14ac:dyDescent="0.2">
      <c r="A750" s="225"/>
      <c r="B750" s="458" t="s">
        <v>447</v>
      </c>
      <c r="C750" s="458"/>
      <c r="D750" s="458"/>
      <c r="E750" s="458"/>
      <c r="F750" s="458"/>
      <c r="G750" s="458"/>
      <c r="H750" s="458"/>
      <c r="I750" s="458"/>
      <c r="J750" s="458"/>
      <c r="K750" s="458"/>
      <c r="L750" s="458"/>
      <c r="M750" s="459"/>
      <c r="N750" s="226">
        <v>991</v>
      </c>
      <c r="O750" s="229">
        <v>11</v>
      </c>
      <c r="P750" s="229">
        <v>5</v>
      </c>
      <c r="Q750" s="227" t="s">
        <v>448</v>
      </c>
      <c r="R750" s="228">
        <v>0</v>
      </c>
      <c r="S750" s="460"/>
      <c r="T750" s="461"/>
      <c r="U750" s="230">
        <v>73</v>
      </c>
      <c r="V750" s="231">
        <v>0</v>
      </c>
      <c r="W750" s="270">
        <f t="shared" ref="W750:X754" si="81">+W751</f>
        <v>73</v>
      </c>
      <c r="X750" s="281">
        <f t="shared" si="81"/>
        <v>0</v>
      </c>
      <c r="Y750" s="283">
        <f t="shared" si="80"/>
        <v>0</v>
      </c>
    </row>
    <row r="751" spans="1:25" ht="12" customHeight="1" x14ac:dyDescent="0.2">
      <c r="A751" s="225"/>
      <c r="B751" s="458" t="s">
        <v>113</v>
      </c>
      <c r="C751" s="458"/>
      <c r="D751" s="458"/>
      <c r="E751" s="458"/>
      <c r="F751" s="458"/>
      <c r="G751" s="458"/>
      <c r="H751" s="458"/>
      <c r="I751" s="458"/>
      <c r="J751" s="458"/>
      <c r="K751" s="458"/>
      <c r="L751" s="458"/>
      <c r="M751" s="459"/>
      <c r="N751" s="226">
        <v>991</v>
      </c>
      <c r="O751" s="229">
        <v>11</v>
      </c>
      <c r="P751" s="229">
        <v>5</v>
      </c>
      <c r="Q751" s="227" t="s">
        <v>460</v>
      </c>
      <c r="R751" s="228">
        <v>0</v>
      </c>
      <c r="S751" s="460"/>
      <c r="T751" s="461"/>
      <c r="U751" s="230">
        <v>73</v>
      </c>
      <c r="V751" s="231">
        <v>0</v>
      </c>
      <c r="W751" s="270">
        <f t="shared" si="81"/>
        <v>73</v>
      </c>
      <c r="X751" s="281">
        <f t="shared" si="81"/>
        <v>0</v>
      </c>
      <c r="Y751" s="283">
        <f t="shared" si="80"/>
        <v>0</v>
      </c>
    </row>
    <row r="752" spans="1:25" ht="12" customHeight="1" x14ac:dyDescent="0.2">
      <c r="A752" s="225"/>
      <c r="B752" s="458" t="s">
        <v>100</v>
      </c>
      <c r="C752" s="458"/>
      <c r="D752" s="458"/>
      <c r="E752" s="458"/>
      <c r="F752" s="458"/>
      <c r="G752" s="458"/>
      <c r="H752" s="458"/>
      <c r="I752" s="458"/>
      <c r="J752" s="458"/>
      <c r="K752" s="458"/>
      <c r="L752" s="458"/>
      <c r="M752" s="459"/>
      <c r="N752" s="226">
        <v>991</v>
      </c>
      <c r="O752" s="229">
        <v>11</v>
      </c>
      <c r="P752" s="229">
        <v>5</v>
      </c>
      <c r="Q752" s="227" t="s">
        <v>461</v>
      </c>
      <c r="R752" s="228">
        <v>0</v>
      </c>
      <c r="S752" s="460"/>
      <c r="T752" s="461"/>
      <c r="U752" s="230">
        <v>73</v>
      </c>
      <c r="V752" s="231">
        <v>0</v>
      </c>
      <c r="W752" s="270">
        <f t="shared" si="81"/>
        <v>73</v>
      </c>
      <c r="X752" s="281">
        <f t="shared" si="81"/>
        <v>0</v>
      </c>
      <c r="Y752" s="283">
        <f t="shared" si="80"/>
        <v>0</v>
      </c>
    </row>
    <row r="753" spans="1:25" ht="21.75" customHeight="1" x14ac:dyDescent="0.2">
      <c r="A753" s="225"/>
      <c r="B753" s="458" t="s">
        <v>302</v>
      </c>
      <c r="C753" s="458"/>
      <c r="D753" s="458"/>
      <c r="E753" s="458"/>
      <c r="F753" s="458"/>
      <c r="G753" s="458"/>
      <c r="H753" s="458"/>
      <c r="I753" s="458"/>
      <c r="J753" s="458"/>
      <c r="K753" s="458"/>
      <c r="L753" s="458"/>
      <c r="M753" s="459"/>
      <c r="N753" s="226">
        <v>991</v>
      </c>
      <c r="O753" s="229">
        <v>11</v>
      </c>
      <c r="P753" s="229">
        <v>5</v>
      </c>
      <c r="Q753" s="227" t="s">
        <v>461</v>
      </c>
      <c r="R753" s="228" t="s">
        <v>24</v>
      </c>
      <c r="S753" s="460"/>
      <c r="T753" s="461"/>
      <c r="U753" s="230">
        <v>73</v>
      </c>
      <c r="V753" s="231">
        <v>0</v>
      </c>
      <c r="W753" s="270">
        <f t="shared" si="81"/>
        <v>73</v>
      </c>
      <c r="X753" s="281">
        <f t="shared" si="81"/>
        <v>0</v>
      </c>
      <c r="Y753" s="283">
        <f t="shared" si="80"/>
        <v>0</v>
      </c>
    </row>
    <row r="754" spans="1:25" ht="12" customHeight="1" x14ac:dyDescent="0.2">
      <c r="A754" s="225"/>
      <c r="B754" s="458" t="s">
        <v>303</v>
      </c>
      <c r="C754" s="458"/>
      <c r="D754" s="458"/>
      <c r="E754" s="458"/>
      <c r="F754" s="458"/>
      <c r="G754" s="458"/>
      <c r="H754" s="458"/>
      <c r="I754" s="458"/>
      <c r="J754" s="458"/>
      <c r="K754" s="458"/>
      <c r="L754" s="458"/>
      <c r="M754" s="459"/>
      <c r="N754" s="226">
        <v>991</v>
      </c>
      <c r="O754" s="229">
        <v>11</v>
      </c>
      <c r="P754" s="229">
        <v>5</v>
      </c>
      <c r="Q754" s="227" t="s">
        <v>461</v>
      </c>
      <c r="R754" s="228" t="s">
        <v>26</v>
      </c>
      <c r="S754" s="460"/>
      <c r="T754" s="461"/>
      <c r="U754" s="230">
        <v>73</v>
      </c>
      <c r="V754" s="231">
        <v>0</v>
      </c>
      <c r="W754" s="270">
        <f t="shared" si="81"/>
        <v>73</v>
      </c>
      <c r="X754" s="281">
        <f t="shared" si="81"/>
        <v>0</v>
      </c>
      <c r="Y754" s="283">
        <f t="shared" si="80"/>
        <v>0</v>
      </c>
    </row>
    <row r="755" spans="1:25" ht="12" customHeight="1" x14ac:dyDescent="0.2">
      <c r="A755" s="225"/>
      <c r="B755" s="458" t="s">
        <v>305</v>
      </c>
      <c r="C755" s="458"/>
      <c r="D755" s="458"/>
      <c r="E755" s="458"/>
      <c r="F755" s="458"/>
      <c r="G755" s="458"/>
      <c r="H755" s="458"/>
      <c r="I755" s="458"/>
      <c r="J755" s="458"/>
      <c r="K755" s="458"/>
      <c r="L755" s="458"/>
      <c r="M755" s="459"/>
      <c r="N755" s="226">
        <v>991</v>
      </c>
      <c r="O755" s="229">
        <v>11</v>
      </c>
      <c r="P755" s="229">
        <v>5</v>
      </c>
      <c r="Q755" s="227" t="s">
        <v>461</v>
      </c>
      <c r="R755" s="228" t="s">
        <v>28</v>
      </c>
      <c r="S755" s="460"/>
      <c r="T755" s="461"/>
      <c r="U755" s="230">
        <v>73</v>
      </c>
      <c r="V755" s="231">
        <v>0</v>
      </c>
      <c r="W755" s="270">
        <v>73</v>
      </c>
      <c r="X755" s="281"/>
      <c r="Y755" s="283">
        <f t="shared" si="80"/>
        <v>0</v>
      </c>
    </row>
    <row r="756" spans="1:25" ht="42.75" customHeight="1" x14ac:dyDescent="0.2">
      <c r="A756" s="225"/>
      <c r="B756" s="458" t="s">
        <v>447</v>
      </c>
      <c r="C756" s="458"/>
      <c r="D756" s="458"/>
      <c r="E756" s="458"/>
      <c r="F756" s="458"/>
      <c r="G756" s="458"/>
      <c r="H756" s="458"/>
      <c r="I756" s="458"/>
      <c r="J756" s="458"/>
      <c r="K756" s="458"/>
      <c r="L756" s="458"/>
      <c r="M756" s="459"/>
      <c r="N756" s="226">
        <v>991</v>
      </c>
      <c r="O756" s="229">
        <v>11</v>
      </c>
      <c r="P756" s="229">
        <v>5</v>
      </c>
      <c r="Q756" s="227" t="s">
        <v>448</v>
      </c>
      <c r="R756" s="228">
        <v>0</v>
      </c>
      <c r="S756" s="460"/>
      <c r="T756" s="461"/>
      <c r="U756" s="230">
        <v>986</v>
      </c>
      <c r="V756" s="231">
        <v>86.063999999999993</v>
      </c>
      <c r="W756" s="270">
        <f t="shared" ref="W756:X760" si="82">+W757</f>
        <v>1072.0640000000001</v>
      </c>
      <c r="X756" s="281">
        <f t="shared" si="82"/>
        <v>725.91931999999997</v>
      </c>
      <c r="Y756" s="283">
        <f t="shared" si="80"/>
        <v>67.712311951525265</v>
      </c>
    </row>
    <row r="757" spans="1:25" ht="53.25" customHeight="1" x14ac:dyDescent="0.2">
      <c r="A757" s="225"/>
      <c r="B757" s="458" t="s">
        <v>449</v>
      </c>
      <c r="C757" s="458"/>
      <c r="D757" s="458"/>
      <c r="E757" s="458"/>
      <c r="F757" s="458"/>
      <c r="G757" s="458"/>
      <c r="H757" s="458"/>
      <c r="I757" s="458"/>
      <c r="J757" s="458"/>
      <c r="K757" s="458"/>
      <c r="L757" s="458"/>
      <c r="M757" s="459"/>
      <c r="N757" s="226">
        <v>991</v>
      </c>
      <c r="O757" s="229">
        <v>11</v>
      </c>
      <c r="P757" s="229">
        <v>5</v>
      </c>
      <c r="Q757" s="227" t="s">
        <v>450</v>
      </c>
      <c r="R757" s="228">
        <v>0</v>
      </c>
      <c r="S757" s="460"/>
      <c r="T757" s="461"/>
      <c r="U757" s="230">
        <v>986</v>
      </c>
      <c r="V757" s="231">
        <v>86.063999999999993</v>
      </c>
      <c r="W757" s="270">
        <f t="shared" si="82"/>
        <v>1072.0640000000001</v>
      </c>
      <c r="X757" s="281">
        <f t="shared" si="82"/>
        <v>725.91931999999997</v>
      </c>
      <c r="Y757" s="283">
        <f t="shared" si="80"/>
        <v>67.712311951525265</v>
      </c>
    </row>
    <row r="758" spans="1:25" ht="21.75" customHeight="1" x14ac:dyDescent="0.2">
      <c r="A758" s="225"/>
      <c r="B758" s="458" t="s">
        <v>100</v>
      </c>
      <c r="C758" s="458"/>
      <c r="D758" s="458"/>
      <c r="E758" s="458"/>
      <c r="F758" s="458"/>
      <c r="G758" s="458"/>
      <c r="H758" s="458"/>
      <c r="I758" s="458"/>
      <c r="J758" s="458"/>
      <c r="K758" s="458"/>
      <c r="L758" s="458"/>
      <c r="M758" s="459"/>
      <c r="N758" s="226">
        <v>991</v>
      </c>
      <c r="O758" s="229">
        <v>11</v>
      </c>
      <c r="P758" s="229">
        <v>5</v>
      </c>
      <c r="Q758" s="227" t="s">
        <v>462</v>
      </c>
      <c r="R758" s="228">
        <v>0</v>
      </c>
      <c r="S758" s="460"/>
      <c r="T758" s="461"/>
      <c r="U758" s="230">
        <v>986</v>
      </c>
      <c r="V758" s="231">
        <v>86.063999999999993</v>
      </c>
      <c r="W758" s="270">
        <f t="shared" si="82"/>
        <v>1072.0640000000001</v>
      </c>
      <c r="X758" s="281">
        <f t="shared" si="82"/>
        <v>725.91931999999997</v>
      </c>
      <c r="Y758" s="283">
        <f t="shared" si="80"/>
        <v>67.712311951525265</v>
      </c>
    </row>
    <row r="759" spans="1:25" ht="32.25" customHeight="1" x14ac:dyDescent="0.2">
      <c r="A759" s="225"/>
      <c r="B759" s="458" t="s">
        <v>302</v>
      </c>
      <c r="C759" s="458"/>
      <c r="D759" s="458"/>
      <c r="E759" s="458"/>
      <c r="F759" s="458"/>
      <c r="G759" s="458"/>
      <c r="H759" s="458"/>
      <c r="I759" s="458"/>
      <c r="J759" s="458"/>
      <c r="K759" s="458"/>
      <c r="L759" s="458"/>
      <c r="M759" s="459"/>
      <c r="N759" s="226">
        <v>991</v>
      </c>
      <c r="O759" s="229">
        <v>11</v>
      </c>
      <c r="P759" s="229">
        <v>5</v>
      </c>
      <c r="Q759" s="227" t="s">
        <v>462</v>
      </c>
      <c r="R759" s="228" t="s">
        <v>24</v>
      </c>
      <c r="S759" s="460"/>
      <c r="T759" s="461"/>
      <c r="U759" s="230">
        <v>986</v>
      </c>
      <c r="V759" s="231">
        <v>86.063999999999993</v>
      </c>
      <c r="W759" s="270">
        <f t="shared" si="82"/>
        <v>1072.0640000000001</v>
      </c>
      <c r="X759" s="281">
        <f t="shared" si="82"/>
        <v>725.91931999999997</v>
      </c>
      <c r="Y759" s="283">
        <f t="shared" si="80"/>
        <v>67.712311951525265</v>
      </c>
    </row>
    <row r="760" spans="1:25" ht="12" customHeight="1" x14ac:dyDescent="0.2">
      <c r="A760" s="225"/>
      <c r="B760" s="458" t="s">
        <v>303</v>
      </c>
      <c r="C760" s="458"/>
      <c r="D760" s="458"/>
      <c r="E760" s="458"/>
      <c r="F760" s="458"/>
      <c r="G760" s="458"/>
      <c r="H760" s="458"/>
      <c r="I760" s="458"/>
      <c r="J760" s="458"/>
      <c r="K760" s="458"/>
      <c r="L760" s="458"/>
      <c r="M760" s="459"/>
      <c r="N760" s="226">
        <v>991</v>
      </c>
      <c r="O760" s="229">
        <v>11</v>
      </c>
      <c r="P760" s="229">
        <v>5</v>
      </c>
      <c r="Q760" s="227" t="s">
        <v>462</v>
      </c>
      <c r="R760" s="228" t="s">
        <v>26</v>
      </c>
      <c r="S760" s="460"/>
      <c r="T760" s="461"/>
      <c r="U760" s="230">
        <v>986</v>
      </c>
      <c r="V760" s="231">
        <v>86.063999999999993</v>
      </c>
      <c r="W760" s="270">
        <f t="shared" si="82"/>
        <v>1072.0640000000001</v>
      </c>
      <c r="X760" s="281">
        <f t="shared" si="82"/>
        <v>725.91931999999997</v>
      </c>
      <c r="Y760" s="283">
        <f t="shared" si="80"/>
        <v>67.712311951525265</v>
      </c>
    </row>
    <row r="761" spans="1:25" ht="21.75" customHeight="1" x14ac:dyDescent="0.2">
      <c r="A761" s="225"/>
      <c r="B761" s="458" t="s">
        <v>305</v>
      </c>
      <c r="C761" s="458"/>
      <c r="D761" s="458"/>
      <c r="E761" s="458"/>
      <c r="F761" s="458"/>
      <c r="G761" s="458"/>
      <c r="H761" s="458"/>
      <c r="I761" s="458"/>
      <c r="J761" s="458"/>
      <c r="K761" s="458"/>
      <c r="L761" s="458"/>
      <c r="M761" s="459"/>
      <c r="N761" s="226">
        <v>991</v>
      </c>
      <c r="O761" s="229">
        <v>11</v>
      </c>
      <c r="P761" s="229">
        <v>5</v>
      </c>
      <c r="Q761" s="227" t="s">
        <v>462</v>
      </c>
      <c r="R761" s="228" t="s">
        <v>28</v>
      </c>
      <c r="S761" s="460"/>
      <c r="T761" s="461"/>
      <c r="U761" s="230">
        <v>986</v>
      </c>
      <c r="V761" s="231">
        <v>86.063999999999993</v>
      </c>
      <c r="W761" s="270">
        <v>1072.0640000000001</v>
      </c>
      <c r="X761" s="281">
        <v>725.91931999999997</v>
      </c>
      <c r="Y761" s="283">
        <f t="shared" si="80"/>
        <v>67.712311951525265</v>
      </c>
    </row>
    <row r="762" spans="1:25" ht="21.75" customHeight="1" x14ac:dyDescent="0.2">
      <c r="A762" s="225"/>
      <c r="B762" s="458" t="s">
        <v>463</v>
      </c>
      <c r="C762" s="458"/>
      <c r="D762" s="458"/>
      <c r="E762" s="458"/>
      <c r="F762" s="458"/>
      <c r="G762" s="458"/>
      <c r="H762" s="458"/>
      <c r="I762" s="458"/>
      <c r="J762" s="458"/>
      <c r="K762" s="458"/>
      <c r="L762" s="458"/>
      <c r="M762" s="459"/>
      <c r="N762" s="226">
        <v>991</v>
      </c>
      <c r="O762" s="229">
        <v>12</v>
      </c>
      <c r="P762" s="229">
        <v>0</v>
      </c>
      <c r="Q762" s="227">
        <v>0</v>
      </c>
      <c r="R762" s="228">
        <v>0</v>
      </c>
      <c r="S762" s="460"/>
      <c r="T762" s="461"/>
      <c r="U762" s="230">
        <v>140</v>
      </c>
      <c r="V762" s="231">
        <v>0</v>
      </c>
      <c r="W762" s="270">
        <f t="shared" ref="W762:X767" si="83">+W763</f>
        <v>140</v>
      </c>
      <c r="X762" s="281">
        <f t="shared" si="83"/>
        <v>127.026</v>
      </c>
      <c r="Y762" s="283">
        <f t="shared" si="80"/>
        <v>90.732857142857142</v>
      </c>
    </row>
    <row r="763" spans="1:25" ht="53.25" customHeight="1" x14ac:dyDescent="0.2">
      <c r="A763" s="225"/>
      <c r="B763" s="458" t="s">
        <v>101</v>
      </c>
      <c r="C763" s="458"/>
      <c r="D763" s="458"/>
      <c r="E763" s="458"/>
      <c r="F763" s="458"/>
      <c r="G763" s="458"/>
      <c r="H763" s="458"/>
      <c r="I763" s="458"/>
      <c r="J763" s="458"/>
      <c r="K763" s="458"/>
      <c r="L763" s="458"/>
      <c r="M763" s="459"/>
      <c r="N763" s="226">
        <v>991</v>
      </c>
      <c r="O763" s="229">
        <v>12</v>
      </c>
      <c r="P763" s="229">
        <v>2</v>
      </c>
      <c r="Q763" s="227">
        <v>0</v>
      </c>
      <c r="R763" s="228">
        <v>0</v>
      </c>
      <c r="S763" s="460"/>
      <c r="T763" s="461"/>
      <c r="U763" s="230">
        <v>140</v>
      </c>
      <c r="V763" s="231">
        <v>0</v>
      </c>
      <c r="W763" s="270">
        <f t="shared" si="83"/>
        <v>140</v>
      </c>
      <c r="X763" s="281">
        <f t="shared" si="83"/>
        <v>127.026</v>
      </c>
      <c r="Y763" s="283">
        <f t="shared" si="80"/>
        <v>90.732857142857142</v>
      </c>
    </row>
    <row r="764" spans="1:25" ht="21.75" customHeight="1" x14ac:dyDescent="0.2">
      <c r="A764" s="225"/>
      <c r="B764" s="458" t="s">
        <v>286</v>
      </c>
      <c r="C764" s="458"/>
      <c r="D764" s="458"/>
      <c r="E764" s="458"/>
      <c r="F764" s="458"/>
      <c r="G764" s="458"/>
      <c r="H764" s="458"/>
      <c r="I764" s="458"/>
      <c r="J764" s="458"/>
      <c r="K764" s="458"/>
      <c r="L764" s="458"/>
      <c r="M764" s="459"/>
      <c r="N764" s="226">
        <v>991</v>
      </c>
      <c r="O764" s="229">
        <v>12</v>
      </c>
      <c r="P764" s="229">
        <v>2</v>
      </c>
      <c r="Q764" s="227" t="s">
        <v>287</v>
      </c>
      <c r="R764" s="228">
        <v>0</v>
      </c>
      <c r="S764" s="460"/>
      <c r="T764" s="461"/>
      <c r="U764" s="230">
        <v>140</v>
      </c>
      <c r="V764" s="231">
        <v>0</v>
      </c>
      <c r="W764" s="270">
        <f t="shared" si="83"/>
        <v>140</v>
      </c>
      <c r="X764" s="281">
        <f t="shared" si="83"/>
        <v>127.026</v>
      </c>
      <c r="Y764" s="283">
        <f t="shared" si="80"/>
        <v>90.732857142857142</v>
      </c>
    </row>
    <row r="765" spans="1:25" ht="21.75" customHeight="1" x14ac:dyDescent="0.2">
      <c r="A765" s="225"/>
      <c r="B765" s="458" t="s">
        <v>464</v>
      </c>
      <c r="C765" s="458"/>
      <c r="D765" s="458"/>
      <c r="E765" s="458"/>
      <c r="F765" s="458"/>
      <c r="G765" s="458"/>
      <c r="H765" s="458"/>
      <c r="I765" s="458"/>
      <c r="J765" s="458"/>
      <c r="K765" s="458"/>
      <c r="L765" s="458"/>
      <c r="M765" s="459"/>
      <c r="N765" s="226">
        <v>991</v>
      </c>
      <c r="O765" s="229">
        <v>12</v>
      </c>
      <c r="P765" s="229">
        <v>2</v>
      </c>
      <c r="Q765" s="227" t="s">
        <v>465</v>
      </c>
      <c r="R765" s="228">
        <v>0</v>
      </c>
      <c r="S765" s="460"/>
      <c r="T765" s="461"/>
      <c r="U765" s="230">
        <v>140</v>
      </c>
      <c r="V765" s="231">
        <v>0</v>
      </c>
      <c r="W765" s="270">
        <f t="shared" si="83"/>
        <v>140</v>
      </c>
      <c r="X765" s="281">
        <f t="shared" si="83"/>
        <v>127.026</v>
      </c>
      <c r="Y765" s="283">
        <f t="shared" si="80"/>
        <v>90.732857142857142</v>
      </c>
    </row>
    <row r="766" spans="1:25" ht="32.25" customHeight="1" x14ac:dyDescent="0.2">
      <c r="A766" s="225"/>
      <c r="B766" s="458" t="s">
        <v>302</v>
      </c>
      <c r="C766" s="458"/>
      <c r="D766" s="458"/>
      <c r="E766" s="458"/>
      <c r="F766" s="458"/>
      <c r="G766" s="458"/>
      <c r="H766" s="458"/>
      <c r="I766" s="458"/>
      <c r="J766" s="458"/>
      <c r="K766" s="458"/>
      <c r="L766" s="458"/>
      <c r="M766" s="459"/>
      <c r="N766" s="226">
        <v>991</v>
      </c>
      <c r="O766" s="229">
        <v>12</v>
      </c>
      <c r="P766" s="229">
        <v>2</v>
      </c>
      <c r="Q766" s="227" t="s">
        <v>465</v>
      </c>
      <c r="R766" s="228" t="s">
        <v>24</v>
      </c>
      <c r="S766" s="460"/>
      <c r="T766" s="461"/>
      <c r="U766" s="230">
        <v>140</v>
      </c>
      <c r="V766" s="231">
        <v>0</v>
      </c>
      <c r="W766" s="270">
        <f t="shared" si="83"/>
        <v>140</v>
      </c>
      <c r="X766" s="281">
        <f t="shared" si="83"/>
        <v>127.026</v>
      </c>
      <c r="Y766" s="283">
        <f t="shared" si="80"/>
        <v>90.732857142857142</v>
      </c>
    </row>
    <row r="767" spans="1:25" ht="42.75" customHeight="1" x14ac:dyDescent="0.2">
      <c r="A767" s="225"/>
      <c r="B767" s="458" t="s">
        <v>303</v>
      </c>
      <c r="C767" s="458"/>
      <c r="D767" s="458"/>
      <c r="E767" s="458"/>
      <c r="F767" s="458"/>
      <c r="G767" s="458"/>
      <c r="H767" s="458"/>
      <c r="I767" s="458"/>
      <c r="J767" s="458"/>
      <c r="K767" s="458"/>
      <c r="L767" s="458"/>
      <c r="M767" s="459"/>
      <c r="N767" s="226">
        <v>991</v>
      </c>
      <c r="O767" s="229">
        <v>12</v>
      </c>
      <c r="P767" s="229">
        <v>2</v>
      </c>
      <c r="Q767" s="227" t="s">
        <v>465</v>
      </c>
      <c r="R767" s="228" t="s">
        <v>26</v>
      </c>
      <c r="S767" s="460"/>
      <c r="T767" s="461"/>
      <c r="U767" s="230">
        <v>140</v>
      </c>
      <c r="V767" s="231">
        <v>0</v>
      </c>
      <c r="W767" s="270">
        <f t="shared" si="83"/>
        <v>140</v>
      </c>
      <c r="X767" s="281">
        <f t="shared" si="83"/>
        <v>127.026</v>
      </c>
      <c r="Y767" s="283">
        <f t="shared" si="80"/>
        <v>90.732857142857142</v>
      </c>
    </row>
    <row r="768" spans="1:25" ht="53.25" customHeight="1" x14ac:dyDescent="0.2">
      <c r="A768" s="225"/>
      <c r="B768" s="458" t="s">
        <v>305</v>
      </c>
      <c r="C768" s="458"/>
      <c r="D768" s="458"/>
      <c r="E768" s="458"/>
      <c r="F768" s="458"/>
      <c r="G768" s="458"/>
      <c r="H768" s="458"/>
      <c r="I768" s="458"/>
      <c r="J768" s="458"/>
      <c r="K768" s="458"/>
      <c r="L768" s="458"/>
      <c r="M768" s="459"/>
      <c r="N768" s="226">
        <v>991</v>
      </c>
      <c r="O768" s="229">
        <v>12</v>
      </c>
      <c r="P768" s="229">
        <v>2</v>
      </c>
      <c r="Q768" s="227" t="s">
        <v>465</v>
      </c>
      <c r="R768" s="228" t="s">
        <v>28</v>
      </c>
      <c r="S768" s="460"/>
      <c r="T768" s="461"/>
      <c r="U768" s="230">
        <v>140</v>
      </c>
      <c r="V768" s="231">
        <v>0</v>
      </c>
      <c r="W768" s="270">
        <v>140</v>
      </c>
      <c r="X768" s="281">
        <v>127.026</v>
      </c>
      <c r="Y768" s="283">
        <f t="shared" si="80"/>
        <v>90.732857142857142</v>
      </c>
    </row>
    <row r="769" spans="1:25" ht="21.75" customHeight="1" x14ac:dyDescent="0.2">
      <c r="A769" s="225"/>
      <c r="B769" s="458" t="s">
        <v>102</v>
      </c>
      <c r="C769" s="458"/>
      <c r="D769" s="458"/>
      <c r="E769" s="458"/>
      <c r="F769" s="458"/>
      <c r="G769" s="458"/>
      <c r="H769" s="458"/>
      <c r="I769" s="458"/>
      <c r="J769" s="458"/>
      <c r="K769" s="458"/>
      <c r="L769" s="458"/>
      <c r="M769" s="459"/>
      <c r="N769" s="226">
        <v>998</v>
      </c>
      <c r="O769" s="229">
        <v>0</v>
      </c>
      <c r="P769" s="229">
        <v>0</v>
      </c>
      <c r="Q769" s="227">
        <v>0</v>
      </c>
      <c r="R769" s="228">
        <v>0</v>
      </c>
      <c r="S769" s="460"/>
      <c r="T769" s="461"/>
      <c r="U769" s="230">
        <v>27974.994999999999</v>
      </c>
      <c r="V769" s="231">
        <v>2086.2080000000001</v>
      </c>
      <c r="W769" s="270">
        <f>+W770+W807+W814+W820</f>
        <v>32791.252999999997</v>
      </c>
      <c r="X769" s="281">
        <f>+X770+X807+X814+X820</f>
        <v>24897.437129999998</v>
      </c>
      <c r="Y769" s="283">
        <f t="shared" si="80"/>
        <v>75.927068508178081</v>
      </c>
    </row>
    <row r="770" spans="1:25" ht="32.25" customHeight="1" x14ac:dyDescent="0.2">
      <c r="A770" s="225"/>
      <c r="B770" s="458" t="s">
        <v>285</v>
      </c>
      <c r="C770" s="458"/>
      <c r="D770" s="458"/>
      <c r="E770" s="458"/>
      <c r="F770" s="458"/>
      <c r="G770" s="458"/>
      <c r="H770" s="458"/>
      <c r="I770" s="458"/>
      <c r="J770" s="458"/>
      <c r="K770" s="458"/>
      <c r="L770" s="458"/>
      <c r="M770" s="459"/>
      <c r="N770" s="226">
        <v>998</v>
      </c>
      <c r="O770" s="229">
        <v>1</v>
      </c>
      <c r="P770" s="229">
        <v>0</v>
      </c>
      <c r="Q770" s="227">
        <v>0</v>
      </c>
      <c r="R770" s="228">
        <v>0</v>
      </c>
      <c r="S770" s="460"/>
      <c r="T770" s="461"/>
      <c r="U770" s="230">
        <v>6598.2129999999997</v>
      </c>
      <c r="V770" s="231">
        <v>71.683000000000007</v>
      </c>
      <c r="W770" s="270">
        <f>+W771+W792</f>
        <v>6669.8960000000006</v>
      </c>
      <c r="X770" s="281">
        <f>+X771+X792</f>
        <v>4775.7128199999997</v>
      </c>
      <c r="Y770" s="283">
        <f t="shared" si="80"/>
        <v>71.601008771351147</v>
      </c>
    </row>
    <row r="771" spans="1:25" ht="32.25" customHeight="1" x14ac:dyDescent="0.2">
      <c r="A771" s="225"/>
      <c r="B771" s="458" t="s">
        <v>78</v>
      </c>
      <c r="C771" s="458"/>
      <c r="D771" s="458"/>
      <c r="E771" s="458"/>
      <c r="F771" s="458"/>
      <c r="G771" s="458"/>
      <c r="H771" s="458"/>
      <c r="I771" s="458"/>
      <c r="J771" s="458"/>
      <c r="K771" s="458"/>
      <c r="L771" s="458"/>
      <c r="M771" s="459"/>
      <c r="N771" s="226">
        <v>998</v>
      </c>
      <c r="O771" s="229">
        <v>1</v>
      </c>
      <c r="P771" s="229">
        <v>6</v>
      </c>
      <c r="Q771" s="227">
        <v>0</v>
      </c>
      <c r="R771" s="228">
        <v>0</v>
      </c>
      <c r="S771" s="460"/>
      <c r="T771" s="461"/>
      <c r="U771" s="230">
        <v>6185.6909999999998</v>
      </c>
      <c r="V771" s="231">
        <v>71.683000000000007</v>
      </c>
      <c r="W771" s="270">
        <f>+W772</f>
        <v>6257.3730000000005</v>
      </c>
      <c r="X771" s="281">
        <f>+X772</f>
        <v>4484.0604800000001</v>
      </c>
      <c r="Y771" s="283">
        <f t="shared" si="80"/>
        <v>71.660431302401179</v>
      </c>
    </row>
    <row r="772" spans="1:25" ht="32.25" customHeight="1" x14ac:dyDescent="0.2">
      <c r="A772" s="225"/>
      <c r="B772" s="458" t="s">
        <v>59</v>
      </c>
      <c r="C772" s="458"/>
      <c r="D772" s="458"/>
      <c r="E772" s="458"/>
      <c r="F772" s="458"/>
      <c r="G772" s="458"/>
      <c r="H772" s="458"/>
      <c r="I772" s="458"/>
      <c r="J772" s="458"/>
      <c r="K772" s="458"/>
      <c r="L772" s="458"/>
      <c r="M772" s="459"/>
      <c r="N772" s="226">
        <v>998</v>
      </c>
      <c r="O772" s="229">
        <v>1</v>
      </c>
      <c r="P772" s="229">
        <v>6</v>
      </c>
      <c r="Q772" s="227" t="s">
        <v>318</v>
      </c>
      <c r="R772" s="228">
        <v>0</v>
      </c>
      <c r="S772" s="460"/>
      <c r="T772" s="461"/>
      <c r="U772" s="230">
        <v>6185.6909999999998</v>
      </c>
      <c r="V772" s="231">
        <v>71.683000000000007</v>
      </c>
      <c r="W772" s="270">
        <f>+W773+W778+W788</f>
        <v>6257.3730000000005</v>
      </c>
      <c r="X772" s="281">
        <f>+X773+X778+X788</f>
        <v>4484.0604800000001</v>
      </c>
      <c r="Y772" s="283">
        <f t="shared" si="80"/>
        <v>71.660431302401179</v>
      </c>
    </row>
    <row r="773" spans="1:25" ht="12" customHeight="1" x14ac:dyDescent="0.2">
      <c r="A773" s="225"/>
      <c r="B773" s="458" t="s">
        <v>319</v>
      </c>
      <c r="C773" s="458"/>
      <c r="D773" s="458"/>
      <c r="E773" s="458"/>
      <c r="F773" s="458"/>
      <c r="G773" s="458"/>
      <c r="H773" s="458"/>
      <c r="I773" s="458"/>
      <c r="J773" s="458"/>
      <c r="K773" s="458"/>
      <c r="L773" s="458"/>
      <c r="M773" s="459"/>
      <c r="N773" s="226">
        <v>998</v>
      </c>
      <c r="O773" s="229">
        <v>1</v>
      </c>
      <c r="P773" s="229">
        <v>6</v>
      </c>
      <c r="Q773" s="227" t="s">
        <v>320</v>
      </c>
      <c r="R773" s="228">
        <v>0</v>
      </c>
      <c r="S773" s="460"/>
      <c r="T773" s="461"/>
      <c r="U773" s="230">
        <v>4958.0910000000003</v>
      </c>
      <c r="V773" s="231">
        <v>244.68299999999999</v>
      </c>
      <c r="W773" s="270">
        <f>+W774</f>
        <v>5202.7730000000001</v>
      </c>
      <c r="X773" s="281">
        <f>+X774</f>
        <v>4072.49485</v>
      </c>
      <c r="Y773" s="283">
        <f t="shared" si="80"/>
        <v>78.275466755901135</v>
      </c>
    </row>
    <row r="774" spans="1:25" ht="12" customHeight="1" x14ac:dyDescent="0.2">
      <c r="A774" s="225"/>
      <c r="B774" s="458" t="s">
        <v>17</v>
      </c>
      <c r="C774" s="458"/>
      <c r="D774" s="458"/>
      <c r="E774" s="458"/>
      <c r="F774" s="458"/>
      <c r="G774" s="458"/>
      <c r="H774" s="458"/>
      <c r="I774" s="458"/>
      <c r="J774" s="458"/>
      <c r="K774" s="458"/>
      <c r="L774" s="458"/>
      <c r="M774" s="459"/>
      <c r="N774" s="226">
        <v>998</v>
      </c>
      <c r="O774" s="229">
        <v>1</v>
      </c>
      <c r="P774" s="229">
        <v>6</v>
      </c>
      <c r="Q774" s="227" t="s">
        <v>320</v>
      </c>
      <c r="R774" s="228" t="s">
        <v>18</v>
      </c>
      <c r="S774" s="460"/>
      <c r="T774" s="461"/>
      <c r="U774" s="230">
        <v>4958.0910000000003</v>
      </c>
      <c r="V774" s="231">
        <v>244.68299999999999</v>
      </c>
      <c r="W774" s="270">
        <f>+W775</f>
        <v>5202.7730000000001</v>
      </c>
      <c r="X774" s="281">
        <f>+X775</f>
        <v>4072.49485</v>
      </c>
      <c r="Y774" s="283">
        <f t="shared" si="80"/>
        <v>78.275466755901135</v>
      </c>
    </row>
    <row r="775" spans="1:25" ht="12" customHeight="1" x14ac:dyDescent="0.2">
      <c r="A775" s="225"/>
      <c r="B775" s="458" t="s">
        <v>37</v>
      </c>
      <c r="C775" s="458"/>
      <c r="D775" s="458"/>
      <c r="E775" s="458"/>
      <c r="F775" s="458"/>
      <c r="G775" s="458"/>
      <c r="H775" s="458"/>
      <c r="I775" s="458"/>
      <c r="J775" s="458"/>
      <c r="K775" s="458"/>
      <c r="L775" s="458"/>
      <c r="M775" s="459"/>
      <c r="N775" s="226">
        <v>998</v>
      </c>
      <c r="O775" s="229">
        <v>1</v>
      </c>
      <c r="P775" s="229">
        <v>6</v>
      </c>
      <c r="Q775" s="227" t="s">
        <v>320</v>
      </c>
      <c r="R775" s="228" t="s">
        <v>38</v>
      </c>
      <c r="S775" s="460"/>
      <c r="T775" s="461"/>
      <c r="U775" s="230">
        <v>4958.0910000000003</v>
      </c>
      <c r="V775" s="231">
        <v>244.68299999999999</v>
      </c>
      <c r="W775" s="270">
        <f>+W776+W777</f>
        <v>5202.7730000000001</v>
      </c>
      <c r="X775" s="281">
        <f>+X776+X777</f>
        <v>4072.49485</v>
      </c>
      <c r="Y775" s="283">
        <f t="shared" si="80"/>
        <v>78.275466755901135</v>
      </c>
    </row>
    <row r="776" spans="1:25" ht="12" customHeight="1" x14ac:dyDescent="0.2">
      <c r="A776" s="225"/>
      <c r="B776" s="458" t="s">
        <v>290</v>
      </c>
      <c r="C776" s="458"/>
      <c r="D776" s="458"/>
      <c r="E776" s="458"/>
      <c r="F776" s="458"/>
      <c r="G776" s="458"/>
      <c r="H776" s="458"/>
      <c r="I776" s="458"/>
      <c r="J776" s="458"/>
      <c r="K776" s="458"/>
      <c r="L776" s="458"/>
      <c r="M776" s="459"/>
      <c r="N776" s="226">
        <v>998</v>
      </c>
      <c r="O776" s="229">
        <v>1</v>
      </c>
      <c r="P776" s="229">
        <v>6</v>
      </c>
      <c r="Q776" s="227" t="s">
        <v>320</v>
      </c>
      <c r="R776" s="228" t="s">
        <v>39</v>
      </c>
      <c r="S776" s="460"/>
      <c r="T776" s="461"/>
      <c r="U776" s="230">
        <v>3808.058</v>
      </c>
      <c r="V776" s="231">
        <v>187.928</v>
      </c>
      <c r="W776" s="270">
        <v>3995.9859999999999</v>
      </c>
      <c r="X776" s="281">
        <v>3135.0607599999998</v>
      </c>
      <c r="Y776" s="283">
        <f t="shared" si="80"/>
        <v>78.455248842213152</v>
      </c>
    </row>
    <row r="777" spans="1:25" ht="32.25" customHeight="1" x14ac:dyDescent="0.2">
      <c r="A777" s="225"/>
      <c r="B777" s="458" t="s">
        <v>291</v>
      </c>
      <c r="C777" s="458"/>
      <c r="D777" s="458"/>
      <c r="E777" s="458"/>
      <c r="F777" s="458"/>
      <c r="G777" s="458"/>
      <c r="H777" s="458"/>
      <c r="I777" s="458"/>
      <c r="J777" s="458"/>
      <c r="K777" s="458"/>
      <c r="L777" s="458"/>
      <c r="M777" s="459"/>
      <c r="N777" s="226">
        <v>998</v>
      </c>
      <c r="O777" s="229">
        <v>1</v>
      </c>
      <c r="P777" s="229">
        <v>6</v>
      </c>
      <c r="Q777" s="227" t="s">
        <v>320</v>
      </c>
      <c r="R777" s="228" t="s">
        <v>41</v>
      </c>
      <c r="S777" s="460"/>
      <c r="T777" s="461"/>
      <c r="U777" s="230">
        <v>1150.0329999999999</v>
      </c>
      <c r="V777" s="231">
        <v>56.755000000000003</v>
      </c>
      <c r="W777" s="270">
        <v>1206.787</v>
      </c>
      <c r="X777" s="281">
        <v>937.43408999999997</v>
      </c>
      <c r="Y777" s="283">
        <f t="shared" si="80"/>
        <v>77.680161453512511</v>
      </c>
    </row>
    <row r="778" spans="1:25" ht="32.25" customHeight="1" x14ac:dyDescent="0.2">
      <c r="A778" s="225"/>
      <c r="B778" s="458" t="s">
        <v>59</v>
      </c>
      <c r="C778" s="458"/>
      <c r="D778" s="458"/>
      <c r="E778" s="458"/>
      <c r="F778" s="458"/>
      <c r="G778" s="458"/>
      <c r="H778" s="458"/>
      <c r="I778" s="458"/>
      <c r="J778" s="458"/>
      <c r="K778" s="458"/>
      <c r="L778" s="458"/>
      <c r="M778" s="459"/>
      <c r="N778" s="226">
        <v>998</v>
      </c>
      <c r="O778" s="229">
        <v>1</v>
      </c>
      <c r="P778" s="229">
        <v>6</v>
      </c>
      <c r="Q778" s="227" t="s">
        <v>321</v>
      </c>
      <c r="R778" s="228">
        <v>0</v>
      </c>
      <c r="S778" s="460"/>
      <c r="T778" s="461"/>
      <c r="U778" s="230">
        <v>1190.5999999999999</v>
      </c>
      <c r="V778" s="231">
        <v>-173</v>
      </c>
      <c r="W778" s="270">
        <f>+W779+W783</f>
        <v>1017.6</v>
      </c>
      <c r="X778" s="281">
        <f>+X779+X783</f>
        <v>411.56563</v>
      </c>
      <c r="Y778" s="283">
        <f t="shared" si="80"/>
        <v>40.444735652515725</v>
      </c>
    </row>
    <row r="779" spans="1:25" ht="12" customHeight="1" x14ac:dyDescent="0.2">
      <c r="A779" s="225"/>
      <c r="B779" s="458" t="s">
        <v>302</v>
      </c>
      <c r="C779" s="458"/>
      <c r="D779" s="458"/>
      <c r="E779" s="458"/>
      <c r="F779" s="458"/>
      <c r="G779" s="458"/>
      <c r="H779" s="458"/>
      <c r="I779" s="458"/>
      <c r="J779" s="458"/>
      <c r="K779" s="458"/>
      <c r="L779" s="458"/>
      <c r="M779" s="459"/>
      <c r="N779" s="226">
        <v>998</v>
      </c>
      <c r="O779" s="229">
        <v>1</v>
      </c>
      <c r="P779" s="229">
        <v>6</v>
      </c>
      <c r="Q779" s="227" t="s">
        <v>321</v>
      </c>
      <c r="R779" s="228" t="s">
        <v>24</v>
      </c>
      <c r="S779" s="460"/>
      <c r="T779" s="461"/>
      <c r="U779" s="230">
        <v>1008.1</v>
      </c>
      <c r="V779" s="231">
        <v>0</v>
      </c>
      <c r="W779" s="270">
        <f>+W780</f>
        <v>1008.1</v>
      </c>
      <c r="X779" s="281">
        <f>+X780</f>
        <v>410.52963</v>
      </c>
      <c r="Y779" s="283">
        <f t="shared" si="80"/>
        <v>40.723105842674336</v>
      </c>
    </row>
    <row r="780" spans="1:25" ht="12" customHeight="1" x14ac:dyDescent="0.2">
      <c r="A780" s="225"/>
      <c r="B780" s="458" t="s">
        <v>303</v>
      </c>
      <c r="C780" s="458"/>
      <c r="D780" s="458"/>
      <c r="E780" s="458"/>
      <c r="F780" s="458"/>
      <c r="G780" s="458"/>
      <c r="H780" s="458"/>
      <c r="I780" s="458"/>
      <c r="J780" s="458"/>
      <c r="K780" s="458"/>
      <c r="L780" s="458"/>
      <c r="M780" s="459"/>
      <c r="N780" s="226">
        <v>998</v>
      </c>
      <c r="O780" s="229">
        <v>1</v>
      </c>
      <c r="P780" s="229">
        <v>6</v>
      </c>
      <c r="Q780" s="227" t="s">
        <v>321</v>
      </c>
      <c r="R780" s="228" t="s">
        <v>26</v>
      </c>
      <c r="S780" s="460"/>
      <c r="T780" s="461"/>
      <c r="U780" s="230">
        <v>1008.1</v>
      </c>
      <c r="V780" s="231">
        <v>0</v>
      </c>
      <c r="W780" s="270">
        <f>+W781+W782</f>
        <v>1008.1</v>
      </c>
      <c r="X780" s="281">
        <f>+X781+X782</f>
        <v>410.52963</v>
      </c>
      <c r="Y780" s="283">
        <f t="shared" si="80"/>
        <v>40.723105842674336</v>
      </c>
    </row>
    <row r="781" spans="1:25" ht="32.25" customHeight="1" x14ac:dyDescent="0.2">
      <c r="A781" s="225"/>
      <c r="B781" s="458" t="s">
        <v>304</v>
      </c>
      <c r="C781" s="458"/>
      <c r="D781" s="458"/>
      <c r="E781" s="458"/>
      <c r="F781" s="458"/>
      <c r="G781" s="458"/>
      <c r="H781" s="458"/>
      <c r="I781" s="458"/>
      <c r="J781" s="458"/>
      <c r="K781" s="458"/>
      <c r="L781" s="458"/>
      <c r="M781" s="459"/>
      <c r="N781" s="226">
        <v>998</v>
      </c>
      <c r="O781" s="229">
        <v>1</v>
      </c>
      <c r="P781" s="229">
        <v>6</v>
      </c>
      <c r="Q781" s="227" t="s">
        <v>321</v>
      </c>
      <c r="R781" s="228" t="s">
        <v>27</v>
      </c>
      <c r="S781" s="460"/>
      <c r="T781" s="461"/>
      <c r="U781" s="230">
        <v>637</v>
      </c>
      <c r="V781" s="231">
        <v>18</v>
      </c>
      <c r="W781" s="270">
        <v>655</v>
      </c>
      <c r="X781" s="281">
        <v>286.55104999999998</v>
      </c>
      <c r="Y781" s="283">
        <f t="shared" si="80"/>
        <v>43.748251908396938</v>
      </c>
    </row>
    <row r="782" spans="1:25" ht="32.25" customHeight="1" x14ac:dyDescent="0.2">
      <c r="A782" s="225"/>
      <c r="B782" s="458" t="s">
        <v>305</v>
      </c>
      <c r="C782" s="458"/>
      <c r="D782" s="458"/>
      <c r="E782" s="458"/>
      <c r="F782" s="458"/>
      <c r="G782" s="458"/>
      <c r="H782" s="458"/>
      <c r="I782" s="458"/>
      <c r="J782" s="458"/>
      <c r="K782" s="458"/>
      <c r="L782" s="458"/>
      <c r="M782" s="459"/>
      <c r="N782" s="226">
        <v>998</v>
      </c>
      <c r="O782" s="229">
        <v>1</v>
      </c>
      <c r="P782" s="229">
        <v>6</v>
      </c>
      <c r="Q782" s="227" t="s">
        <v>321</v>
      </c>
      <c r="R782" s="228" t="s">
        <v>28</v>
      </c>
      <c r="S782" s="460"/>
      <c r="T782" s="461"/>
      <c r="U782" s="230">
        <v>371.1</v>
      </c>
      <c r="V782" s="231">
        <v>-18</v>
      </c>
      <c r="W782" s="270">
        <v>353.1</v>
      </c>
      <c r="X782" s="281">
        <v>123.97857999999999</v>
      </c>
      <c r="Y782" s="283">
        <f t="shared" si="80"/>
        <v>35.111464174454824</v>
      </c>
    </row>
    <row r="783" spans="1:25" ht="21.75" customHeight="1" x14ac:dyDescent="0.2">
      <c r="A783" s="225"/>
      <c r="B783" s="458" t="s">
        <v>29</v>
      </c>
      <c r="C783" s="458"/>
      <c r="D783" s="458"/>
      <c r="E783" s="458"/>
      <c r="F783" s="458"/>
      <c r="G783" s="458"/>
      <c r="H783" s="458"/>
      <c r="I783" s="458"/>
      <c r="J783" s="458"/>
      <c r="K783" s="458"/>
      <c r="L783" s="458"/>
      <c r="M783" s="459"/>
      <c r="N783" s="226">
        <v>998</v>
      </c>
      <c r="O783" s="229">
        <v>1</v>
      </c>
      <c r="P783" s="229">
        <v>6</v>
      </c>
      <c r="Q783" s="227" t="s">
        <v>321</v>
      </c>
      <c r="R783" s="228" t="s">
        <v>30</v>
      </c>
      <c r="S783" s="460"/>
      <c r="T783" s="461"/>
      <c r="U783" s="230">
        <v>182.5</v>
      </c>
      <c r="V783" s="231">
        <v>-173</v>
      </c>
      <c r="W783" s="270">
        <f>+W784</f>
        <v>9.5</v>
      </c>
      <c r="X783" s="281">
        <f>+X784</f>
        <v>1.036</v>
      </c>
      <c r="Y783" s="283">
        <f t="shared" si="80"/>
        <v>10.905263157894737</v>
      </c>
    </row>
    <row r="784" spans="1:25" ht="12" customHeight="1" x14ac:dyDescent="0.2">
      <c r="A784" s="225"/>
      <c r="B784" s="458" t="s">
        <v>306</v>
      </c>
      <c r="C784" s="458"/>
      <c r="D784" s="458"/>
      <c r="E784" s="458"/>
      <c r="F784" s="458"/>
      <c r="G784" s="458"/>
      <c r="H784" s="458"/>
      <c r="I784" s="458"/>
      <c r="J784" s="458"/>
      <c r="K784" s="458"/>
      <c r="L784" s="458"/>
      <c r="M784" s="459"/>
      <c r="N784" s="226">
        <v>998</v>
      </c>
      <c r="O784" s="229">
        <v>1</v>
      </c>
      <c r="P784" s="229">
        <v>6</v>
      </c>
      <c r="Q784" s="227" t="s">
        <v>321</v>
      </c>
      <c r="R784" s="228" t="s">
        <v>31</v>
      </c>
      <c r="S784" s="460"/>
      <c r="T784" s="461"/>
      <c r="U784" s="230">
        <v>182.5</v>
      </c>
      <c r="V784" s="231">
        <v>-173</v>
      </c>
      <c r="W784" s="270">
        <f>+W785+W786+W787</f>
        <v>9.5</v>
      </c>
      <c r="X784" s="281">
        <f>+X785+X786+X787</f>
        <v>1.036</v>
      </c>
      <c r="Y784" s="283">
        <f t="shared" si="80"/>
        <v>10.905263157894737</v>
      </c>
    </row>
    <row r="785" spans="1:25" ht="12" customHeight="1" x14ac:dyDescent="0.2">
      <c r="A785" s="225"/>
      <c r="B785" s="458" t="s">
        <v>32</v>
      </c>
      <c r="C785" s="458"/>
      <c r="D785" s="458"/>
      <c r="E785" s="458"/>
      <c r="F785" s="458"/>
      <c r="G785" s="458"/>
      <c r="H785" s="458"/>
      <c r="I785" s="458"/>
      <c r="J785" s="458"/>
      <c r="K785" s="458"/>
      <c r="L785" s="458"/>
      <c r="M785" s="459"/>
      <c r="N785" s="226">
        <v>998</v>
      </c>
      <c r="O785" s="229">
        <v>1</v>
      </c>
      <c r="P785" s="229">
        <v>6</v>
      </c>
      <c r="Q785" s="227" t="s">
        <v>321</v>
      </c>
      <c r="R785" s="228" t="s">
        <v>33</v>
      </c>
      <c r="S785" s="460"/>
      <c r="T785" s="461"/>
      <c r="U785" s="230">
        <v>5</v>
      </c>
      <c r="V785" s="231">
        <v>0</v>
      </c>
      <c r="W785" s="270">
        <v>5</v>
      </c>
      <c r="X785" s="281"/>
      <c r="Y785" s="283">
        <f t="shared" si="80"/>
        <v>0</v>
      </c>
    </row>
    <row r="786" spans="1:25" ht="12" customHeight="1" x14ac:dyDescent="0.2">
      <c r="A786" s="225"/>
      <c r="B786" s="458" t="s">
        <v>307</v>
      </c>
      <c r="C786" s="458"/>
      <c r="D786" s="458"/>
      <c r="E786" s="458"/>
      <c r="F786" s="458"/>
      <c r="G786" s="458"/>
      <c r="H786" s="458"/>
      <c r="I786" s="458"/>
      <c r="J786" s="458"/>
      <c r="K786" s="458"/>
      <c r="L786" s="458"/>
      <c r="M786" s="459"/>
      <c r="N786" s="226">
        <v>998</v>
      </c>
      <c r="O786" s="229">
        <v>1</v>
      </c>
      <c r="P786" s="229">
        <v>6</v>
      </c>
      <c r="Q786" s="227" t="s">
        <v>321</v>
      </c>
      <c r="R786" s="228" t="s">
        <v>34</v>
      </c>
      <c r="S786" s="460"/>
      <c r="T786" s="461"/>
      <c r="U786" s="230">
        <v>3</v>
      </c>
      <c r="V786" s="231">
        <v>0</v>
      </c>
      <c r="W786" s="270">
        <v>3</v>
      </c>
      <c r="X786" s="281">
        <v>1.036</v>
      </c>
      <c r="Y786" s="283">
        <f t="shared" si="80"/>
        <v>34.533333333333331</v>
      </c>
    </row>
    <row r="787" spans="1:25" ht="12" customHeight="1" x14ac:dyDescent="0.2">
      <c r="A787" s="225"/>
      <c r="B787" s="458" t="s">
        <v>81</v>
      </c>
      <c r="C787" s="458"/>
      <c r="D787" s="458"/>
      <c r="E787" s="458"/>
      <c r="F787" s="458"/>
      <c r="G787" s="458"/>
      <c r="H787" s="458"/>
      <c r="I787" s="458"/>
      <c r="J787" s="458"/>
      <c r="K787" s="458"/>
      <c r="L787" s="458"/>
      <c r="M787" s="459"/>
      <c r="N787" s="226">
        <v>998</v>
      </c>
      <c r="O787" s="229">
        <v>1</v>
      </c>
      <c r="P787" s="229">
        <v>6</v>
      </c>
      <c r="Q787" s="227" t="s">
        <v>321</v>
      </c>
      <c r="R787" s="228" t="s">
        <v>82</v>
      </c>
      <c r="S787" s="460"/>
      <c r="T787" s="461"/>
      <c r="U787" s="230">
        <v>174.5</v>
      </c>
      <c r="V787" s="231">
        <v>-173</v>
      </c>
      <c r="W787" s="270">
        <v>1.5</v>
      </c>
      <c r="X787" s="281"/>
      <c r="Y787" s="283">
        <f t="shared" si="80"/>
        <v>0</v>
      </c>
    </row>
    <row r="788" spans="1:25" ht="21.75" customHeight="1" x14ac:dyDescent="0.2">
      <c r="A788" s="225"/>
      <c r="B788" s="458" t="s">
        <v>322</v>
      </c>
      <c r="C788" s="458"/>
      <c r="D788" s="458"/>
      <c r="E788" s="458"/>
      <c r="F788" s="458"/>
      <c r="G788" s="458"/>
      <c r="H788" s="458"/>
      <c r="I788" s="458"/>
      <c r="J788" s="458"/>
      <c r="K788" s="458"/>
      <c r="L788" s="458"/>
      <c r="M788" s="459"/>
      <c r="N788" s="226">
        <v>998</v>
      </c>
      <c r="O788" s="229">
        <v>1</v>
      </c>
      <c r="P788" s="229">
        <v>6</v>
      </c>
      <c r="Q788" s="227" t="s">
        <v>323</v>
      </c>
      <c r="R788" s="228">
        <v>0</v>
      </c>
      <c r="S788" s="460"/>
      <c r="T788" s="461"/>
      <c r="U788" s="230">
        <v>37</v>
      </c>
      <c r="V788" s="231">
        <v>0</v>
      </c>
      <c r="W788" s="270">
        <f t="shared" ref="W788:X790" si="84">+W789</f>
        <v>37</v>
      </c>
      <c r="X788" s="281">
        <f t="shared" si="84"/>
        <v>0</v>
      </c>
      <c r="Y788" s="283">
        <f t="shared" si="80"/>
        <v>0</v>
      </c>
    </row>
    <row r="789" spans="1:25" ht="12" customHeight="1" x14ac:dyDescent="0.2">
      <c r="A789" s="225"/>
      <c r="B789" s="458" t="s">
        <v>17</v>
      </c>
      <c r="C789" s="458"/>
      <c r="D789" s="458"/>
      <c r="E789" s="458"/>
      <c r="F789" s="458"/>
      <c r="G789" s="458"/>
      <c r="H789" s="458"/>
      <c r="I789" s="458"/>
      <c r="J789" s="458"/>
      <c r="K789" s="458"/>
      <c r="L789" s="458"/>
      <c r="M789" s="459"/>
      <c r="N789" s="226">
        <v>998</v>
      </c>
      <c r="O789" s="229">
        <v>1</v>
      </c>
      <c r="P789" s="229">
        <v>6</v>
      </c>
      <c r="Q789" s="227" t="s">
        <v>323</v>
      </c>
      <c r="R789" s="228" t="s">
        <v>18</v>
      </c>
      <c r="S789" s="460"/>
      <c r="T789" s="461"/>
      <c r="U789" s="230">
        <v>37</v>
      </c>
      <c r="V789" s="231">
        <v>0</v>
      </c>
      <c r="W789" s="270">
        <f t="shared" si="84"/>
        <v>37</v>
      </c>
      <c r="X789" s="281">
        <f t="shared" si="84"/>
        <v>0</v>
      </c>
      <c r="Y789" s="283">
        <f t="shared" si="80"/>
        <v>0</v>
      </c>
    </row>
    <row r="790" spans="1:25" ht="12" customHeight="1" x14ac:dyDescent="0.2">
      <c r="A790" s="225"/>
      <c r="B790" s="458" t="s">
        <v>37</v>
      </c>
      <c r="C790" s="458"/>
      <c r="D790" s="458"/>
      <c r="E790" s="458"/>
      <c r="F790" s="458"/>
      <c r="G790" s="458"/>
      <c r="H790" s="458"/>
      <c r="I790" s="458"/>
      <c r="J790" s="458"/>
      <c r="K790" s="458"/>
      <c r="L790" s="458"/>
      <c r="M790" s="459"/>
      <c r="N790" s="226">
        <v>998</v>
      </c>
      <c r="O790" s="229">
        <v>1</v>
      </c>
      <c r="P790" s="229">
        <v>6</v>
      </c>
      <c r="Q790" s="227" t="s">
        <v>323</v>
      </c>
      <c r="R790" s="228" t="s">
        <v>38</v>
      </c>
      <c r="S790" s="460"/>
      <c r="T790" s="461"/>
      <c r="U790" s="230">
        <v>37</v>
      </c>
      <c r="V790" s="231">
        <v>0</v>
      </c>
      <c r="W790" s="270">
        <f t="shared" si="84"/>
        <v>37</v>
      </c>
      <c r="X790" s="281">
        <f t="shared" si="84"/>
        <v>0</v>
      </c>
      <c r="Y790" s="283">
        <f t="shared" si="80"/>
        <v>0</v>
      </c>
    </row>
    <row r="791" spans="1:25" ht="12" customHeight="1" x14ac:dyDescent="0.2">
      <c r="A791" s="225"/>
      <c r="B791" s="458" t="s">
        <v>308</v>
      </c>
      <c r="C791" s="458"/>
      <c r="D791" s="458"/>
      <c r="E791" s="458"/>
      <c r="F791" s="458"/>
      <c r="G791" s="458"/>
      <c r="H791" s="458"/>
      <c r="I791" s="458"/>
      <c r="J791" s="458"/>
      <c r="K791" s="458"/>
      <c r="L791" s="458"/>
      <c r="M791" s="459"/>
      <c r="N791" s="226">
        <v>998</v>
      </c>
      <c r="O791" s="229">
        <v>1</v>
      </c>
      <c r="P791" s="229">
        <v>6</v>
      </c>
      <c r="Q791" s="227" t="s">
        <v>323</v>
      </c>
      <c r="R791" s="228" t="s">
        <v>40</v>
      </c>
      <c r="S791" s="460"/>
      <c r="T791" s="461"/>
      <c r="U791" s="230">
        <v>37</v>
      </c>
      <c r="V791" s="231">
        <v>0</v>
      </c>
      <c r="W791" s="270">
        <v>37</v>
      </c>
      <c r="X791" s="281"/>
      <c r="Y791" s="283">
        <f t="shared" si="80"/>
        <v>0</v>
      </c>
    </row>
    <row r="792" spans="1:25" ht="12" customHeight="1" x14ac:dyDescent="0.2">
      <c r="A792" s="225"/>
      <c r="B792" s="458" t="s">
        <v>85</v>
      </c>
      <c r="C792" s="458"/>
      <c r="D792" s="458"/>
      <c r="E792" s="458"/>
      <c r="F792" s="458"/>
      <c r="G792" s="458"/>
      <c r="H792" s="458"/>
      <c r="I792" s="458"/>
      <c r="J792" s="458"/>
      <c r="K792" s="458"/>
      <c r="L792" s="458"/>
      <c r="M792" s="459"/>
      <c r="N792" s="226">
        <v>998</v>
      </c>
      <c r="O792" s="229">
        <v>1</v>
      </c>
      <c r="P792" s="229">
        <v>13</v>
      </c>
      <c r="Q792" s="227">
        <v>0</v>
      </c>
      <c r="R792" s="228">
        <v>0</v>
      </c>
      <c r="S792" s="460"/>
      <c r="T792" s="461"/>
      <c r="U792" s="230">
        <v>412.52199999999999</v>
      </c>
      <c r="V792" s="231">
        <v>0</v>
      </c>
      <c r="W792" s="270">
        <f>+W793+W803</f>
        <v>412.52299999999997</v>
      </c>
      <c r="X792" s="281">
        <f>+X793+X803</f>
        <v>291.65233999999998</v>
      </c>
      <c r="Y792" s="283">
        <f t="shared" si="80"/>
        <v>70.699655534358087</v>
      </c>
    </row>
    <row r="793" spans="1:25" ht="21.75" customHeight="1" x14ac:dyDescent="0.2">
      <c r="A793" s="225"/>
      <c r="B793" s="458" t="s">
        <v>59</v>
      </c>
      <c r="C793" s="458"/>
      <c r="D793" s="458"/>
      <c r="E793" s="458"/>
      <c r="F793" s="458"/>
      <c r="G793" s="458"/>
      <c r="H793" s="458"/>
      <c r="I793" s="458"/>
      <c r="J793" s="458"/>
      <c r="K793" s="458"/>
      <c r="L793" s="458"/>
      <c r="M793" s="459"/>
      <c r="N793" s="226">
        <v>998</v>
      </c>
      <c r="O793" s="229">
        <v>1</v>
      </c>
      <c r="P793" s="229">
        <v>13</v>
      </c>
      <c r="Q793" s="227" t="s">
        <v>318</v>
      </c>
      <c r="R793" s="228">
        <v>0</v>
      </c>
      <c r="S793" s="460"/>
      <c r="T793" s="461"/>
      <c r="U793" s="230">
        <v>407.52199999999999</v>
      </c>
      <c r="V793" s="231">
        <v>0</v>
      </c>
      <c r="W793" s="270">
        <f>+W794+W799</f>
        <v>407.52299999999997</v>
      </c>
      <c r="X793" s="281">
        <f>+X794+X799</f>
        <v>291.65233999999998</v>
      </c>
      <c r="Y793" s="283">
        <f t="shared" si="80"/>
        <v>71.56708701103986</v>
      </c>
    </row>
    <row r="794" spans="1:25" ht="21.75" customHeight="1" x14ac:dyDescent="0.2">
      <c r="A794" s="225"/>
      <c r="B794" s="458" t="s">
        <v>348</v>
      </c>
      <c r="C794" s="458"/>
      <c r="D794" s="458"/>
      <c r="E794" s="458"/>
      <c r="F794" s="458"/>
      <c r="G794" s="458"/>
      <c r="H794" s="458"/>
      <c r="I794" s="458"/>
      <c r="J794" s="458"/>
      <c r="K794" s="458"/>
      <c r="L794" s="458"/>
      <c r="M794" s="459"/>
      <c r="N794" s="226">
        <v>998</v>
      </c>
      <c r="O794" s="229">
        <v>1</v>
      </c>
      <c r="P794" s="229">
        <v>13</v>
      </c>
      <c r="Q794" s="227" t="s">
        <v>349</v>
      </c>
      <c r="R794" s="228">
        <v>0</v>
      </c>
      <c r="S794" s="460"/>
      <c r="T794" s="461"/>
      <c r="U794" s="230">
        <v>404.52199999999999</v>
      </c>
      <c r="V794" s="231">
        <v>0</v>
      </c>
      <c r="W794" s="270">
        <f>+W795</f>
        <v>404.52299999999997</v>
      </c>
      <c r="X794" s="281">
        <f>+X795</f>
        <v>291.65233999999998</v>
      </c>
      <c r="Y794" s="283">
        <f t="shared" si="80"/>
        <v>72.09783868902386</v>
      </c>
    </row>
    <row r="795" spans="1:25" ht="12" customHeight="1" x14ac:dyDescent="0.2">
      <c r="A795" s="225"/>
      <c r="B795" s="458" t="s">
        <v>17</v>
      </c>
      <c r="C795" s="458"/>
      <c r="D795" s="458"/>
      <c r="E795" s="458"/>
      <c r="F795" s="458"/>
      <c r="G795" s="458"/>
      <c r="H795" s="458"/>
      <c r="I795" s="458"/>
      <c r="J795" s="458"/>
      <c r="K795" s="458"/>
      <c r="L795" s="458"/>
      <c r="M795" s="459"/>
      <c r="N795" s="226">
        <v>998</v>
      </c>
      <c r="O795" s="229">
        <v>1</v>
      </c>
      <c r="P795" s="229">
        <v>13</v>
      </c>
      <c r="Q795" s="227" t="s">
        <v>349</v>
      </c>
      <c r="R795" s="228" t="s">
        <v>18</v>
      </c>
      <c r="S795" s="460"/>
      <c r="T795" s="461"/>
      <c r="U795" s="230">
        <v>404.52199999999999</v>
      </c>
      <c r="V795" s="231">
        <v>0</v>
      </c>
      <c r="W795" s="270">
        <f>+W796</f>
        <v>404.52299999999997</v>
      </c>
      <c r="X795" s="281">
        <f>+X796</f>
        <v>291.65233999999998</v>
      </c>
      <c r="Y795" s="283">
        <f t="shared" si="80"/>
        <v>72.09783868902386</v>
      </c>
    </row>
    <row r="796" spans="1:25" ht="12" customHeight="1" x14ac:dyDescent="0.2">
      <c r="A796" s="225"/>
      <c r="B796" s="458" t="s">
        <v>37</v>
      </c>
      <c r="C796" s="458"/>
      <c r="D796" s="458"/>
      <c r="E796" s="458"/>
      <c r="F796" s="458"/>
      <c r="G796" s="458"/>
      <c r="H796" s="458"/>
      <c r="I796" s="458"/>
      <c r="J796" s="458"/>
      <c r="K796" s="458"/>
      <c r="L796" s="458"/>
      <c r="M796" s="459"/>
      <c r="N796" s="226">
        <v>998</v>
      </c>
      <c r="O796" s="229">
        <v>1</v>
      </c>
      <c r="P796" s="229">
        <v>13</v>
      </c>
      <c r="Q796" s="227" t="s">
        <v>349</v>
      </c>
      <c r="R796" s="228" t="s">
        <v>38</v>
      </c>
      <c r="S796" s="460"/>
      <c r="T796" s="461"/>
      <c r="U796" s="230">
        <v>404.52199999999999</v>
      </c>
      <c r="V796" s="231">
        <v>0</v>
      </c>
      <c r="W796" s="270">
        <f>+W797+W798</f>
        <v>404.52299999999997</v>
      </c>
      <c r="X796" s="281">
        <f>+X797+X798</f>
        <v>291.65233999999998</v>
      </c>
      <c r="Y796" s="283">
        <f t="shared" si="80"/>
        <v>72.09783868902386</v>
      </c>
    </row>
    <row r="797" spans="1:25" ht="12" customHeight="1" x14ac:dyDescent="0.2">
      <c r="A797" s="225"/>
      <c r="B797" s="458" t="s">
        <v>290</v>
      </c>
      <c r="C797" s="458"/>
      <c r="D797" s="458"/>
      <c r="E797" s="458"/>
      <c r="F797" s="458"/>
      <c r="G797" s="458"/>
      <c r="H797" s="458"/>
      <c r="I797" s="458"/>
      <c r="J797" s="458"/>
      <c r="K797" s="458"/>
      <c r="L797" s="458"/>
      <c r="M797" s="459"/>
      <c r="N797" s="226">
        <v>998</v>
      </c>
      <c r="O797" s="229">
        <v>1</v>
      </c>
      <c r="P797" s="229">
        <v>13</v>
      </c>
      <c r="Q797" s="227" t="s">
        <v>349</v>
      </c>
      <c r="R797" s="228" t="s">
        <v>39</v>
      </c>
      <c r="S797" s="460"/>
      <c r="T797" s="461"/>
      <c r="U797" s="230">
        <v>310.69299999999998</v>
      </c>
      <c r="V797" s="231">
        <v>0</v>
      </c>
      <c r="W797" s="270">
        <v>310.69299999999998</v>
      </c>
      <c r="X797" s="281">
        <v>222.11196000000001</v>
      </c>
      <c r="Y797" s="283">
        <f t="shared" si="80"/>
        <v>71.489206387012274</v>
      </c>
    </row>
    <row r="798" spans="1:25" ht="12" customHeight="1" x14ac:dyDescent="0.2">
      <c r="A798" s="225"/>
      <c r="B798" s="458" t="s">
        <v>291</v>
      </c>
      <c r="C798" s="458"/>
      <c r="D798" s="458"/>
      <c r="E798" s="458"/>
      <c r="F798" s="458"/>
      <c r="G798" s="458"/>
      <c r="H798" s="458"/>
      <c r="I798" s="458"/>
      <c r="J798" s="458"/>
      <c r="K798" s="458"/>
      <c r="L798" s="458"/>
      <c r="M798" s="459"/>
      <c r="N798" s="226">
        <v>998</v>
      </c>
      <c r="O798" s="229">
        <v>1</v>
      </c>
      <c r="P798" s="229">
        <v>13</v>
      </c>
      <c r="Q798" s="227" t="s">
        <v>349</v>
      </c>
      <c r="R798" s="228" t="s">
        <v>41</v>
      </c>
      <c r="S798" s="460"/>
      <c r="T798" s="461"/>
      <c r="U798" s="230">
        <v>93.828999999999994</v>
      </c>
      <c r="V798" s="231">
        <v>0</v>
      </c>
      <c r="W798" s="270">
        <v>93.83</v>
      </c>
      <c r="X798" s="281">
        <v>69.540379999999999</v>
      </c>
      <c r="Y798" s="283">
        <f t="shared" si="80"/>
        <v>74.11316210167324</v>
      </c>
    </row>
    <row r="799" spans="1:25" ht="32.25" customHeight="1" x14ac:dyDescent="0.2">
      <c r="A799" s="225"/>
      <c r="B799" s="458" t="s">
        <v>322</v>
      </c>
      <c r="C799" s="458"/>
      <c r="D799" s="458"/>
      <c r="E799" s="458"/>
      <c r="F799" s="458"/>
      <c r="G799" s="458"/>
      <c r="H799" s="458"/>
      <c r="I799" s="458"/>
      <c r="J799" s="458"/>
      <c r="K799" s="458"/>
      <c r="L799" s="458"/>
      <c r="M799" s="459"/>
      <c r="N799" s="226">
        <v>998</v>
      </c>
      <c r="O799" s="229">
        <v>1</v>
      </c>
      <c r="P799" s="229">
        <v>13</v>
      </c>
      <c r="Q799" s="227" t="s">
        <v>323</v>
      </c>
      <c r="R799" s="228">
        <v>0</v>
      </c>
      <c r="S799" s="460"/>
      <c r="T799" s="461"/>
      <c r="U799" s="230">
        <v>3</v>
      </c>
      <c r="V799" s="231">
        <v>0</v>
      </c>
      <c r="W799" s="270">
        <f t="shared" ref="W799:X801" si="85">+W800</f>
        <v>3</v>
      </c>
      <c r="X799" s="281">
        <f t="shared" si="85"/>
        <v>0</v>
      </c>
      <c r="Y799" s="283">
        <f t="shared" si="80"/>
        <v>0</v>
      </c>
    </row>
    <row r="800" spans="1:25" ht="12" customHeight="1" x14ac:dyDescent="0.2">
      <c r="A800" s="225"/>
      <c r="B800" s="458" t="s">
        <v>17</v>
      </c>
      <c r="C800" s="458"/>
      <c r="D800" s="458"/>
      <c r="E800" s="458"/>
      <c r="F800" s="458"/>
      <c r="G800" s="458"/>
      <c r="H800" s="458"/>
      <c r="I800" s="458"/>
      <c r="J800" s="458"/>
      <c r="K800" s="458"/>
      <c r="L800" s="458"/>
      <c r="M800" s="459"/>
      <c r="N800" s="226">
        <v>998</v>
      </c>
      <c r="O800" s="229">
        <v>1</v>
      </c>
      <c r="P800" s="229">
        <v>13</v>
      </c>
      <c r="Q800" s="227" t="s">
        <v>323</v>
      </c>
      <c r="R800" s="228" t="s">
        <v>18</v>
      </c>
      <c r="S800" s="460"/>
      <c r="T800" s="461"/>
      <c r="U800" s="230">
        <v>3</v>
      </c>
      <c r="V800" s="231">
        <v>0</v>
      </c>
      <c r="W800" s="270">
        <f t="shared" si="85"/>
        <v>3</v>
      </c>
      <c r="X800" s="281">
        <f t="shared" si="85"/>
        <v>0</v>
      </c>
      <c r="Y800" s="283">
        <f t="shared" si="80"/>
        <v>0</v>
      </c>
    </row>
    <row r="801" spans="1:25" ht="12" customHeight="1" x14ac:dyDescent="0.2">
      <c r="A801" s="225"/>
      <c r="B801" s="458" t="s">
        <v>37</v>
      </c>
      <c r="C801" s="458"/>
      <c r="D801" s="458"/>
      <c r="E801" s="458"/>
      <c r="F801" s="458"/>
      <c r="G801" s="458"/>
      <c r="H801" s="458"/>
      <c r="I801" s="458"/>
      <c r="J801" s="458"/>
      <c r="K801" s="458"/>
      <c r="L801" s="458"/>
      <c r="M801" s="459"/>
      <c r="N801" s="226">
        <v>998</v>
      </c>
      <c r="O801" s="229">
        <v>1</v>
      </c>
      <c r="P801" s="229">
        <v>13</v>
      </c>
      <c r="Q801" s="227" t="s">
        <v>323</v>
      </c>
      <c r="R801" s="228" t="s">
        <v>38</v>
      </c>
      <c r="S801" s="460"/>
      <c r="T801" s="461"/>
      <c r="U801" s="230">
        <v>3</v>
      </c>
      <c r="V801" s="231">
        <v>0</v>
      </c>
      <c r="W801" s="270">
        <f t="shared" si="85"/>
        <v>3</v>
      </c>
      <c r="X801" s="281">
        <f t="shared" si="85"/>
        <v>0</v>
      </c>
      <c r="Y801" s="283">
        <f t="shared" si="80"/>
        <v>0</v>
      </c>
    </row>
    <row r="802" spans="1:25" ht="12" customHeight="1" x14ac:dyDescent="0.2">
      <c r="A802" s="225"/>
      <c r="B802" s="458" t="s">
        <v>308</v>
      </c>
      <c r="C802" s="458"/>
      <c r="D802" s="458"/>
      <c r="E802" s="458"/>
      <c r="F802" s="458"/>
      <c r="G802" s="458"/>
      <c r="H802" s="458"/>
      <c r="I802" s="458"/>
      <c r="J802" s="458"/>
      <c r="K802" s="458"/>
      <c r="L802" s="458"/>
      <c r="M802" s="459"/>
      <c r="N802" s="226">
        <v>998</v>
      </c>
      <c r="O802" s="229">
        <v>1</v>
      </c>
      <c r="P802" s="229">
        <v>13</v>
      </c>
      <c r="Q802" s="227" t="s">
        <v>323</v>
      </c>
      <c r="R802" s="228" t="s">
        <v>40</v>
      </c>
      <c r="S802" s="460"/>
      <c r="T802" s="461"/>
      <c r="U802" s="230">
        <v>3</v>
      </c>
      <c r="V802" s="231">
        <v>0</v>
      </c>
      <c r="W802" s="270">
        <v>3</v>
      </c>
      <c r="X802" s="281"/>
      <c r="Y802" s="283">
        <f t="shared" si="80"/>
        <v>0</v>
      </c>
    </row>
    <row r="803" spans="1:25" ht="32.25" customHeight="1" x14ac:dyDescent="0.2">
      <c r="A803" s="225"/>
      <c r="B803" s="458" t="s">
        <v>314</v>
      </c>
      <c r="C803" s="458"/>
      <c r="D803" s="458"/>
      <c r="E803" s="458"/>
      <c r="F803" s="458"/>
      <c r="G803" s="458"/>
      <c r="H803" s="458"/>
      <c r="I803" s="458"/>
      <c r="J803" s="458"/>
      <c r="K803" s="458"/>
      <c r="L803" s="458"/>
      <c r="M803" s="459"/>
      <c r="N803" s="226">
        <v>998</v>
      </c>
      <c r="O803" s="229">
        <v>1</v>
      </c>
      <c r="P803" s="229">
        <v>13</v>
      </c>
      <c r="Q803" s="227" t="s">
        <v>315</v>
      </c>
      <c r="R803" s="228">
        <v>0</v>
      </c>
      <c r="S803" s="460"/>
      <c r="T803" s="461"/>
      <c r="U803" s="230">
        <v>5</v>
      </c>
      <c r="V803" s="231">
        <v>0</v>
      </c>
      <c r="W803" s="270">
        <f t="shared" ref="W803:X805" si="86">+W804</f>
        <v>5</v>
      </c>
      <c r="X803" s="281">
        <f t="shared" si="86"/>
        <v>0</v>
      </c>
      <c r="Y803" s="283">
        <f t="shared" si="80"/>
        <v>0</v>
      </c>
    </row>
    <row r="804" spans="1:25" ht="63.75" customHeight="1" x14ac:dyDescent="0.2">
      <c r="A804" s="225"/>
      <c r="B804" s="458" t="s">
        <v>350</v>
      </c>
      <c r="C804" s="458"/>
      <c r="D804" s="458"/>
      <c r="E804" s="458"/>
      <c r="F804" s="458"/>
      <c r="G804" s="458"/>
      <c r="H804" s="458"/>
      <c r="I804" s="458"/>
      <c r="J804" s="458"/>
      <c r="K804" s="458"/>
      <c r="L804" s="458"/>
      <c r="M804" s="459"/>
      <c r="N804" s="226">
        <v>998</v>
      </c>
      <c r="O804" s="229">
        <v>1</v>
      </c>
      <c r="P804" s="229">
        <v>13</v>
      </c>
      <c r="Q804" s="227" t="s">
        <v>351</v>
      </c>
      <c r="R804" s="228">
        <v>0</v>
      </c>
      <c r="S804" s="460"/>
      <c r="T804" s="461"/>
      <c r="U804" s="230">
        <v>5</v>
      </c>
      <c r="V804" s="231">
        <v>0</v>
      </c>
      <c r="W804" s="270">
        <f t="shared" si="86"/>
        <v>5</v>
      </c>
      <c r="X804" s="281">
        <f t="shared" si="86"/>
        <v>0</v>
      </c>
      <c r="Y804" s="283">
        <f t="shared" si="80"/>
        <v>0</v>
      </c>
    </row>
    <row r="805" spans="1:25" ht="12" customHeight="1" x14ac:dyDescent="0.2">
      <c r="A805" s="225"/>
      <c r="B805" s="458" t="s">
        <v>61</v>
      </c>
      <c r="C805" s="458"/>
      <c r="D805" s="458"/>
      <c r="E805" s="458"/>
      <c r="F805" s="458"/>
      <c r="G805" s="458"/>
      <c r="H805" s="458"/>
      <c r="I805" s="458"/>
      <c r="J805" s="458"/>
      <c r="K805" s="458"/>
      <c r="L805" s="458"/>
      <c r="M805" s="459"/>
      <c r="N805" s="226">
        <v>998</v>
      </c>
      <c r="O805" s="229">
        <v>1</v>
      </c>
      <c r="P805" s="229">
        <v>13</v>
      </c>
      <c r="Q805" s="227" t="s">
        <v>351</v>
      </c>
      <c r="R805" s="228" t="s">
        <v>103</v>
      </c>
      <c r="S805" s="460"/>
      <c r="T805" s="461"/>
      <c r="U805" s="230">
        <v>5</v>
      </c>
      <c r="V805" s="231">
        <v>0</v>
      </c>
      <c r="W805" s="270">
        <f t="shared" si="86"/>
        <v>5</v>
      </c>
      <c r="X805" s="281">
        <f t="shared" si="86"/>
        <v>0</v>
      </c>
      <c r="Y805" s="283">
        <f t="shared" si="80"/>
        <v>0</v>
      </c>
    </row>
    <row r="806" spans="1:25" ht="12" customHeight="1" x14ac:dyDescent="0.2">
      <c r="A806" s="225"/>
      <c r="B806" s="458" t="s">
        <v>104</v>
      </c>
      <c r="C806" s="458"/>
      <c r="D806" s="458"/>
      <c r="E806" s="458"/>
      <c r="F806" s="458"/>
      <c r="G806" s="458"/>
      <c r="H806" s="458"/>
      <c r="I806" s="458"/>
      <c r="J806" s="458"/>
      <c r="K806" s="458"/>
      <c r="L806" s="458"/>
      <c r="M806" s="459"/>
      <c r="N806" s="226">
        <v>998</v>
      </c>
      <c r="O806" s="229">
        <v>1</v>
      </c>
      <c r="P806" s="229">
        <v>13</v>
      </c>
      <c r="Q806" s="227" t="s">
        <v>351</v>
      </c>
      <c r="R806" s="228" t="s">
        <v>105</v>
      </c>
      <c r="S806" s="460"/>
      <c r="T806" s="461"/>
      <c r="U806" s="230">
        <v>5</v>
      </c>
      <c r="V806" s="231">
        <v>0</v>
      </c>
      <c r="W806" s="270">
        <v>5</v>
      </c>
      <c r="X806" s="281"/>
      <c r="Y806" s="283">
        <f t="shared" si="80"/>
        <v>0</v>
      </c>
    </row>
    <row r="807" spans="1:25" ht="32.25" customHeight="1" x14ac:dyDescent="0.2">
      <c r="A807" s="225"/>
      <c r="B807" s="458" t="s">
        <v>354</v>
      </c>
      <c r="C807" s="458"/>
      <c r="D807" s="458"/>
      <c r="E807" s="458"/>
      <c r="F807" s="458"/>
      <c r="G807" s="458"/>
      <c r="H807" s="458"/>
      <c r="I807" s="458"/>
      <c r="J807" s="458"/>
      <c r="K807" s="458"/>
      <c r="L807" s="458"/>
      <c r="M807" s="459"/>
      <c r="N807" s="226">
        <v>998</v>
      </c>
      <c r="O807" s="229">
        <v>2</v>
      </c>
      <c r="P807" s="229">
        <v>0</v>
      </c>
      <c r="Q807" s="227">
        <v>0</v>
      </c>
      <c r="R807" s="228">
        <v>0</v>
      </c>
      <c r="S807" s="460"/>
      <c r="T807" s="461"/>
      <c r="U807" s="230">
        <v>750.7</v>
      </c>
      <c r="V807" s="231">
        <v>0</v>
      </c>
      <c r="W807" s="270">
        <f t="shared" ref="W807:X811" si="87">+W808</f>
        <v>750.7</v>
      </c>
      <c r="X807" s="281">
        <f t="shared" si="87"/>
        <v>563.02200000000005</v>
      </c>
      <c r="Y807" s="283">
        <f t="shared" si="80"/>
        <v>74.999600372985213</v>
      </c>
    </row>
    <row r="808" spans="1:25" ht="12" customHeight="1" x14ac:dyDescent="0.2">
      <c r="A808" s="225"/>
      <c r="B808" s="458" t="s">
        <v>89</v>
      </c>
      <c r="C808" s="458"/>
      <c r="D808" s="458"/>
      <c r="E808" s="458"/>
      <c r="F808" s="458"/>
      <c r="G808" s="458"/>
      <c r="H808" s="458"/>
      <c r="I808" s="458"/>
      <c r="J808" s="458"/>
      <c r="K808" s="458"/>
      <c r="L808" s="458"/>
      <c r="M808" s="459"/>
      <c r="N808" s="226">
        <v>998</v>
      </c>
      <c r="O808" s="229">
        <v>2</v>
      </c>
      <c r="P808" s="229">
        <v>3</v>
      </c>
      <c r="Q808" s="227">
        <v>0</v>
      </c>
      <c r="R808" s="228">
        <v>0</v>
      </c>
      <c r="S808" s="460"/>
      <c r="T808" s="461"/>
      <c r="U808" s="230">
        <v>750.7</v>
      </c>
      <c r="V808" s="231">
        <v>0</v>
      </c>
      <c r="W808" s="270">
        <f t="shared" si="87"/>
        <v>750.7</v>
      </c>
      <c r="X808" s="281">
        <f t="shared" si="87"/>
        <v>563.02200000000005</v>
      </c>
      <c r="Y808" s="283">
        <f t="shared" si="80"/>
        <v>74.999600372985213</v>
      </c>
    </row>
    <row r="809" spans="1:25" ht="12" customHeight="1" x14ac:dyDescent="0.2">
      <c r="A809" s="225"/>
      <c r="B809" s="458" t="s">
        <v>314</v>
      </c>
      <c r="C809" s="458"/>
      <c r="D809" s="458"/>
      <c r="E809" s="458"/>
      <c r="F809" s="458"/>
      <c r="G809" s="458"/>
      <c r="H809" s="458"/>
      <c r="I809" s="458"/>
      <c r="J809" s="458"/>
      <c r="K809" s="458"/>
      <c r="L809" s="458"/>
      <c r="M809" s="459"/>
      <c r="N809" s="226">
        <v>998</v>
      </c>
      <c r="O809" s="229">
        <v>2</v>
      </c>
      <c r="P809" s="229">
        <v>3</v>
      </c>
      <c r="Q809" s="227" t="s">
        <v>315</v>
      </c>
      <c r="R809" s="228">
        <v>0</v>
      </c>
      <c r="S809" s="460"/>
      <c r="T809" s="461"/>
      <c r="U809" s="230">
        <v>750.7</v>
      </c>
      <c r="V809" s="231">
        <v>0</v>
      </c>
      <c r="W809" s="270">
        <f t="shared" si="87"/>
        <v>750.7</v>
      </c>
      <c r="X809" s="281">
        <f t="shared" si="87"/>
        <v>563.02200000000005</v>
      </c>
      <c r="Y809" s="283">
        <f t="shared" si="80"/>
        <v>74.999600372985213</v>
      </c>
    </row>
    <row r="810" spans="1:25" ht="32.25" customHeight="1" x14ac:dyDescent="0.2">
      <c r="A810" s="225"/>
      <c r="B810" s="458" t="s">
        <v>355</v>
      </c>
      <c r="C810" s="458"/>
      <c r="D810" s="458"/>
      <c r="E810" s="458"/>
      <c r="F810" s="458"/>
      <c r="G810" s="458"/>
      <c r="H810" s="458"/>
      <c r="I810" s="458"/>
      <c r="J810" s="458"/>
      <c r="K810" s="458"/>
      <c r="L810" s="458"/>
      <c r="M810" s="459"/>
      <c r="N810" s="226">
        <v>998</v>
      </c>
      <c r="O810" s="229">
        <v>2</v>
      </c>
      <c r="P810" s="229">
        <v>3</v>
      </c>
      <c r="Q810" s="227" t="s">
        <v>356</v>
      </c>
      <c r="R810" s="228">
        <v>0</v>
      </c>
      <c r="S810" s="460"/>
      <c r="T810" s="461"/>
      <c r="U810" s="230">
        <v>750.7</v>
      </c>
      <c r="V810" s="231">
        <v>0</v>
      </c>
      <c r="W810" s="270">
        <f t="shared" si="87"/>
        <v>750.7</v>
      </c>
      <c r="X810" s="281">
        <f t="shared" si="87"/>
        <v>563.02200000000005</v>
      </c>
      <c r="Y810" s="283">
        <f t="shared" si="80"/>
        <v>74.999600372985213</v>
      </c>
    </row>
    <row r="811" spans="1:25" ht="12" customHeight="1" x14ac:dyDescent="0.2">
      <c r="A811" s="225"/>
      <c r="B811" s="458" t="s">
        <v>61</v>
      </c>
      <c r="C811" s="458"/>
      <c r="D811" s="458"/>
      <c r="E811" s="458"/>
      <c r="F811" s="458"/>
      <c r="G811" s="458"/>
      <c r="H811" s="458"/>
      <c r="I811" s="458"/>
      <c r="J811" s="458"/>
      <c r="K811" s="458"/>
      <c r="L811" s="458"/>
      <c r="M811" s="459"/>
      <c r="N811" s="226">
        <v>998</v>
      </c>
      <c r="O811" s="229">
        <v>2</v>
      </c>
      <c r="P811" s="229">
        <v>3</v>
      </c>
      <c r="Q811" s="227" t="s">
        <v>356</v>
      </c>
      <c r="R811" s="228" t="s">
        <v>103</v>
      </c>
      <c r="S811" s="460"/>
      <c r="T811" s="461"/>
      <c r="U811" s="230">
        <v>750.7</v>
      </c>
      <c r="V811" s="231">
        <v>0</v>
      </c>
      <c r="W811" s="270">
        <f t="shared" si="87"/>
        <v>750.7</v>
      </c>
      <c r="X811" s="281">
        <f t="shared" si="87"/>
        <v>563.02200000000005</v>
      </c>
      <c r="Y811" s="283">
        <f t="shared" ref="Y811:Y859" si="88">X811/W811*100</f>
        <v>74.999600372985213</v>
      </c>
    </row>
    <row r="812" spans="1:25" ht="12" customHeight="1" x14ac:dyDescent="0.2">
      <c r="A812" s="225"/>
      <c r="B812" s="458" t="s">
        <v>104</v>
      </c>
      <c r="C812" s="458"/>
      <c r="D812" s="458"/>
      <c r="E812" s="458"/>
      <c r="F812" s="458"/>
      <c r="G812" s="458"/>
      <c r="H812" s="458"/>
      <c r="I812" s="458"/>
      <c r="J812" s="458"/>
      <c r="K812" s="458"/>
      <c r="L812" s="458"/>
      <c r="M812" s="459"/>
      <c r="N812" s="226">
        <v>998</v>
      </c>
      <c r="O812" s="229">
        <v>2</v>
      </c>
      <c r="P812" s="229">
        <v>3</v>
      </c>
      <c r="Q812" s="227" t="s">
        <v>356</v>
      </c>
      <c r="R812" s="228" t="s">
        <v>105</v>
      </c>
      <c r="S812" s="460"/>
      <c r="T812" s="461"/>
      <c r="U812" s="230">
        <v>750.7</v>
      </c>
      <c r="V812" s="231">
        <v>0</v>
      </c>
      <c r="W812" s="270">
        <v>750.7</v>
      </c>
      <c r="X812" s="281">
        <v>563.02200000000005</v>
      </c>
      <c r="Y812" s="283">
        <f t="shared" si="88"/>
        <v>74.999600372985213</v>
      </c>
    </row>
    <row r="813" spans="1:25" ht="409.6" hidden="1" customHeight="1" x14ac:dyDescent="0.2">
      <c r="A813" s="225"/>
      <c r="B813" s="458" t="s">
        <v>368</v>
      </c>
      <c r="C813" s="458"/>
      <c r="D813" s="458"/>
      <c r="E813" s="458"/>
      <c r="F813" s="458"/>
      <c r="G813" s="458"/>
      <c r="H813" s="458"/>
      <c r="I813" s="458"/>
      <c r="J813" s="458"/>
      <c r="K813" s="458"/>
      <c r="L813" s="458"/>
      <c r="M813" s="459"/>
      <c r="N813" s="226">
        <v>998</v>
      </c>
      <c r="O813" s="229">
        <v>4</v>
      </c>
      <c r="P813" s="229">
        <v>0</v>
      </c>
      <c r="Q813" s="227">
        <v>0</v>
      </c>
      <c r="R813" s="228">
        <v>0</v>
      </c>
      <c r="S813" s="460"/>
      <c r="T813" s="461"/>
      <c r="U813" s="230">
        <v>0</v>
      </c>
      <c r="V813" s="231">
        <v>1480.05</v>
      </c>
      <c r="W813" s="270">
        <v>1480.05</v>
      </c>
      <c r="X813" s="281">
        <v>1480.05</v>
      </c>
      <c r="Y813" s="283">
        <f t="shared" si="88"/>
        <v>100</v>
      </c>
    </row>
    <row r="814" spans="1:25" ht="12.75" customHeight="1" x14ac:dyDescent="0.2">
      <c r="A814" s="225"/>
      <c r="B814" s="458" t="s">
        <v>377</v>
      </c>
      <c r="C814" s="458"/>
      <c r="D814" s="458"/>
      <c r="E814" s="458"/>
      <c r="F814" s="458"/>
      <c r="G814" s="458"/>
      <c r="H814" s="458"/>
      <c r="I814" s="458"/>
      <c r="J814" s="458"/>
      <c r="K814" s="458"/>
      <c r="L814" s="458"/>
      <c r="M814" s="459"/>
      <c r="N814" s="226">
        <v>998</v>
      </c>
      <c r="O814" s="229">
        <v>4</v>
      </c>
      <c r="P814" s="229">
        <v>12</v>
      </c>
      <c r="Q814" s="227">
        <v>0</v>
      </c>
      <c r="R814" s="228">
        <v>0</v>
      </c>
      <c r="S814" s="460"/>
      <c r="T814" s="461"/>
      <c r="U814" s="230">
        <v>0</v>
      </c>
      <c r="V814" s="231">
        <v>1480.05</v>
      </c>
      <c r="W814" s="270">
        <f t="shared" ref="W814:X818" si="89">+W815</f>
        <v>2960.1</v>
      </c>
      <c r="X814" s="281">
        <f t="shared" si="89"/>
        <v>1480.05</v>
      </c>
      <c r="Y814" s="283">
        <f t="shared" si="88"/>
        <v>50</v>
      </c>
    </row>
    <row r="815" spans="1:25" ht="12.75" customHeight="1" x14ac:dyDescent="0.2">
      <c r="A815" s="225"/>
      <c r="B815" s="458" t="s">
        <v>93</v>
      </c>
      <c r="C815" s="458"/>
      <c r="D815" s="458"/>
      <c r="E815" s="458"/>
      <c r="F815" s="458"/>
      <c r="G815" s="458"/>
      <c r="H815" s="458"/>
      <c r="I815" s="458"/>
      <c r="J815" s="458"/>
      <c r="K815" s="458"/>
      <c r="L815" s="458"/>
      <c r="M815" s="459"/>
      <c r="N815" s="226">
        <v>998</v>
      </c>
      <c r="O815" s="229">
        <v>4</v>
      </c>
      <c r="P815" s="229">
        <v>12</v>
      </c>
      <c r="Q815" s="227" t="s">
        <v>378</v>
      </c>
      <c r="R815" s="228">
        <v>0</v>
      </c>
      <c r="S815" s="460"/>
      <c r="T815" s="461"/>
      <c r="U815" s="230">
        <v>0</v>
      </c>
      <c r="V815" s="231">
        <v>1480.05</v>
      </c>
      <c r="W815" s="270">
        <f t="shared" si="89"/>
        <v>2960.1</v>
      </c>
      <c r="X815" s="281">
        <f t="shared" si="89"/>
        <v>1480.05</v>
      </c>
      <c r="Y815" s="283">
        <f t="shared" si="88"/>
        <v>50</v>
      </c>
    </row>
    <row r="816" spans="1:25" ht="12.75" customHeight="1" x14ac:dyDescent="0.2">
      <c r="A816" s="225"/>
      <c r="B816" s="458" t="s">
        <v>94</v>
      </c>
      <c r="C816" s="458"/>
      <c r="D816" s="458"/>
      <c r="E816" s="458"/>
      <c r="F816" s="458"/>
      <c r="G816" s="458"/>
      <c r="H816" s="458"/>
      <c r="I816" s="458"/>
      <c r="J816" s="458"/>
      <c r="K816" s="458"/>
      <c r="L816" s="458"/>
      <c r="M816" s="459"/>
      <c r="N816" s="226">
        <v>998</v>
      </c>
      <c r="O816" s="229">
        <v>4</v>
      </c>
      <c r="P816" s="229">
        <v>12</v>
      </c>
      <c r="Q816" s="227" t="s">
        <v>379</v>
      </c>
      <c r="R816" s="228">
        <v>0</v>
      </c>
      <c r="S816" s="460"/>
      <c r="T816" s="461"/>
      <c r="U816" s="230">
        <v>0</v>
      </c>
      <c r="V816" s="231">
        <v>1480.05</v>
      </c>
      <c r="W816" s="270">
        <f t="shared" si="89"/>
        <v>2960.1</v>
      </c>
      <c r="X816" s="281">
        <f t="shared" si="89"/>
        <v>1480.05</v>
      </c>
      <c r="Y816" s="283">
        <f t="shared" si="88"/>
        <v>50</v>
      </c>
    </row>
    <row r="817" spans="1:25" ht="12.75" customHeight="1" x14ac:dyDescent="0.2">
      <c r="A817" s="225"/>
      <c r="B817" s="458" t="s">
        <v>603</v>
      </c>
      <c r="C817" s="458"/>
      <c r="D817" s="458"/>
      <c r="E817" s="458"/>
      <c r="F817" s="458"/>
      <c r="G817" s="458"/>
      <c r="H817" s="458"/>
      <c r="I817" s="458"/>
      <c r="J817" s="458"/>
      <c r="K817" s="458"/>
      <c r="L817" s="458"/>
      <c r="M817" s="459"/>
      <c r="N817" s="226">
        <v>998</v>
      </c>
      <c r="O817" s="229">
        <v>4</v>
      </c>
      <c r="P817" s="229">
        <v>12</v>
      </c>
      <c r="Q817" s="227" t="s">
        <v>604</v>
      </c>
      <c r="R817" s="228">
        <v>0</v>
      </c>
      <c r="S817" s="460"/>
      <c r="T817" s="461"/>
      <c r="U817" s="230">
        <v>0</v>
      </c>
      <c r="V817" s="231">
        <v>1480.05</v>
      </c>
      <c r="W817" s="270">
        <f t="shared" si="89"/>
        <v>2960.1</v>
      </c>
      <c r="X817" s="281">
        <f t="shared" si="89"/>
        <v>1480.05</v>
      </c>
      <c r="Y817" s="283">
        <f t="shared" si="88"/>
        <v>50</v>
      </c>
    </row>
    <row r="818" spans="1:25" x14ac:dyDescent="0.2">
      <c r="A818" s="225"/>
      <c r="B818" s="458" t="s">
        <v>61</v>
      </c>
      <c r="C818" s="458"/>
      <c r="D818" s="458"/>
      <c r="E818" s="458"/>
      <c r="F818" s="458"/>
      <c r="G818" s="458"/>
      <c r="H818" s="458"/>
      <c r="I818" s="458"/>
      <c r="J818" s="458"/>
      <c r="K818" s="458"/>
      <c r="L818" s="458"/>
      <c r="M818" s="459"/>
      <c r="N818" s="226">
        <v>998</v>
      </c>
      <c r="O818" s="229">
        <v>4</v>
      </c>
      <c r="P818" s="229">
        <v>12</v>
      </c>
      <c r="Q818" s="227" t="s">
        <v>604</v>
      </c>
      <c r="R818" s="228" t="s">
        <v>103</v>
      </c>
      <c r="S818" s="460"/>
      <c r="T818" s="461"/>
      <c r="U818" s="230">
        <v>0</v>
      </c>
      <c r="V818" s="231">
        <v>1480.05</v>
      </c>
      <c r="W818" s="270">
        <f t="shared" si="89"/>
        <v>2960.1</v>
      </c>
      <c r="X818" s="281">
        <f t="shared" si="89"/>
        <v>1480.05</v>
      </c>
      <c r="Y818" s="283">
        <f t="shared" si="88"/>
        <v>50</v>
      </c>
    </row>
    <row r="819" spans="1:25" ht="12.75" customHeight="1" x14ac:dyDescent="0.2">
      <c r="A819" s="225"/>
      <c r="B819" s="458" t="s">
        <v>157</v>
      </c>
      <c r="C819" s="458"/>
      <c r="D819" s="458"/>
      <c r="E819" s="458"/>
      <c r="F819" s="458"/>
      <c r="G819" s="458"/>
      <c r="H819" s="458"/>
      <c r="I819" s="458"/>
      <c r="J819" s="458"/>
      <c r="K819" s="458"/>
      <c r="L819" s="458"/>
      <c r="M819" s="459"/>
      <c r="N819" s="226">
        <v>998</v>
      </c>
      <c r="O819" s="229">
        <v>4</v>
      </c>
      <c r="P819" s="229">
        <v>12</v>
      </c>
      <c r="Q819" s="227" t="s">
        <v>604</v>
      </c>
      <c r="R819" s="228" t="s">
        <v>158</v>
      </c>
      <c r="S819" s="460"/>
      <c r="T819" s="461"/>
      <c r="U819" s="230">
        <v>0</v>
      </c>
      <c r="V819" s="231">
        <v>1480.05</v>
      </c>
      <c r="W819" s="270">
        <f>1480.05+1480.05</f>
        <v>2960.1</v>
      </c>
      <c r="X819" s="281">
        <v>1480.05</v>
      </c>
      <c r="Y819" s="283">
        <f t="shared" si="88"/>
        <v>50</v>
      </c>
    </row>
    <row r="820" spans="1:25" ht="12.75" customHeight="1" x14ac:dyDescent="0.2">
      <c r="A820" s="225"/>
      <c r="B820" s="458" t="s">
        <v>466</v>
      </c>
      <c r="C820" s="458"/>
      <c r="D820" s="458"/>
      <c r="E820" s="458"/>
      <c r="F820" s="458"/>
      <c r="G820" s="458"/>
      <c r="H820" s="458"/>
      <c r="I820" s="458"/>
      <c r="J820" s="458"/>
      <c r="K820" s="458"/>
      <c r="L820" s="458"/>
      <c r="M820" s="459"/>
      <c r="N820" s="226">
        <v>998</v>
      </c>
      <c r="O820" s="229">
        <v>14</v>
      </c>
      <c r="P820" s="229">
        <v>0</v>
      </c>
      <c r="Q820" s="227">
        <v>0</v>
      </c>
      <c r="R820" s="228">
        <v>0</v>
      </c>
      <c r="S820" s="460"/>
      <c r="T820" s="461"/>
      <c r="U820" s="230">
        <v>20626.081999999999</v>
      </c>
      <c r="V820" s="231">
        <v>534.47500000000002</v>
      </c>
      <c r="W820" s="270">
        <f>+W821+W831+W837</f>
        <v>22410.557000000001</v>
      </c>
      <c r="X820" s="281">
        <f>+X821+X831+X837</f>
        <v>18078.652309999998</v>
      </c>
      <c r="Y820" s="283">
        <f t="shared" si="88"/>
        <v>80.670249784510034</v>
      </c>
    </row>
    <row r="821" spans="1:25" ht="12.75" customHeight="1" x14ac:dyDescent="0.2">
      <c r="A821" s="225"/>
      <c r="B821" s="458" t="s">
        <v>106</v>
      </c>
      <c r="C821" s="458"/>
      <c r="D821" s="458"/>
      <c r="E821" s="458"/>
      <c r="F821" s="458"/>
      <c r="G821" s="458"/>
      <c r="H821" s="458"/>
      <c r="I821" s="458"/>
      <c r="J821" s="458"/>
      <c r="K821" s="458"/>
      <c r="L821" s="458"/>
      <c r="M821" s="459"/>
      <c r="N821" s="226">
        <v>998</v>
      </c>
      <c r="O821" s="229">
        <v>14</v>
      </c>
      <c r="P821" s="229">
        <v>1</v>
      </c>
      <c r="Q821" s="227">
        <v>0</v>
      </c>
      <c r="R821" s="228">
        <v>0</v>
      </c>
      <c r="S821" s="460"/>
      <c r="T821" s="461"/>
      <c r="U821" s="230">
        <v>19362.704000000002</v>
      </c>
      <c r="V821" s="231">
        <v>-520.70399999999995</v>
      </c>
      <c r="W821" s="270">
        <f t="shared" ref="W821:X825" si="90">+W822</f>
        <v>18842</v>
      </c>
      <c r="X821" s="281">
        <f t="shared" si="90"/>
        <v>14921.44181</v>
      </c>
      <c r="Y821" s="283">
        <f t="shared" si="88"/>
        <v>79.192452022078342</v>
      </c>
    </row>
    <row r="822" spans="1:25" x14ac:dyDescent="0.2">
      <c r="A822" s="225"/>
      <c r="B822" s="458" t="s">
        <v>332</v>
      </c>
      <c r="C822" s="458"/>
      <c r="D822" s="458"/>
      <c r="E822" s="458"/>
      <c r="F822" s="458"/>
      <c r="G822" s="458"/>
      <c r="H822" s="458"/>
      <c r="I822" s="458"/>
      <c r="J822" s="458"/>
      <c r="K822" s="458"/>
      <c r="L822" s="458"/>
      <c r="M822" s="459"/>
      <c r="N822" s="226">
        <v>998</v>
      </c>
      <c r="O822" s="229">
        <v>14</v>
      </c>
      <c r="P822" s="229">
        <v>1</v>
      </c>
      <c r="Q822" s="227" t="s">
        <v>333</v>
      </c>
      <c r="R822" s="228">
        <v>0</v>
      </c>
      <c r="S822" s="460"/>
      <c r="T822" s="461"/>
      <c r="U822" s="230">
        <v>19362.704000000002</v>
      </c>
      <c r="V822" s="231">
        <v>-520.70399999999995</v>
      </c>
      <c r="W822" s="270">
        <f t="shared" si="90"/>
        <v>18842</v>
      </c>
      <c r="X822" s="281">
        <f t="shared" si="90"/>
        <v>14921.44181</v>
      </c>
      <c r="Y822" s="283">
        <f t="shared" si="88"/>
        <v>79.192452022078342</v>
      </c>
    </row>
    <row r="823" spans="1:25" ht="12.75" customHeight="1" x14ac:dyDescent="0.2">
      <c r="A823" s="225"/>
      <c r="B823" s="458" t="s">
        <v>467</v>
      </c>
      <c r="C823" s="458"/>
      <c r="D823" s="458"/>
      <c r="E823" s="458"/>
      <c r="F823" s="458"/>
      <c r="G823" s="458"/>
      <c r="H823" s="458"/>
      <c r="I823" s="458"/>
      <c r="J823" s="458"/>
      <c r="K823" s="458"/>
      <c r="L823" s="458"/>
      <c r="M823" s="459"/>
      <c r="N823" s="226">
        <v>998</v>
      </c>
      <c r="O823" s="229">
        <v>14</v>
      </c>
      <c r="P823" s="229">
        <v>1</v>
      </c>
      <c r="Q823" s="227" t="s">
        <v>468</v>
      </c>
      <c r="R823" s="228">
        <v>0</v>
      </c>
      <c r="S823" s="460"/>
      <c r="T823" s="461"/>
      <c r="U823" s="230">
        <v>18842</v>
      </c>
      <c r="V823" s="231">
        <v>0</v>
      </c>
      <c r="W823" s="270">
        <f t="shared" si="90"/>
        <v>18842</v>
      </c>
      <c r="X823" s="281">
        <f t="shared" si="90"/>
        <v>14921.44181</v>
      </c>
      <c r="Y823" s="283">
        <f t="shared" si="88"/>
        <v>79.192452022078342</v>
      </c>
    </row>
    <row r="824" spans="1:25" ht="12.75" customHeight="1" x14ac:dyDescent="0.2">
      <c r="A824" s="225"/>
      <c r="B824" s="458" t="s">
        <v>61</v>
      </c>
      <c r="C824" s="458"/>
      <c r="D824" s="458"/>
      <c r="E824" s="458"/>
      <c r="F824" s="458"/>
      <c r="G824" s="458"/>
      <c r="H824" s="458"/>
      <c r="I824" s="458"/>
      <c r="J824" s="458"/>
      <c r="K824" s="458"/>
      <c r="L824" s="458"/>
      <c r="M824" s="459"/>
      <c r="N824" s="226">
        <v>998</v>
      </c>
      <c r="O824" s="229">
        <v>14</v>
      </c>
      <c r="P824" s="229">
        <v>1</v>
      </c>
      <c r="Q824" s="227" t="s">
        <v>468</v>
      </c>
      <c r="R824" s="228" t="s">
        <v>103</v>
      </c>
      <c r="S824" s="460"/>
      <c r="T824" s="461"/>
      <c r="U824" s="230">
        <v>18842</v>
      </c>
      <c r="V824" s="231">
        <v>0</v>
      </c>
      <c r="W824" s="270">
        <f t="shared" si="90"/>
        <v>18842</v>
      </c>
      <c r="X824" s="281">
        <f t="shared" si="90"/>
        <v>14921.44181</v>
      </c>
      <c r="Y824" s="283">
        <f t="shared" si="88"/>
        <v>79.192452022078342</v>
      </c>
    </row>
    <row r="825" spans="1:25" ht="12.75" customHeight="1" x14ac:dyDescent="0.2">
      <c r="A825" s="225"/>
      <c r="B825" s="458" t="s">
        <v>107</v>
      </c>
      <c r="C825" s="458"/>
      <c r="D825" s="458"/>
      <c r="E825" s="458"/>
      <c r="F825" s="458"/>
      <c r="G825" s="458"/>
      <c r="H825" s="458"/>
      <c r="I825" s="458"/>
      <c r="J825" s="458"/>
      <c r="K825" s="458"/>
      <c r="L825" s="458"/>
      <c r="M825" s="459"/>
      <c r="N825" s="226">
        <v>998</v>
      </c>
      <c r="O825" s="229">
        <v>14</v>
      </c>
      <c r="P825" s="229">
        <v>1</v>
      </c>
      <c r="Q825" s="227" t="s">
        <v>468</v>
      </c>
      <c r="R825" s="228" t="s">
        <v>108</v>
      </c>
      <c r="S825" s="460"/>
      <c r="T825" s="461"/>
      <c r="U825" s="230">
        <v>18842</v>
      </c>
      <c r="V825" s="231">
        <v>0</v>
      </c>
      <c r="W825" s="270">
        <f t="shared" si="90"/>
        <v>18842</v>
      </c>
      <c r="X825" s="281">
        <f t="shared" si="90"/>
        <v>14921.44181</v>
      </c>
      <c r="Y825" s="283">
        <f t="shared" si="88"/>
        <v>79.192452022078342</v>
      </c>
    </row>
    <row r="826" spans="1:25" ht="12.75" customHeight="1" x14ac:dyDescent="0.2">
      <c r="A826" s="225"/>
      <c r="B826" s="458" t="s">
        <v>467</v>
      </c>
      <c r="C826" s="458"/>
      <c r="D826" s="458"/>
      <c r="E826" s="458"/>
      <c r="F826" s="458"/>
      <c r="G826" s="458"/>
      <c r="H826" s="458"/>
      <c r="I826" s="458"/>
      <c r="J826" s="458"/>
      <c r="K826" s="458"/>
      <c r="L826" s="458"/>
      <c r="M826" s="459"/>
      <c r="N826" s="226">
        <v>998</v>
      </c>
      <c r="O826" s="229">
        <v>14</v>
      </c>
      <c r="P826" s="229">
        <v>1</v>
      </c>
      <c r="Q826" s="227" t="s">
        <v>468</v>
      </c>
      <c r="R826" s="228" t="s">
        <v>109</v>
      </c>
      <c r="S826" s="460"/>
      <c r="T826" s="461"/>
      <c r="U826" s="230">
        <v>18842</v>
      </c>
      <c r="V826" s="231">
        <v>0</v>
      </c>
      <c r="W826" s="270">
        <v>18842</v>
      </c>
      <c r="X826" s="281">
        <v>14921.44181</v>
      </c>
      <c r="Y826" s="283">
        <f t="shared" si="88"/>
        <v>79.192452022078342</v>
      </c>
    </row>
    <row r="827" spans="1:25" ht="12.75" hidden="1" customHeight="1" x14ac:dyDescent="0.2">
      <c r="A827" s="225"/>
      <c r="B827" s="458" t="s">
        <v>519</v>
      </c>
      <c r="C827" s="458"/>
      <c r="D827" s="458"/>
      <c r="E827" s="458"/>
      <c r="F827" s="458"/>
      <c r="G827" s="458"/>
      <c r="H827" s="458"/>
      <c r="I827" s="458"/>
      <c r="J827" s="458"/>
      <c r="K827" s="458"/>
      <c r="L827" s="458"/>
      <c r="M827" s="459"/>
      <c r="N827" s="226">
        <v>998</v>
      </c>
      <c r="O827" s="229">
        <v>14</v>
      </c>
      <c r="P827" s="229">
        <v>1</v>
      </c>
      <c r="Q827" s="227" t="s">
        <v>520</v>
      </c>
      <c r="R827" s="228">
        <v>0</v>
      </c>
      <c r="S827" s="460"/>
      <c r="T827" s="461"/>
      <c r="U827" s="230">
        <v>520.70399999999995</v>
      </c>
      <c r="V827" s="231">
        <v>-520.70399999999995</v>
      </c>
      <c r="W827" s="270">
        <v>0</v>
      </c>
      <c r="X827" s="281">
        <v>0</v>
      </c>
      <c r="Y827" s="283" t="e">
        <f t="shared" si="88"/>
        <v>#DIV/0!</v>
      </c>
    </row>
    <row r="828" spans="1:25" hidden="1" x14ac:dyDescent="0.2">
      <c r="A828" s="225"/>
      <c r="B828" s="458" t="s">
        <v>61</v>
      </c>
      <c r="C828" s="458"/>
      <c r="D828" s="458"/>
      <c r="E828" s="458"/>
      <c r="F828" s="458"/>
      <c r="G828" s="458"/>
      <c r="H828" s="458"/>
      <c r="I828" s="458"/>
      <c r="J828" s="458"/>
      <c r="K828" s="458"/>
      <c r="L828" s="458"/>
      <c r="M828" s="459"/>
      <c r="N828" s="226">
        <v>998</v>
      </c>
      <c r="O828" s="229">
        <v>14</v>
      </c>
      <c r="P828" s="229">
        <v>1</v>
      </c>
      <c r="Q828" s="227" t="s">
        <v>520</v>
      </c>
      <c r="R828" s="228" t="s">
        <v>103</v>
      </c>
      <c r="S828" s="460"/>
      <c r="T828" s="461"/>
      <c r="U828" s="230">
        <v>520.70399999999995</v>
      </c>
      <c r="V828" s="231">
        <v>-520.70399999999995</v>
      </c>
      <c r="W828" s="270">
        <v>0</v>
      </c>
      <c r="X828" s="281">
        <v>0</v>
      </c>
      <c r="Y828" s="283" t="e">
        <f t="shared" si="88"/>
        <v>#DIV/0!</v>
      </c>
    </row>
    <row r="829" spans="1:25" ht="12.75" hidden="1" customHeight="1" x14ac:dyDescent="0.2">
      <c r="A829" s="225"/>
      <c r="B829" s="458" t="s">
        <v>107</v>
      </c>
      <c r="C829" s="458"/>
      <c r="D829" s="458"/>
      <c r="E829" s="458"/>
      <c r="F829" s="458"/>
      <c r="G829" s="458"/>
      <c r="H829" s="458"/>
      <c r="I829" s="458"/>
      <c r="J829" s="458"/>
      <c r="K829" s="458"/>
      <c r="L829" s="458"/>
      <c r="M829" s="459"/>
      <c r="N829" s="226">
        <v>998</v>
      </c>
      <c r="O829" s="229">
        <v>14</v>
      </c>
      <c r="P829" s="229">
        <v>1</v>
      </c>
      <c r="Q829" s="227" t="s">
        <v>520</v>
      </c>
      <c r="R829" s="228" t="s">
        <v>108</v>
      </c>
      <c r="S829" s="460"/>
      <c r="T829" s="461"/>
      <c r="U829" s="230">
        <v>520.70399999999995</v>
      </c>
      <c r="V829" s="231">
        <v>-520.70399999999995</v>
      </c>
      <c r="W829" s="270">
        <v>0</v>
      </c>
      <c r="X829" s="281">
        <v>0</v>
      </c>
      <c r="Y829" s="283" t="e">
        <f t="shared" si="88"/>
        <v>#DIV/0!</v>
      </c>
    </row>
    <row r="830" spans="1:25" ht="12.75" hidden="1" customHeight="1" x14ac:dyDescent="0.2">
      <c r="A830" s="225"/>
      <c r="B830" s="458" t="s">
        <v>518</v>
      </c>
      <c r="C830" s="458"/>
      <c r="D830" s="458"/>
      <c r="E830" s="458"/>
      <c r="F830" s="458"/>
      <c r="G830" s="458"/>
      <c r="H830" s="458"/>
      <c r="I830" s="458"/>
      <c r="J830" s="458"/>
      <c r="K830" s="458"/>
      <c r="L830" s="458"/>
      <c r="M830" s="459"/>
      <c r="N830" s="226">
        <v>998</v>
      </c>
      <c r="O830" s="229">
        <v>14</v>
      </c>
      <c r="P830" s="229">
        <v>1</v>
      </c>
      <c r="Q830" s="227" t="s">
        <v>520</v>
      </c>
      <c r="R830" s="228" t="s">
        <v>521</v>
      </c>
      <c r="S830" s="460"/>
      <c r="T830" s="461"/>
      <c r="U830" s="230">
        <v>520.70399999999995</v>
      </c>
      <c r="V830" s="231">
        <v>-520.70399999999995</v>
      </c>
      <c r="W830" s="270">
        <v>0</v>
      </c>
      <c r="X830" s="281">
        <v>0</v>
      </c>
      <c r="Y830" s="283" t="e">
        <f t="shared" si="88"/>
        <v>#DIV/0!</v>
      </c>
    </row>
    <row r="831" spans="1:25" ht="12.75" customHeight="1" x14ac:dyDescent="0.2">
      <c r="A831" s="225"/>
      <c r="B831" s="458" t="s">
        <v>518</v>
      </c>
      <c r="C831" s="458"/>
      <c r="D831" s="458"/>
      <c r="E831" s="458"/>
      <c r="F831" s="458"/>
      <c r="G831" s="458"/>
      <c r="H831" s="458"/>
      <c r="I831" s="458"/>
      <c r="J831" s="458"/>
      <c r="K831" s="458"/>
      <c r="L831" s="458"/>
      <c r="M831" s="459"/>
      <c r="N831" s="226">
        <v>998</v>
      </c>
      <c r="O831" s="229">
        <v>14</v>
      </c>
      <c r="P831" s="229">
        <v>2</v>
      </c>
      <c r="Q831" s="227">
        <v>0</v>
      </c>
      <c r="R831" s="228">
        <v>0</v>
      </c>
      <c r="S831" s="460"/>
      <c r="T831" s="461"/>
      <c r="U831" s="230">
        <v>0</v>
      </c>
      <c r="V831" s="231">
        <v>520.70399999999995</v>
      </c>
      <c r="W831" s="270">
        <f t="shared" ref="W831:X835" si="91">+W832</f>
        <v>520.70399999999995</v>
      </c>
      <c r="X831" s="281">
        <f t="shared" si="91"/>
        <v>402.23700000000002</v>
      </c>
      <c r="Y831" s="283">
        <f t="shared" si="88"/>
        <v>77.248686393805315</v>
      </c>
    </row>
    <row r="832" spans="1:25" ht="12.75" customHeight="1" x14ac:dyDescent="0.2">
      <c r="A832" s="225"/>
      <c r="B832" s="458" t="s">
        <v>332</v>
      </c>
      <c r="C832" s="458"/>
      <c r="D832" s="458"/>
      <c r="E832" s="458"/>
      <c r="F832" s="458"/>
      <c r="G832" s="458"/>
      <c r="H832" s="458"/>
      <c r="I832" s="458"/>
      <c r="J832" s="458"/>
      <c r="K832" s="458"/>
      <c r="L832" s="458"/>
      <c r="M832" s="459"/>
      <c r="N832" s="226">
        <v>998</v>
      </c>
      <c r="O832" s="229">
        <v>14</v>
      </c>
      <c r="P832" s="229">
        <v>2</v>
      </c>
      <c r="Q832" s="227" t="s">
        <v>333</v>
      </c>
      <c r="R832" s="228">
        <v>0</v>
      </c>
      <c r="S832" s="460"/>
      <c r="T832" s="461"/>
      <c r="U832" s="230">
        <v>0</v>
      </c>
      <c r="V832" s="231">
        <v>520.70399999999995</v>
      </c>
      <c r="W832" s="270">
        <f t="shared" si="91"/>
        <v>520.70399999999995</v>
      </c>
      <c r="X832" s="281">
        <f t="shared" si="91"/>
        <v>402.23700000000002</v>
      </c>
      <c r="Y832" s="283">
        <f t="shared" si="88"/>
        <v>77.248686393805315</v>
      </c>
    </row>
    <row r="833" spans="1:25" ht="12.75" customHeight="1" x14ac:dyDescent="0.2">
      <c r="A833" s="225"/>
      <c r="B833" s="458" t="s">
        <v>519</v>
      </c>
      <c r="C833" s="458"/>
      <c r="D833" s="458"/>
      <c r="E833" s="458"/>
      <c r="F833" s="458"/>
      <c r="G833" s="458"/>
      <c r="H833" s="458"/>
      <c r="I833" s="458"/>
      <c r="J833" s="458"/>
      <c r="K833" s="458"/>
      <c r="L833" s="458"/>
      <c r="M833" s="459"/>
      <c r="N833" s="226">
        <v>998</v>
      </c>
      <c r="O833" s="229">
        <v>14</v>
      </c>
      <c r="P833" s="229">
        <v>2</v>
      </c>
      <c r="Q833" s="227" t="s">
        <v>520</v>
      </c>
      <c r="R833" s="228">
        <v>0</v>
      </c>
      <c r="S833" s="460"/>
      <c r="T833" s="461"/>
      <c r="U833" s="230">
        <v>0</v>
      </c>
      <c r="V833" s="231">
        <v>520.70399999999995</v>
      </c>
      <c r="W833" s="270">
        <f t="shared" si="91"/>
        <v>520.70399999999995</v>
      </c>
      <c r="X833" s="281">
        <f t="shared" si="91"/>
        <v>402.23700000000002</v>
      </c>
      <c r="Y833" s="283">
        <f t="shared" si="88"/>
        <v>77.248686393805315</v>
      </c>
    </row>
    <row r="834" spans="1:25" ht="12.75" customHeight="1" x14ac:dyDescent="0.2">
      <c r="A834" s="225"/>
      <c r="B834" s="458" t="s">
        <v>61</v>
      </c>
      <c r="C834" s="458"/>
      <c r="D834" s="458"/>
      <c r="E834" s="458"/>
      <c r="F834" s="458"/>
      <c r="G834" s="458"/>
      <c r="H834" s="458"/>
      <c r="I834" s="458"/>
      <c r="J834" s="458"/>
      <c r="K834" s="458"/>
      <c r="L834" s="458"/>
      <c r="M834" s="459"/>
      <c r="N834" s="226">
        <v>998</v>
      </c>
      <c r="O834" s="229">
        <v>14</v>
      </c>
      <c r="P834" s="229">
        <v>2</v>
      </c>
      <c r="Q834" s="227" t="s">
        <v>520</v>
      </c>
      <c r="R834" s="228" t="s">
        <v>103</v>
      </c>
      <c r="S834" s="460"/>
      <c r="T834" s="461"/>
      <c r="U834" s="230">
        <v>0</v>
      </c>
      <c r="V834" s="231">
        <v>520.70399999999995</v>
      </c>
      <c r="W834" s="270">
        <f t="shared" si="91"/>
        <v>520.70399999999995</v>
      </c>
      <c r="X834" s="281">
        <f t="shared" si="91"/>
        <v>402.23700000000002</v>
      </c>
      <c r="Y834" s="283">
        <f t="shared" si="88"/>
        <v>77.248686393805315</v>
      </c>
    </row>
    <row r="835" spans="1:25" ht="12.75" customHeight="1" x14ac:dyDescent="0.2">
      <c r="A835" s="225"/>
      <c r="B835" s="458" t="s">
        <v>107</v>
      </c>
      <c r="C835" s="458"/>
      <c r="D835" s="458"/>
      <c r="E835" s="458"/>
      <c r="F835" s="458"/>
      <c r="G835" s="458"/>
      <c r="H835" s="458"/>
      <c r="I835" s="458"/>
      <c r="J835" s="458"/>
      <c r="K835" s="458"/>
      <c r="L835" s="458"/>
      <c r="M835" s="459"/>
      <c r="N835" s="226">
        <v>998</v>
      </c>
      <c r="O835" s="229">
        <v>14</v>
      </c>
      <c r="P835" s="229">
        <v>2</v>
      </c>
      <c r="Q835" s="227" t="s">
        <v>520</v>
      </c>
      <c r="R835" s="228" t="s">
        <v>108</v>
      </c>
      <c r="S835" s="460"/>
      <c r="T835" s="461"/>
      <c r="U835" s="230">
        <v>0</v>
      </c>
      <c r="V835" s="231">
        <v>520.70399999999995</v>
      </c>
      <c r="W835" s="270">
        <f t="shared" si="91"/>
        <v>520.70399999999995</v>
      </c>
      <c r="X835" s="281">
        <f t="shared" si="91"/>
        <v>402.23700000000002</v>
      </c>
      <c r="Y835" s="283">
        <f t="shared" si="88"/>
        <v>77.248686393805315</v>
      </c>
    </row>
    <row r="836" spans="1:25" ht="12.75" customHeight="1" x14ac:dyDescent="0.2">
      <c r="A836" s="225"/>
      <c r="B836" s="458" t="s">
        <v>518</v>
      </c>
      <c r="C836" s="458"/>
      <c r="D836" s="458"/>
      <c r="E836" s="458"/>
      <c r="F836" s="458"/>
      <c r="G836" s="458"/>
      <c r="H836" s="458"/>
      <c r="I836" s="458"/>
      <c r="J836" s="458"/>
      <c r="K836" s="458"/>
      <c r="L836" s="458"/>
      <c r="M836" s="459"/>
      <c r="N836" s="226">
        <v>998</v>
      </c>
      <c r="O836" s="229">
        <v>14</v>
      </c>
      <c r="P836" s="229">
        <v>2</v>
      </c>
      <c r="Q836" s="227" t="s">
        <v>520</v>
      </c>
      <c r="R836" s="228" t="s">
        <v>521</v>
      </c>
      <c r="S836" s="460"/>
      <c r="T836" s="461"/>
      <c r="U836" s="230">
        <v>0</v>
      </c>
      <c r="V836" s="231">
        <v>520.70399999999995</v>
      </c>
      <c r="W836" s="270">
        <v>520.70399999999995</v>
      </c>
      <c r="X836" s="281">
        <v>402.23700000000002</v>
      </c>
      <c r="Y836" s="283">
        <f t="shared" si="88"/>
        <v>77.248686393805315</v>
      </c>
    </row>
    <row r="837" spans="1:25" ht="12.75" customHeight="1" x14ac:dyDescent="0.2">
      <c r="A837" s="225"/>
      <c r="B837" s="458" t="s">
        <v>110</v>
      </c>
      <c r="C837" s="458"/>
      <c r="D837" s="458"/>
      <c r="E837" s="458"/>
      <c r="F837" s="458"/>
      <c r="G837" s="458"/>
      <c r="H837" s="458"/>
      <c r="I837" s="458"/>
      <c r="J837" s="458"/>
      <c r="K837" s="458"/>
      <c r="L837" s="458"/>
      <c r="M837" s="459"/>
      <c r="N837" s="226">
        <v>998</v>
      </c>
      <c r="O837" s="229">
        <v>14</v>
      </c>
      <c r="P837" s="229">
        <v>3</v>
      </c>
      <c r="Q837" s="227">
        <v>0</v>
      </c>
      <c r="R837" s="228">
        <v>0</v>
      </c>
      <c r="S837" s="460"/>
      <c r="T837" s="461"/>
      <c r="U837" s="230">
        <v>1263.3779999999999</v>
      </c>
      <c r="V837" s="231">
        <v>534.47500000000002</v>
      </c>
      <c r="W837" s="270">
        <f>+W842+W849+W850+W853</f>
        <v>3047.8530000000001</v>
      </c>
      <c r="X837" s="270">
        <f>+X842+X849+X850+X853</f>
        <v>2754.9735000000001</v>
      </c>
      <c r="Y837" s="283">
        <f t="shared" si="88"/>
        <v>90.390629075614868</v>
      </c>
    </row>
    <row r="838" spans="1:25" ht="12.75" hidden="1" customHeight="1" x14ac:dyDescent="0.2">
      <c r="A838" s="225"/>
      <c r="B838" s="458" t="s">
        <v>314</v>
      </c>
      <c r="C838" s="458"/>
      <c r="D838" s="458"/>
      <c r="E838" s="458"/>
      <c r="F838" s="458"/>
      <c r="G838" s="458"/>
      <c r="H838" s="458"/>
      <c r="I838" s="458"/>
      <c r="J838" s="458"/>
      <c r="K838" s="458"/>
      <c r="L838" s="458"/>
      <c r="M838" s="459"/>
      <c r="N838" s="226">
        <v>998</v>
      </c>
      <c r="O838" s="229">
        <v>14</v>
      </c>
      <c r="P838" s="229">
        <v>3</v>
      </c>
      <c r="Q838" s="227" t="s">
        <v>315</v>
      </c>
      <c r="R838" s="228">
        <v>0</v>
      </c>
      <c r="S838" s="460"/>
      <c r="T838" s="461"/>
      <c r="U838" s="230">
        <v>0</v>
      </c>
      <c r="V838" s="231">
        <v>0</v>
      </c>
      <c r="W838" s="270">
        <v>0</v>
      </c>
      <c r="X838" s="281">
        <v>0</v>
      </c>
      <c r="Y838" s="283" t="e">
        <f t="shared" si="88"/>
        <v>#DIV/0!</v>
      </c>
    </row>
    <row r="839" spans="1:25" ht="12.75" hidden="1" customHeight="1" x14ac:dyDescent="0.2">
      <c r="A839" s="225"/>
      <c r="B839" s="458" t="s">
        <v>618</v>
      </c>
      <c r="C839" s="458"/>
      <c r="D839" s="458"/>
      <c r="E839" s="458"/>
      <c r="F839" s="458"/>
      <c r="G839" s="458"/>
      <c r="H839" s="458"/>
      <c r="I839" s="458"/>
      <c r="J839" s="458"/>
      <c r="K839" s="458"/>
      <c r="L839" s="458"/>
      <c r="M839" s="459"/>
      <c r="N839" s="226">
        <v>998</v>
      </c>
      <c r="O839" s="229">
        <v>14</v>
      </c>
      <c r="P839" s="229">
        <v>3</v>
      </c>
      <c r="Q839" s="227" t="s">
        <v>619</v>
      </c>
      <c r="R839" s="228">
        <v>0</v>
      </c>
      <c r="S839" s="460"/>
      <c r="T839" s="461"/>
      <c r="U839" s="230">
        <v>0</v>
      </c>
      <c r="V839" s="231">
        <v>0</v>
      </c>
      <c r="W839" s="270">
        <v>0</v>
      </c>
      <c r="X839" s="281">
        <v>0</v>
      </c>
      <c r="Y839" s="283" t="e">
        <f t="shared" si="88"/>
        <v>#DIV/0!</v>
      </c>
    </row>
    <row r="840" spans="1:25" ht="12.75" hidden="1" customHeight="1" x14ac:dyDescent="0.2">
      <c r="A840" s="225"/>
      <c r="B840" s="458" t="s">
        <v>61</v>
      </c>
      <c r="C840" s="458"/>
      <c r="D840" s="458"/>
      <c r="E840" s="458"/>
      <c r="F840" s="458"/>
      <c r="G840" s="458"/>
      <c r="H840" s="458"/>
      <c r="I840" s="458"/>
      <c r="J840" s="458"/>
      <c r="K840" s="458"/>
      <c r="L840" s="458"/>
      <c r="M840" s="459"/>
      <c r="N840" s="226">
        <v>998</v>
      </c>
      <c r="O840" s="229">
        <v>14</v>
      </c>
      <c r="P840" s="229">
        <v>3</v>
      </c>
      <c r="Q840" s="227" t="s">
        <v>619</v>
      </c>
      <c r="R840" s="228" t="s">
        <v>103</v>
      </c>
      <c r="S840" s="460"/>
      <c r="T840" s="461"/>
      <c r="U840" s="230">
        <v>0</v>
      </c>
      <c r="V840" s="231">
        <v>0</v>
      </c>
      <c r="W840" s="270">
        <v>0</v>
      </c>
      <c r="X840" s="281">
        <v>0</v>
      </c>
      <c r="Y840" s="283" t="e">
        <f t="shared" si="88"/>
        <v>#DIV/0!</v>
      </c>
    </row>
    <row r="841" spans="1:25" ht="12.75" hidden="1" customHeight="1" x14ac:dyDescent="0.2">
      <c r="A841" s="225"/>
      <c r="B841" s="458" t="s">
        <v>157</v>
      </c>
      <c r="C841" s="458"/>
      <c r="D841" s="458"/>
      <c r="E841" s="458"/>
      <c r="F841" s="458"/>
      <c r="G841" s="458"/>
      <c r="H841" s="458"/>
      <c r="I841" s="458"/>
      <c r="J841" s="458"/>
      <c r="K841" s="458"/>
      <c r="L841" s="458"/>
      <c r="M841" s="459"/>
      <c r="N841" s="226">
        <v>998</v>
      </c>
      <c r="O841" s="229">
        <v>14</v>
      </c>
      <c r="P841" s="229">
        <v>3</v>
      </c>
      <c r="Q841" s="227" t="s">
        <v>619</v>
      </c>
      <c r="R841" s="228" t="s">
        <v>158</v>
      </c>
      <c r="S841" s="460"/>
      <c r="T841" s="461"/>
      <c r="U841" s="230">
        <v>0</v>
      </c>
      <c r="V841" s="231">
        <v>0</v>
      </c>
      <c r="W841" s="270">
        <v>0</v>
      </c>
      <c r="X841" s="281">
        <v>0</v>
      </c>
      <c r="Y841" s="283" t="e">
        <f t="shared" si="88"/>
        <v>#DIV/0!</v>
      </c>
    </row>
    <row r="842" spans="1:25" ht="12.75" customHeight="1" x14ac:dyDescent="0.2">
      <c r="A842" s="225"/>
      <c r="B842" s="458" t="s">
        <v>314</v>
      </c>
      <c r="C842" s="458"/>
      <c r="D842" s="458"/>
      <c r="E842" s="458"/>
      <c r="F842" s="458"/>
      <c r="G842" s="458"/>
      <c r="H842" s="458"/>
      <c r="I842" s="458"/>
      <c r="J842" s="458"/>
      <c r="K842" s="458"/>
      <c r="L842" s="458"/>
      <c r="M842" s="459"/>
      <c r="N842" s="226">
        <v>998</v>
      </c>
      <c r="O842" s="229">
        <v>14</v>
      </c>
      <c r="P842" s="229">
        <v>3</v>
      </c>
      <c r="Q842" s="227" t="s">
        <v>315</v>
      </c>
      <c r="R842" s="228">
        <v>0</v>
      </c>
      <c r="S842" s="460"/>
      <c r="T842" s="461"/>
      <c r="U842" s="230">
        <v>0</v>
      </c>
      <c r="V842" s="231">
        <v>534.47500000000002</v>
      </c>
      <c r="W842" s="270">
        <f t="shared" ref="W842:X844" si="92">+W843</f>
        <v>534.47500000000002</v>
      </c>
      <c r="X842" s="281">
        <f t="shared" si="92"/>
        <v>534.47500000000002</v>
      </c>
      <c r="Y842" s="283">
        <f t="shared" si="88"/>
        <v>100</v>
      </c>
    </row>
    <row r="843" spans="1:25" ht="12.75" customHeight="1" x14ac:dyDescent="0.2">
      <c r="A843" s="225"/>
      <c r="B843" s="458" t="s">
        <v>638</v>
      </c>
      <c r="C843" s="458"/>
      <c r="D843" s="458"/>
      <c r="E843" s="458"/>
      <c r="F843" s="458"/>
      <c r="G843" s="458"/>
      <c r="H843" s="458"/>
      <c r="I843" s="458"/>
      <c r="J843" s="458"/>
      <c r="K843" s="458"/>
      <c r="L843" s="458"/>
      <c r="M843" s="459"/>
      <c r="N843" s="226">
        <v>998</v>
      </c>
      <c r="O843" s="229">
        <v>14</v>
      </c>
      <c r="P843" s="229">
        <v>3</v>
      </c>
      <c r="Q843" s="227" t="s">
        <v>657</v>
      </c>
      <c r="R843" s="228">
        <v>0</v>
      </c>
      <c r="S843" s="460"/>
      <c r="T843" s="461"/>
      <c r="U843" s="230">
        <v>0</v>
      </c>
      <c r="V843" s="231">
        <v>534.47500000000002</v>
      </c>
      <c r="W843" s="270">
        <f t="shared" si="92"/>
        <v>534.47500000000002</v>
      </c>
      <c r="X843" s="281">
        <f t="shared" si="92"/>
        <v>534.47500000000002</v>
      </c>
      <c r="Y843" s="283">
        <f t="shared" si="88"/>
        <v>100</v>
      </c>
    </row>
    <row r="844" spans="1:25" ht="12.75" customHeight="1" x14ac:dyDescent="0.2">
      <c r="A844" s="225"/>
      <c r="B844" s="458" t="s">
        <v>61</v>
      </c>
      <c r="C844" s="458"/>
      <c r="D844" s="458"/>
      <c r="E844" s="458"/>
      <c r="F844" s="458"/>
      <c r="G844" s="458"/>
      <c r="H844" s="458"/>
      <c r="I844" s="458"/>
      <c r="J844" s="458"/>
      <c r="K844" s="458"/>
      <c r="L844" s="458"/>
      <c r="M844" s="459"/>
      <c r="N844" s="226">
        <v>998</v>
      </c>
      <c r="O844" s="229">
        <v>14</v>
      </c>
      <c r="P844" s="229">
        <v>3</v>
      </c>
      <c r="Q844" s="227" t="s">
        <v>657</v>
      </c>
      <c r="R844" s="228" t="s">
        <v>103</v>
      </c>
      <c r="S844" s="460"/>
      <c r="T844" s="461"/>
      <c r="U844" s="230">
        <v>0</v>
      </c>
      <c r="V844" s="231">
        <v>534.47500000000002</v>
      </c>
      <c r="W844" s="270">
        <f t="shared" si="92"/>
        <v>534.47500000000002</v>
      </c>
      <c r="X844" s="281">
        <f t="shared" si="92"/>
        <v>534.47500000000002</v>
      </c>
      <c r="Y844" s="283">
        <f t="shared" si="88"/>
        <v>100</v>
      </c>
    </row>
    <row r="845" spans="1:25" ht="12.75" customHeight="1" x14ac:dyDescent="0.2">
      <c r="A845" s="225"/>
      <c r="B845" s="458" t="s">
        <v>157</v>
      </c>
      <c r="C845" s="458"/>
      <c r="D845" s="458"/>
      <c r="E845" s="458"/>
      <c r="F845" s="458"/>
      <c r="G845" s="458"/>
      <c r="H845" s="458"/>
      <c r="I845" s="458"/>
      <c r="J845" s="458"/>
      <c r="K845" s="458"/>
      <c r="L845" s="458"/>
      <c r="M845" s="459"/>
      <c r="N845" s="226">
        <v>998</v>
      </c>
      <c r="O845" s="229">
        <v>14</v>
      </c>
      <c r="P845" s="229">
        <v>3</v>
      </c>
      <c r="Q845" s="227" t="s">
        <v>657</v>
      </c>
      <c r="R845" s="228" t="s">
        <v>158</v>
      </c>
      <c r="S845" s="460"/>
      <c r="T845" s="461"/>
      <c r="U845" s="230">
        <v>0</v>
      </c>
      <c r="V845" s="231">
        <v>534.47500000000002</v>
      </c>
      <c r="W845" s="270">
        <v>534.47500000000002</v>
      </c>
      <c r="X845" s="281">
        <v>534.47500000000002</v>
      </c>
      <c r="Y845" s="283">
        <f t="shared" si="88"/>
        <v>100</v>
      </c>
    </row>
    <row r="846" spans="1:25" ht="12.75" hidden="1" customHeight="1" x14ac:dyDescent="0.2">
      <c r="A846" s="225"/>
      <c r="B846" s="458" t="s">
        <v>314</v>
      </c>
      <c r="C846" s="458"/>
      <c r="D846" s="458"/>
      <c r="E846" s="458"/>
      <c r="F846" s="458"/>
      <c r="G846" s="458"/>
      <c r="H846" s="458"/>
      <c r="I846" s="458"/>
      <c r="J846" s="458"/>
      <c r="K846" s="458"/>
      <c r="L846" s="458"/>
      <c r="M846" s="459"/>
      <c r="N846" s="226">
        <v>998</v>
      </c>
      <c r="O846" s="229">
        <v>14</v>
      </c>
      <c r="P846" s="229">
        <v>3</v>
      </c>
      <c r="Q846" s="227" t="s">
        <v>315</v>
      </c>
      <c r="R846" s="228">
        <v>0</v>
      </c>
      <c r="S846" s="460"/>
      <c r="T846" s="461"/>
      <c r="U846" s="230">
        <v>1263.3779999999999</v>
      </c>
      <c r="V846" s="231">
        <v>0</v>
      </c>
      <c r="W846" s="270">
        <v>1263.3779999999999</v>
      </c>
      <c r="X846" s="281">
        <v>1263.3779999999999</v>
      </c>
      <c r="Y846" s="283">
        <f t="shared" si="88"/>
        <v>100</v>
      </c>
    </row>
    <row r="847" spans="1:25" ht="12.75" hidden="1" customHeight="1" x14ac:dyDescent="0.2">
      <c r="A847" s="225"/>
      <c r="B847" s="458" t="s">
        <v>111</v>
      </c>
      <c r="C847" s="458"/>
      <c r="D847" s="458"/>
      <c r="E847" s="458"/>
      <c r="F847" s="458"/>
      <c r="G847" s="458"/>
      <c r="H847" s="458"/>
      <c r="I847" s="458"/>
      <c r="J847" s="458"/>
      <c r="K847" s="458"/>
      <c r="L847" s="458"/>
      <c r="M847" s="459"/>
      <c r="N847" s="226">
        <v>998</v>
      </c>
      <c r="O847" s="229">
        <v>14</v>
      </c>
      <c r="P847" s="229">
        <v>3</v>
      </c>
      <c r="Q847" s="227" t="s">
        <v>469</v>
      </c>
      <c r="R847" s="228">
        <v>0</v>
      </c>
      <c r="S847" s="460"/>
      <c r="T847" s="461"/>
      <c r="U847" s="230">
        <v>725.90499999999997</v>
      </c>
      <c r="V847" s="231">
        <v>0</v>
      </c>
      <c r="W847" s="270">
        <v>725.90499999999997</v>
      </c>
      <c r="X847" s="281">
        <v>725.90499999999997</v>
      </c>
      <c r="Y847" s="283">
        <f t="shared" si="88"/>
        <v>100</v>
      </c>
    </row>
    <row r="848" spans="1:25" ht="12.75" hidden="1" customHeight="1" thickBot="1" x14ac:dyDescent="0.25">
      <c r="A848" s="225"/>
      <c r="B848" s="458" t="s">
        <v>61</v>
      </c>
      <c r="C848" s="458"/>
      <c r="D848" s="458"/>
      <c r="E848" s="458"/>
      <c r="F848" s="458"/>
      <c r="G848" s="458"/>
      <c r="H848" s="458"/>
      <c r="I848" s="458"/>
      <c r="J848" s="458"/>
      <c r="K848" s="458"/>
      <c r="L848" s="458"/>
      <c r="M848" s="459"/>
      <c r="N848" s="226">
        <v>998</v>
      </c>
      <c r="O848" s="229">
        <v>14</v>
      </c>
      <c r="P848" s="229">
        <v>3</v>
      </c>
      <c r="Q848" s="227" t="s">
        <v>469</v>
      </c>
      <c r="R848" s="228" t="s">
        <v>103</v>
      </c>
      <c r="S848" s="460"/>
      <c r="T848" s="461"/>
      <c r="U848" s="230">
        <v>725.90499999999997</v>
      </c>
      <c r="V848" s="231">
        <v>0</v>
      </c>
      <c r="W848" s="270">
        <v>725.90499999999997</v>
      </c>
      <c r="X848" s="281">
        <v>725.90499999999997</v>
      </c>
      <c r="Y848" s="283">
        <f t="shared" si="88"/>
        <v>100</v>
      </c>
    </row>
    <row r="849" spans="1:25" x14ac:dyDescent="0.2">
      <c r="A849" s="225"/>
      <c r="B849" s="458" t="s">
        <v>157</v>
      </c>
      <c r="C849" s="458"/>
      <c r="D849" s="458"/>
      <c r="E849" s="458"/>
      <c r="F849" s="458"/>
      <c r="G849" s="458"/>
      <c r="H849" s="458"/>
      <c r="I849" s="458"/>
      <c r="J849" s="458"/>
      <c r="K849" s="458"/>
      <c r="L849" s="458"/>
      <c r="M849" s="459"/>
      <c r="N849" s="226">
        <v>998</v>
      </c>
      <c r="O849" s="229">
        <v>14</v>
      </c>
      <c r="P849" s="229">
        <v>3</v>
      </c>
      <c r="Q849" s="227" t="s">
        <v>469</v>
      </c>
      <c r="R849" s="228" t="s">
        <v>158</v>
      </c>
      <c r="S849" s="460"/>
      <c r="T849" s="461"/>
      <c r="U849" s="230">
        <v>725.90499999999997</v>
      </c>
      <c r="V849" s="231">
        <v>0</v>
      </c>
      <c r="W849" s="270">
        <v>725.90499999999997</v>
      </c>
      <c r="X849" s="281">
        <v>433.39033999999998</v>
      </c>
      <c r="Y849" s="283">
        <f t="shared" si="88"/>
        <v>59.703451553577949</v>
      </c>
    </row>
    <row r="850" spans="1:25" x14ac:dyDescent="0.2">
      <c r="A850" s="225"/>
      <c r="B850" s="458" t="s">
        <v>112</v>
      </c>
      <c r="C850" s="458"/>
      <c r="D850" s="458"/>
      <c r="E850" s="458"/>
      <c r="F850" s="458"/>
      <c r="G850" s="458"/>
      <c r="H850" s="458"/>
      <c r="I850" s="458"/>
      <c r="J850" s="458"/>
      <c r="K850" s="458"/>
      <c r="L850" s="458"/>
      <c r="M850" s="459"/>
      <c r="N850" s="226">
        <v>998</v>
      </c>
      <c r="O850" s="274">
        <v>14</v>
      </c>
      <c r="P850" s="274">
        <v>3</v>
      </c>
      <c r="Q850" s="227" t="s">
        <v>725</v>
      </c>
      <c r="R850" s="228">
        <v>0</v>
      </c>
      <c r="S850" s="460"/>
      <c r="T850" s="461"/>
      <c r="U850" s="230">
        <v>537.47299999999996</v>
      </c>
      <c r="V850" s="231">
        <v>0</v>
      </c>
      <c r="W850" s="270">
        <f>+W851</f>
        <v>1250</v>
      </c>
      <c r="X850" s="281">
        <f>+X851</f>
        <v>1250</v>
      </c>
      <c r="Y850" s="283">
        <f t="shared" ref="Y850:Y852" si="93">X850/W850*100</f>
        <v>100</v>
      </c>
    </row>
    <row r="851" spans="1:25" x14ac:dyDescent="0.2">
      <c r="A851" s="225"/>
      <c r="B851" s="458" t="s">
        <v>61</v>
      </c>
      <c r="C851" s="458"/>
      <c r="D851" s="458"/>
      <c r="E851" s="458"/>
      <c r="F851" s="458"/>
      <c r="G851" s="458"/>
      <c r="H851" s="458"/>
      <c r="I851" s="458"/>
      <c r="J851" s="458"/>
      <c r="K851" s="458"/>
      <c r="L851" s="458"/>
      <c r="M851" s="459"/>
      <c r="N851" s="226">
        <v>998</v>
      </c>
      <c r="O851" s="274">
        <v>14</v>
      </c>
      <c r="P851" s="274">
        <v>3</v>
      </c>
      <c r="Q851" s="227" t="s">
        <v>725</v>
      </c>
      <c r="R851" s="228" t="s">
        <v>103</v>
      </c>
      <c r="S851" s="460"/>
      <c r="T851" s="461"/>
      <c r="U851" s="230">
        <v>537.47299999999996</v>
      </c>
      <c r="V851" s="231">
        <v>0</v>
      </c>
      <c r="W851" s="270">
        <f>+W852</f>
        <v>1250</v>
      </c>
      <c r="X851" s="281">
        <f>+X852</f>
        <v>1250</v>
      </c>
      <c r="Y851" s="283">
        <f t="shared" si="93"/>
        <v>100</v>
      </c>
    </row>
    <row r="852" spans="1:25" x14ac:dyDescent="0.2">
      <c r="A852" s="225"/>
      <c r="B852" s="458" t="s">
        <v>157</v>
      </c>
      <c r="C852" s="458"/>
      <c r="D852" s="458"/>
      <c r="E852" s="458"/>
      <c r="F852" s="458"/>
      <c r="G852" s="458"/>
      <c r="H852" s="458"/>
      <c r="I852" s="458"/>
      <c r="J852" s="458"/>
      <c r="K852" s="458"/>
      <c r="L852" s="458"/>
      <c r="M852" s="459"/>
      <c r="N852" s="226">
        <v>998</v>
      </c>
      <c r="O852" s="274">
        <v>14</v>
      </c>
      <c r="P852" s="274">
        <v>3</v>
      </c>
      <c r="Q852" s="227" t="s">
        <v>725</v>
      </c>
      <c r="R852" s="228" t="s">
        <v>158</v>
      </c>
      <c r="S852" s="460"/>
      <c r="T852" s="461"/>
      <c r="U852" s="230">
        <v>537.47299999999996</v>
      </c>
      <c r="V852" s="231">
        <v>0</v>
      </c>
      <c r="W852" s="270">
        <v>1250</v>
      </c>
      <c r="X852" s="281">
        <v>1250</v>
      </c>
      <c r="Y852" s="283">
        <f t="shared" si="93"/>
        <v>100</v>
      </c>
    </row>
    <row r="853" spans="1:25" x14ac:dyDescent="0.2">
      <c r="A853" s="225"/>
      <c r="B853" s="458" t="s">
        <v>112</v>
      </c>
      <c r="C853" s="458"/>
      <c r="D853" s="458"/>
      <c r="E853" s="458"/>
      <c r="F853" s="458"/>
      <c r="G853" s="458"/>
      <c r="H853" s="458"/>
      <c r="I853" s="458"/>
      <c r="J853" s="458"/>
      <c r="K853" s="458"/>
      <c r="L853" s="458"/>
      <c r="M853" s="459"/>
      <c r="N853" s="226">
        <v>998</v>
      </c>
      <c r="O853" s="229">
        <v>14</v>
      </c>
      <c r="P853" s="229">
        <v>3</v>
      </c>
      <c r="Q853" s="227" t="s">
        <v>470</v>
      </c>
      <c r="R853" s="228">
        <v>0</v>
      </c>
      <c r="S853" s="460"/>
      <c r="T853" s="461"/>
      <c r="U853" s="230">
        <v>537.47299999999996</v>
      </c>
      <c r="V853" s="231">
        <v>0</v>
      </c>
      <c r="W853" s="270">
        <f>+W854</f>
        <v>537.47299999999996</v>
      </c>
      <c r="X853" s="281">
        <f>+X854</f>
        <v>537.10816</v>
      </c>
      <c r="Y853" s="283">
        <f t="shared" si="88"/>
        <v>99.932119380880536</v>
      </c>
    </row>
    <row r="854" spans="1:25" x14ac:dyDescent="0.2">
      <c r="A854" s="225"/>
      <c r="B854" s="458" t="s">
        <v>61</v>
      </c>
      <c r="C854" s="458"/>
      <c r="D854" s="458"/>
      <c r="E854" s="458"/>
      <c r="F854" s="458"/>
      <c r="G854" s="458"/>
      <c r="H854" s="458"/>
      <c r="I854" s="458"/>
      <c r="J854" s="458"/>
      <c r="K854" s="458"/>
      <c r="L854" s="458"/>
      <c r="M854" s="459"/>
      <c r="N854" s="226">
        <v>998</v>
      </c>
      <c r="O854" s="229">
        <v>14</v>
      </c>
      <c r="P854" s="229">
        <v>3</v>
      </c>
      <c r="Q854" s="227" t="s">
        <v>470</v>
      </c>
      <c r="R854" s="228" t="s">
        <v>103</v>
      </c>
      <c r="S854" s="460"/>
      <c r="T854" s="461"/>
      <c r="U854" s="230">
        <v>537.47299999999996</v>
      </c>
      <c r="V854" s="231">
        <v>0</v>
      </c>
      <c r="W854" s="270">
        <f>+W855</f>
        <v>537.47299999999996</v>
      </c>
      <c r="X854" s="281">
        <f>+X855</f>
        <v>537.10816</v>
      </c>
      <c r="Y854" s="283">
        <f t="shared" si="88"/>
        <v>99.932119380880536</v>
      </c>
    </row>
    <row r="855" spans="1:25" x14ac:dyDescent="0.2">
      <c r="A855" s="225"/>
      <c r="B855" s="458" t="s">
        <v>157</v>
      </c>
      <c r="C855" s="458"/>
      <c r="D855" s="458"/>
      <c r="E855" s="458"/>
      <c r="F855" s="458"/>
      <c r="G855" s="458"/>
      <c r="H855" s="458"/>
      <c r="I855" s="458"/>
      <c r="J855" s="458"/>
      <c r="K855" s="458"/>
      <c r="L855" s="458"/>
      <c r="M855" s="459"/>
      <c r="N855" s="226">
        <v>998</v>
      </c>
      <c r="O855" s="229">
        <v>14</v>
      </c>
      <c r="P855" s="229">
        <v>3</v>
      </c>
      <c r="Q855" s="227" t="s">
        <v>470</v>
      </c>
      <c r="R855" s="228" t="s">
        <v>158</v>
      </c>
      <c r="S855" s="460"/>
      <c r="T855" s="461"/>
      <c r="U855" s="230">
        <v>537.47299999999996</v>
      </c>
      <c r="V855" s="231">
        <v>0</v>
      </c>
      <c r="W855" s="270">
        <v>537.47299999999996</v>
      </c>
      <c r="X855" s="281">
        <v>537.10816</v>
      </c>
      <c r="Y855" s="283">
        <f t="shared" si="88"/>
        <v>99.932119380880536</v>
      </c>
    </row>
    <row r="856" spans="1:25" hidden="1" x14ac:dyDescent="0.2">
      <c r="A856" s="225"/>
      <c r="B856" s="458" t="s">
        <v>628</v>
      </c>
      <c r="C856" s="458"/>
      <c r="D856" s="458"/>
      <c r="E856" s="458"/>
      <c r="F856" s="458"/>
      <c r="G856" s="458"/>
      <c r="H856" s="458"/>
      <c r="I856" s="458"/>
      <c r="J856" s="458"/>
      <c r="K856" s="458"/>
      <c r="L856" s="458"/>
      <c r="M856" s="459"/>
      <c r="N856" s="226">
        <v>998</v>
      </c>
      <c r="O856" s="229">
        <v>14</v>
      </c>
      <c r="P856" s="229">
        <v>3</v>
      </c>
      <c r="Q856" s="227" t="s">
        <v>629</v>
      </c>
      <c r="R856" s="228">
        <v>0</v>
      </c>
      <c r="S856" s="460"/>
      <c r="T856" s="461"/>
      <c r="U856" s="230">
        <v>0</v>
      </c>
      <c r="V856" s="231">
        <v>0</v>
      </c>
      <c r="W856" s="270">
        <v>0</v>
      </c>
      <c r="X856" s="281">
        <v>0</v>
      </c>
      <c r="Y856" s="283" t="e">
        <f t="shared" si="88"/>
        <v>#DIV/0!</v>
      </c>
    </row>
    <row r="857" spans="1:25" hidden="1" x14ac:dyDescent="0.2">
      <c r="A857" s="225"/>
      <c r="B857" s="458" t="s">
        <v>61</v>
      </c>
      <c r="C857" s="458"/>
      <c r="D857" s="458"/>
      <c r="E857" s="458"/>
      <c r="F857" s="458"/>
      <c r="G857" s="458"/>
      <c r="H857" s="458"/>
      <c r="I857" s="458"/>
      <c r="J857" s="458"/>
      <c r="K857" s="458"/>
      <c r="L857" s="458"/>
      <c r="M857" s="459"/>
      <c r="N857" s="226">
        <v>998</v>
      </c>
      <c r="O857" s="229">
        <v>14</v>
      </c>
      <c r="P857" s="229">
        <v>3</v>
      </c>
      <c r="Q857" s="227" t="s">
        <v>629</v>
      </c>
      <c r="R857" s="228" t="s">
        <v>103</v>
      </c>
      <c r="S857" s="460"/>
      <c r="T857" s="461"/>
      <c r="U857" s="230">
        <v>0</v>
      </c>
      <c r="V857" s="231">
        <v>0</v>
      </c>
      <c r="W857" s="270">
        <v>0</v>
      </c>
      <c r="X857" s="281">
        <v>0</v>
      </c>
      <c r="Y857" s="283" t="e">
        <f t="shared" si="88"/>
        <v>#DIV/0!</v>
      </c>
    </row>
    <row r="858" spans="1:25" ht="13.5" hidden="1" thickBot="1" x14ac:dyDescent="0.25">
      <c r="A858" s="225"/>
      <c r="B858" s="468" t="s">
        <v>157</v>
      </c>
      <c r="C858" s="468"/>
      <c r="D858" s="468"/>
      <c r="E858" s="468"/>
      <c r="F858" s="468"/>
      <c r="G858" s="468"/>
      <c r="H858" s="468"/>
      <c r="I858" s="468"/>
      <c r="J858" s="468"/>
      <c r="K858" s="468"/>
      <c r="L858" s="468"/>
      <c r="M858" s="469"/>
      <c r="N858" s="232">
        <v>998</v>
      </c>
      <c r="O858" s="235">
        <v>14</v>
      </c>
      <c r="P858" s="235">
        <v>3</v>
      </c>
      <c r="Q858" s="233" t="s">
        <v>629</v>
      </c>
      <c r="R858" s="234" t="s">
        <v>158</v>
      </c>
      <c r="S858" s="470"/>
      <c r="T858" s="471"/>
      <c r="U858" s="236">
        <v>0</v>
      </c>
      <c r="V858" s="237">
        <v>0</v>
      </c>
      <c r="W858" s="271">
        <v>0</v>
      </c>
      <c r="X858" s="281">
        <v>0</v>
      </c>
      <c r="Y858" s="283" t="e">
        <f t="shared" si="88"/>
        <v>#DIV/0!</v>
      </c>
    </row>
    <row r="859" spans="1:25" ht="13.5" thickBot="1" x14ac:dyDescent="0.25">
      <c r="A859" s="225"/>
      <c r="B859" s="238"/>
      <c r="C859" s="239"/>
      <c r="D859" s="240"/>
      <c r="E859" s="241"/>
      <c r="F859" s="240"/>
      <c r="G859" s="240"/>
      <c r="H859" s="240"/>
      <c r="I859" s="240"/>
      <c r="J859" s="240"/>
      <c r="K859" s="240"/>
      <c r="L859" s="240"/>
      <c r="M859" s="242"/>
      <c r="N859" s="242"/>
      <c r="O859" s="243"/>
      <c r="P859" s="244"/>
      <c r="Q859" s="238" t="s">
        <v>632</v>
      </c>
      <c r="R859" s="242"/>
      <c r="S859" s="242"/>
      <c r="T859" s="238"/>
      <c r="U859" s="238">
        <v>560466.53700000001</v>
      </c>
      <c r="V859" s="240">
        <v>30593.128000000001</v>
      </c>
      <c r="W859" s="278">
        <f>+W21+W127+W234+W290+W396+W450+W769</f>
        <v>627488.04536000011</v>
      </c>
      <c r="X859" s="282">
        <f>+X21+X127+X234+X290+X396+X450+X769</f>
        <v>515928.76858999999</v>
      </c>
      <c r="Y859" s="283">
        <f t="shared" si="88"/>
        <v>82.22129049390945</v>
      </c>
    </row>
    <row r="860" spans="1:25" x14ac:dyDescent="0.2">
      <c r="A860" s="245"/>
      <c r="B860" s="246" t="s">
        <v>658</v>
      </c>
      <c r="C860" s="246"/>
      <c r="D860" s="224"/>
      <c r="E860" s="224"/>
      <c r="F860" s="224"/>
      <c r="G860" s="224"/>
      <c r="H860" s="224"/>
      <c r="I860" s="224"/>
      <c r="J860" s="224"/>
      <c r="K860" s="224"/>
      <c r="L860" s="224"/>
      <c r="M860" s="224"/>
      <c r="N860" s="224"/>
      <c r="O860" s="224"/>
      <c r="P860" s="224"/>
      <c r="Q860" s="224"/>
      <c r="R860" s="224"/>
      <c r="S860" s="224"/>
      <c r="T860" s="224"/>
      <c r="U860" s="224"/>
      <c r="V860" s="224"/>
      <c r="W860" s="224">
        <v>591059.66500000004</v>
      </c>
      <c r="X860" s="61">
        <v>515928.76858999999</v>
      </c>
    </row>
    <row r="861" spans="1:25" x14ac:dyDescent="0.2">
      <c r="A861" s="245"/>
      <c r="B861" s="246" t="s">
        <v>659</v>
      </c>
      <c r="C861" s="246"/>
      <c r="D861" s="224"/>
      <c r="E861" s="224"/>
      <c r="F861" s="224"/>
      <c r="G861" s="224"/>
      <c r="H861" s="224"/>
      <c r="I861" s="224"/>
      <c r="J861" s="224"/>
      <c r="K861" s="224"/>
      <c r="L861" s="224"/>
      <c r="M861" s="224"/>
      <c r="N861" s="224"/>
      <c r="O861" s="224"/>
      <c r="P861" s="224"/>
      <c r="Q861" s="224"/>
      <c r="R861" s="224"/>
      <c r="S861" s="224"/>
      <c r="T861" s="224"/>
      <c r="U861" s="224"/>
      <c r="V861" s="224"/>
      <c r="W861" s="275">
        <f>W860-W859</f>
        <v>-36428.380360000068</v>
      </c>
      <c r="X861" s="275">
        <f>X860-X859</f>
        <v>0</v>
      </c>
    </row>
    <row r="862" spans="1:25" x14ac:dyDescent="0.2">
      <c r="A862" s="224" t="s">
        <v>277</v>
      </c>
      <c r="B862" s="224"/>
      <c r="C862" s="224"/>
      <c r="D862" s="224"/>
      <c r="E862" s="224"/>
      <c r="F862" s="224"/>
      <c r="G862" s="224"/>
      <c r="H862" s="224"/>
      <c r="I862" s="224"/>
      <c r="J862" s="224"/>
      <c r="K862" s="224"/>
      <c r="L862" s="224"/>
      <c r="M862" s="224"/>
      <c r="N862" s="224"/>
      <c r="O862" s="224"/>
      <c r="P862" s="224"/>
      <c r="Q862" s="224"/>
      <c r="R862" s="224"/>
      <c r="S862" s="224"/>
      <c r="T862" s="224"/>
      <c r="U862" s="224"/>
      <c r="V862" s="224"/>
      <c r="W862" s="224"/>
    </row>
    <row r="863" spans="1:25" x14ac:dyDescent="0.2">
      <c r="W863" s="206">
        <f>+'5'!C107+'1'!C20</f>
        <v>627488.04645999998</v>
      </c>
    </row>
    <row r="864" spans="1:25" x14ac:dyDescent="0.2">
      <c r="W864" s="310">
        <f>W863-W859</f>
        <v>1.0999998776242137E-3</v>
      </c>
    </row>
  </sheetData>
  <mergeCells count="1689">
    <mergeCell ref="B838:M838"/>
    <mergeCell ref="S838:T838"/>
    <mergeCell ref="B839:M839"/>
    <mergeCell ref="B850:M850"/>
    <mergeCell ref="S850:T850"/>
    <mergeCell ref="B851:M851"/>
    <mergeCell ref="S851:T851"/>
    <mergeCell ref="B852:M852"/>
    <mergeCell ref="S852:T852"/>
    <mergeCell ref="B557:M557"/>
    <mergeCell ref="S450:T450"/>
    <mergeCell ref="B555:M555"/>
    <mergeCell ref="S555:T555"/>
    <mergeCell ref="B556:M556"/>
    <mergeCell ref="S556:T556"/>
    <mergeCell ref="B701:M701"/>
    <mergeCell ref="S701:T701"/>
    <mergeCell ref="B710:M710"/>
    <mergeCell ref="S710:T710"/>
    <mergeCell ref="S711:T711"/>
    <mergeCell ref="B712:M712"/>
    <mergeCell ref="S712:T712"/>
    <mergeCell ref="B715:M715"/>
    <mergeCell ref="S715:T715"/>
    <mergeCell ref="B466:M466"/>
    <mergeCell ref="S466:T466"/>
    <mergeCell ref="B471:M471"/>
    <mergeCell ref="S568:T568"/>
    <mergeCell ref="B518:M518"/>
    <mergeCell ref="B525:M525"/>
    <mergeCell ref="S525:T525"/>
    <mergeCell ref="B593:M593"/>
    <mergeCell ref="B20:M20"/>
    <mergeCell ref="S87:T87"/>
    <mergeCell ref="B75:M75"/>
    <mergeCell ref="S97:T97"/>
    <mergeCell ref="B90:M90"/>
    <mergeCell ref="B67:M67"/>
    <mergeCell ref="S67:T67"/>
    <mergeCell ref="B74:M74"/>
    <mergeCell ref="S74:T74"/>
    <mergeCell ref="B68:M68"/>
    <mergeCell ref="S20:T20"/>
    <mergeCell ref="S90:T90"/>
    <mergeCell ref="S27:T27"/>
    <mergeCell ref="B35:M35"/>
    <mergeCell ref="B47:M47"/>
    <mergeCell ref="S47:T47"/>
    <mergeCell ref="B53:M53"/>
    <mergeCell ref="S53:T53"/>
    <mergeCell ref="B49:M49"/>
    <mergeCell ref="S49:T49"/>
    <mergeCell ref="S77:T77"/>
    <mergeCell ref="S59:T59"/>
    <mergeCell ref="S593:T593"/>
    <mergeCell ref="B589:M589"/>
    <mergeCell ref="S589:T589"/>
    <mergeCell ref="B590:M590"/>
    <mergeCell ref="S394:T394"/>
    <mergeCell ref="B386:M386"/>
    <mergeCell ref="S386:T386"/>
    <mergeCell ref="B393:M393"/>
    <mergeCell ref="B397:M397"/>
    <mergeCell ref="S397:T397"/>
    <mergeCell ref="B399:M399"/>
    <mergeCell ref="S399:T399"/>
    <mergeCell ref="B413:M413"/>
    <mergeCell ref="S413:T413"/>
    <mergeCell ref="B414:M414"/>
    <mergeCell ref="B406:M406"/>
    <mergeCell ref="S406:T406"/>
    <mergeCell ref="B572:M572"/>
    <mergeCell ref="S560:T560"/>
    <mergeCell ref="B585:M585"/>
    <mergeCell ref="S585:T585"/>
    <mergeCell ref="B591:M591"/>
    <mergeCell ref="S591:T591"/>
    <mergeCell ref="S572:T572"/>
    <mergeCell ref="B459:M459"/>
    <mergeCell ref="S459:T459"/>
    <mergeCell ref="B451:M451"/>
    <mergeCell ref="S451:T451"/>
    <mergeCell ref="B449:M449"/>
    <mergeCell ref="S449:T449"/>
    <mergeCell ref="B457:M457"/>
    <mergeCell ref="S457:T457"/>
    <mergeCell ref="B375:M375"/>
    <mergeCell ref="S375:T375"/>
    <mergeCell ref="B333:M333"/>
    <mergeCell ref="B342:M342"/>
    <mergeCell ref="S342:T342"/>
    <mergeCell ref="S294:T294"/>
    <mergeCell ref="B325:M325"/>
    <mergeCell ref="S325:T325"/>
    <mergeCell ref="B326:M326"/>
    <mergeCell ref="S326:T326"/>
    <mergeCell ref="S327:T327"/>
    <mergeCell ref="B322:M322"/>
    <mergeCell ref="S322:T322"/>
    <mergeCell ref="S305:T305"/>
    <mergeCell ref="B298:M298"/>
    <mergeCell ref="S298:T298"/>
    <mergeCell ref="B311:M311"/>
    <mergeCell ref="S311:T311"/>
    <mergeCell ref="S302:T302"/>
    <mergeCell ref="B312:M312"/>
    <mergeCell ref="B300:M300"/>
    <mergeCell ref="S300:T300"/>
    <mergeCell ref="B306:M306"/>
    <mergeCell ref="S306:T306"/>
    <mergeCell ref="B331:M331"/>
    <mergeCell ref="S331:T331"/>
    <mergeCell ref="B337:M337"/>
    <mergeCell ref="S337:T337"/>
    <mergeCell ref="S174:T174"/>
    <mergeCell ref="B209:M209"/>
    <mergeCell ref="S209:T209"/>
    <mergeCell ref="B248:M248"/>
    <mergeCell ref="S248:T248"/>
    <mergeCell ref="B246:M246"/>
    <mergeCell ref="B238:M238"/>
    <mergeCell ref="S238:T238"/>
    <mergeCell ref="B247:M247"/>
    <mergeCell ref="S247:T247"/>
    <mergeCell ref="B239:M239"/>
    <mergeCell ref="S239:T239"/>
    <mergeCell ref="B240:M240"/>
    <mergeCell ref="S169:T169"/>
    <mergeCell ref="B172:M172"/>
    <mergeCell ref="B223:M223"/>
    <mergeCell ref="B234:M234"/>
    <mergeCell ref="S234:T234"/>
    <mergeCell ref="B224:M224"/>
    <mergeCell ref="S185:T185"/>
    <mergeCell ref="B177:M177"/>
    <mergeCell ref="S177:T177"/>
    <mergeCell ref="B178:M178"/>
    <mergeCell ref="B219:M219"/>
    <mergeCell ref="B186:M186"/>
    <mergeCell ref="B193:M193"/>
    <mergeCell ref="S193:T193"/>
    <mergeCell ref="B203:M203"/>
    <mergeCell ref="B192:M192"/>
    <mergeCell ref="S192:T192"/>
    <mergeCell ref="B18:M18"/>
    <mergeCell ref="S18:T18"/>
    <mergeCell ref="B19:M19"/>
    <mergeCell ref="S19:T19"/>
    <mergeCell ref="S75:T75"/>
    <mergeCell ref="B76:M76"/>
    <mergeCell ref="B105:M105"/>
    <mergeCell ref="S105:T105"/>
    <mergeCell ref="B96:M96"/>
    <mergeCell ref="S96:T96"/>
    <mergeCell ref="B21:M21"/>
    <mergeCell ref="S21:T21"/>
    <mergeCell ref="B22:M22"/>
    <mergeCell ref="S22:T22"/>
    <mergeCell ref="B30:M30"/>
    <mergeCell ref="S30:T30"/>
    <mergeCell ref="B23:M23"/>
    <mergeCell ref="S23:T23"/>
    <mergeCell ref="B25:M25"/>
    <mergeCell ref="S32:T32"/>
    <mergeCell ref="B24:M24"/>
    <mergeCell ref="S24:T24"/>
    <mergeCell ref="B32:M32"/>
    <mergeCell ref="S73:T73"/>
    <mergeCell ref="B87:M87"/>
    <mergeCell ref="B26:M26"/>
    <mergeCell ref="S26:T26"/>
    <mergeCell ref="B34:M34"/>
    <mergeCell ref="S88:T88"/>
    <mergeCell ref="B95:M95"/>
    <mergeCell ref="B131:M131"/>
    <mergeCell ref="S131:T131"/>
    <mergeCell ref="B134:M134"/>
    <mergeCell ref="S120:T120"/>
    <mergeCell ref="B132:M132"/>
    <mergeCell ref="B129:M129"/>
    <mergeCell ref="S129:T129"/>
    <mergeCell ref="B184:M184"/>
    <mergeCell ref="B290:M290"/>
    <mergeCell ref="S290:T290"/>
    <mergeCell ref="B396:M396"/>
    <mergeCell ref="S396:T396"/>
    <mergeCell ref="B291:M291"/>
    <mergeCell ref="S291:T291"/>
    <mergeCell ref="B381:M381"/>
    <mergeCell ref="S381:T381"/>
    <mergeCell ref="B285:M285"/>
    <mergeCell ref="S285:T285"/>
    <mergeCell ref="B286:M286"/>
    <mergeCell ref="B352:M352"/>
    <mergeCell ref="B305:M305"/>
    <mergeCell ref="B332:M332"/>
    <mergeCell ref="S332:T332"/>
    <mergeCell ref="S147:T147"/>
    <mergeCell ref="S172:T172"/>
    <mergeCell ref="S352:T352"/>
    <mergeCell ref="B139:M139"/>
    <mergeCell ref="S139:T139"/>
    <mergeCell ref="B130:M130"/>
    <mergeCell ref="S130:T130"/>
    <mergeCell ref="B230:M230"/>
    <mergeCell ref="S230:T230"/>
    <mergeCell ref="B128:M128"/>
    <mergeCell ref="S128:T128"/>
    <mergeCell ref="B118:M118"/>
    <mergeCell ref="S118:T118"/>
    <mergeCell ref="B120:M120"/>
    <mergeCell ref="B111:M111"/>
    <mergeCell ref="S111:T111"/>
    <mergeCell ref="B112:M112"/>
    <mergeCell ref="S112:T112"/>
    <mergeCell ref="B109:M109"/>
    <mergeCell ref="S109:T109"/>
    <mergeCell ref="B119:M119"/>
    <mergeCell ref="S119:T119"/>
    <mergeCell ref="B113:M113"/>
    <mergeCell ref="S113:T113"/>
    <mergeCell ref="B116:M116"/>
    <mergeCell ref="B127:M127"/>
    <mergeCell ref="S127:T127"/>
    <mergeCell ref="S123:T123"/>
    <mergeCell ref="B686:M686"/>
    <mergeCell ref="S686:T686"/>
    <mergeCell ref="B436:M436"/>
    <mergeCell ref="B389:M389"/>
    <mergeCell ref="S389:T389"/>
    <mergeCell ref="B398:M398"/>
    <mergeCell ref="S398:T398"/>
    <mergeCell ref="S465:T465"/>
    <mergeCell ref="B461:M461"/>
    <mergeCell ref="B429:M429"/>
    <mergeCell ref="S429:T429"/>
    <mergeCell ref="B452:M452"/>
    <mergeCell ref="B549:M549"/>
    <mergeCell ref="S549:T549"/>
    <mergeCell ref="B560:M560"/>
    <mergeCell ref="B391:M391"/>
    <mergeCell ref="S391:T391"/>
    <mergeCell ref="B392:M392"/>
    <mergeCell ref="S392:T392"/>
    <mergeCell ref="B394:M394"/>
    <mergeCell ref="B411:M411"/>
    <mergeCell ref="S517:T517"/>
    <mergeCell ref="S504:T504"/>
    <mergeCell ref="S592:T592"/>
    <mergeCell ref="B598:M598"/>
    <mergeCell ref="S598:T598"/>
    <mergeCell ref="B597:M597"/>
    <mergeCell ref="S618:T618"/>
    <mergeCell ref="S493:T493"/>
    <mergeCell ref="B496:M496"/>
    <mergeCell ref="B400:M400"/>
    <mergeCell ref="B505:M505"/>
    <mergeCell ref="B695:M695"/>
    <mergeCell ref="S695:T695"/>
    <mergeCell ref="B717:M717"/>
    <mergeCell ref="S717:T717"/>
    <mergeCell ref="B706:M706"/>
    <mergeCell ref="S706:T706"/>
    <mergeCell ref="B702:M702"/>
    <mergeCell ref="B696:M696"/>
    <mergeCell ref="S696:T696"/>
    <mergeCell ref="S720:T720"/>
    <mergeCell ref="B807:M807"/>
    <mergeCell ref="S807:T807"/>
    <mergeCell ref="B792:M792"/>
    <mergeCell ref="S792:T792"/>
    <mergeCell ref="B772:M772"/>
    <mergeCell ref="S772:T772"/>
    <mergeCell ref="B793:M793"/>
    <mergeCell ref="S793:T793"/>
    <mergeCell ref="B803:M803"/>
    <mergeCell ref="S803:T803"/>
    <mergeCell ref="B773:M773"/>
    <mergeCell ref="S773:T773"/>
    <mergeCell ref="B789:M789"/>
    <mergeCell ref="S789:T789"/>
    <mergeCell ref="B795:M795"/>
    <mergeCell ref="S795:T795"/>
    <mergeCell ref="B794:M794"/>
    <mergeCell ref="B780:M780"/>
    <mergeCell ref="S780:T780"/>
    <mergeCell ref="B776:M776"/>
    <mergeCell ref="S794:T794"/>
    <mergeCell ref="B800:M800"/>
    <mergeCell ref="S800:T800"/>
    <mergeCell ref="B805:M805"/>
    <mergeCell ref="S805:T805"/>
    <mergeCell ref="B38:M38"/>
    <mergeCell ref="S38:T38"/>
    <mergeCell ref="S184:T184"/>
    <mergeCell ref="B211:M211"/>
    <mergeCell ref="S211:T211"/>
    <mergeCell ref="B236:M236"/>
    <mergeCell ref="S236:T236"/>
    <mergeCell ref="B191:M191"/>
    <mergeCell ref="S191:T191"/>
    <mergeCell ref="B284:M284"/>
    <mergeCell ref="S284:T284"/>
    <mergeCell ref="B283:M283"/>
    <mergeCell ref="S283:T283"/>
    <mergeCell ref="B272:M272"/>
    <mergeCell ref="S272:T272"/>
    <mergeCell ref="B142:M142"/>
    <mergeCell ref="S142:T142"/>
    <mergeCell ref="B145:M145"/>
    <mergeCell ref="S145:T145"/>
    <mergeCell ref="B151:M151"/>
    <mergeCell ref="S151:T151"/>
    <mergeCell ref="B147:M147"/>
    <mergeCell ref="S320:T320"/>
    <mergeCell ref="B568:M568"/>
    <mergeCell ref="B587:M587"/>
    <mergeCell ref="S587:T587"/>
    <mergeCell ref="B592:M592"/>
    <mergeCell ref="S552:T552"/>
    <mergeCell ref="B553:M553"/>
    <mergeCell ref="S813:T813"/>
    <mergeCell ref="B820:M820"/>
    <mergeCell ref="S820:T820"/>
    <mergeCell ref="B815:M815"/>
    <mergeCell ref="S815:T815"/>
    <mergeCell ref="B817:M817"/>
    <mergeCell ref="B72:M72"/>
    <mergeCell ref="S72:T72"/>
    <mergeCell ref="B292:M292"/>
    <mergeCell ref="S292:T292"/>
    <mergeCell ref="B748:M748"/>
    <mergeCell ref="S748:T748"/>
    <mergeCell ref="B762:M762"/>
    <mergeCell ref="S762:T762"/>
    <mergeCell ref="B749:M749"/>
    <mergeCell ref="S749:T749"/>
    <mergeCell ref="B750:M750"/>
    <mergeCell ref="B509:M509"/>
    <mergeCell ref="S509:T509"/>
    <mergeCell ref="B504:M504"/>
    <mergeCell ref="B552:M552"/>
    <mergeCell ref="B586:M586"/>
    <mergeCell ref="S586:T586"/>
    <mergeCell ref="B612:M612"/>
    <mergeCell ref="S612:T612"/>
    <mergeCell ref="B630:M630"/>
    <mergeCell ref="S630:T630"/>
    <mergeCell ref="S562:T562"/>
    <mergeCell ref="B573:M573"/>
    <mergeCell ref="S573:T573"/>
    <mergeCell ref="B563:M563"/>
    <mergeCell ref="S563:T563"/>
    <mergeCell ref="S641:T641"/>
    <mergeCell ref="B649:M649"/>
    <mergeCell ref="S649:T649"/>
    <mergeCell ref="B656:M656"/>
    <mergeCell ref="S656:T656"/>
    <mergeCell ref="B596:M596"/>
    <mergeCell ref="S596:T596"/>
    <mergeCell ref="B616:M616"/>
    <mergeCell ref="S616:T616"/>
    <mergeCell ref="B615:M615"/>
    <mergeCell ref="S615:T615"/>
    <mergeCell ref="B618:M618"/>
    <mergeCell ref="B622:M622"/>
    <mergeCell ref="S646:T646"/>
    <mergeCell ref="B645:M645"/>
    <mergeCell ref="S645:T645"/>
    <mergeCell ref="B643:M643"/>
    <mergeCell ref="S654:T654"/>
    <mergeCell ref="S648:T648"/>
    <mergeCell ref="B642:M642"/>
    <mergeCell ref="B650:M650"/>
    <mergeCell ref="S771:T771"/>
    <mergeCell ref="B766:M766"/>
    <mergeCell ref="S766:T766"/>
    <mergeCell ref="B767:M767"/>
    <mergeCell ref="B770:M770"/>
    <mergeCell ref="S770:T770"/>
    <mergeCell ref="S743:T743"/>
    <mergeCell ref="B751:M751"/>
    <mergeCell ref="S751:T751"/>
    <mergeCell ref="B745:M745"/>
    <mergeCell ref="S745:T745"/>
    <mergeCell ref="B726:M726"/>
    <mergeCell ref="S726:T726"/>
    <mergeCell ref="B732:M732"/>
    <mergeCell ref="S732:T732"/>
    <mergeCell ref="B697:M697"/>
    <mergeCell ref="S697:T697"/>
    <mergeCell ref="B724:M724"/>
    <mergeCell ref="S724:T724"/>
    <mergeCell ref="B725:M725"/>
    <mergeCell ref="S725:T725"/>
    <mergeCell ref="B727:M727"/>
    <mergeCell ref="B723:M723"/>
    <mergeCell ref="S723:T723"/>
    <mergeCell ref="B718:M718"/>
    <mergeCell ref="S718:T718"/>
    <mergeCell ref="B720:M720"/>
    <mergeCell ref="B765:M765"/>
    <mergeCell ref="B769:M769"/>
    <mergeCell ref="S769:T769"/>
    <mergeCell ref="S716:T716"/>
    <mergeCell ref="B700:M700"/>
    <mergeCell ref="B814:M814"/>
    <mergeCell ref="S814:T814"/>
    <mergeCell ref="B809:M809"/>
    <mergeCell ref="S809:T809"/>
    <mergeCell ref="B811:M811"/>
    <mergeCell ref="B813:M813"/>
    <mergeCell ref="B82:M82"/>
    <mergeCell ref="S82:T82"/>
    <mergeCell ref="S121:T121"/>
    <mergeCell ref="B133:M133"/>
    <mergeCell ref="S133:T133"/>
    <mergeCell ref="S56:T56"/>
    <mergeCell ref="B66:M66"/>
    <mergeCell ref="S66:T66"/>
    <mergeCell ref="B58:M58"/>
    <mergeCell ref="S58:T58"/>
    <mergeCell ref="B59:M59"/>
    <mergeCell ref="B73:M73"/>
    <mergeCell ref="B757:M757"/>
    <mergeCell ref="S757:T757"/>
    <mergeCell ref="B763:M763"/>
    <mergeCell ref="S642:T642"/>
    <mergeCell ref="S643:T643"/>
    <mergeCell ref="B644:M644"/>
    <mergeCell ref="S644:T644"/>
    <mergeCell ref="B647:M647"/>
    <mergeCell ref="S647:T647"/>
    <mergeCell ref="B731:M731"/>
    <mergeCell ref="B771:M771"/>
    <mergeCell ref="S108:T108"/>
    <mergeCell ref="B114:M114"/>
    <mergeCell ref="S114:T114"/>
    <mergeCell ref="B822:M822"/>
    <mergeCell ref="S822:T822"/>
    <mergeCell ref="B828:M828"/>
    <mergeCell ref="B816:M816"/>
    <mergeCell ref="S816:T816"/>
    <mergeCell ref="S830:T830"/>
    <mergeCell ref="S824:T824"/>
    <mergeCell ref="B812:M812"/>
    <mergeCell ref="S812:T812"/>
    <mergeCell ref="S821:T821"/>
    <mergeCell ref="B738:M738"/>
    <mergeCell ref="S738:T738"/>
    <mergeCell ref="B756:M756"/>
    <mergeCell ref="S756:T756"/>
    <mergeCell ref="B764:M764"/>
    <mergeCell ref="S764:T764"/>
    <mergeCell ref="B743:M743"/>
    <mergeCell ref="B741:M741"/>
    <mergeCell ref="S741:T741"/>
    <mergeCell ref="S752:T752"/>
    <mergeCell ref="B739:M739"/>
    <mergeCell ref="S739:T739"/>
    <mergeCell ref="B799:M799"/>
    <mergeCell ref="S799:T799"/>
    <mergeCell ref="B796:M796"/>
    <mergeCell ref="S796:T796"/>
    <mergeCell ref="B797:M797"/>
    <mergeCell ref="S797:T797"/>
    <mergeCell ref="B798:M798"/>
    <mergeCell ref="S798:T798"/>
    <mergeCell ref="B821:M821"/>
    <mergeCell ref="B758:M758"/>
    <mergeCell ref="S132:T132"/>
    <mergeCell ref="B124:M124"/>
    <mergeCell ref="S124:T124"/>
    <mergeCell ref="B136:M136"/>
    <mergeCell ref="S136:T136"/>
    <mergeCell ref="B126:M126"/>
    <mergeCell ref="S126:T126"/>
    <mergeCell ref="B125:M125"/>
    <mergeCell ref="B138:M138"/>
    <mergeCell ref="S138:T138"/>
    <mergeCell ref="S125:T125"/>
    <mergeCell ref="B121:M121"/>
    <mergeCell ref="B148:M148"/>
    <mergeCell ref="B157:M157"/>
    <mergeCell ref="S157:T157"/>
    <mergeCell ref="B166:M166"/>
    <mergeCell ref="S166:T166"/>
    <mergeCell ref="B159:M159"/>
    <mergeCell ref="S159:T159"/>
    <mergeCell ref="B163:M163"/>
    <mergeCell ref="S154:T154"/>
    <mergeCell ref="B160:M160"/>
    <mergeCell ref="S160:T160"/>
    <mergeCell ref="B149:M149"/>
    <mergeCell ref="S149:T149"/>
    <mergeCell ref="B156:M156"/>
    <mergeCell ref="S163:T163"/>
    <mergeCell ref="S148:T148"/>
    <mergeCell ref="B152:M152"/>
    <mergeCell ref="S152:T152"/>
    <mergeCell ref="B158:M158"/>
    <mergeCell ref="S158:T158"/>
    <mergeCell ref="B302:M302"/>
    <mergeCell ref="B198:M198"/>
    <mergeCell ref="S198:T198"/>
    <mergeCell ref="B237:M237"/>
    <mergeCell ref="S237:T237"/>
    <mergeCell ref="B229:M229"/>
    <mergeCell ref="S229:T229"/>
    <mergeCell ref="B233:M233"/>
    <mergeCell ref="B235:M235"/>
    <mergeCell ref="S235:T235"/>
    <mergeCell ref="B213:M213"/>
    <mergeCell ref="S213:T213"/>
    <mergeCell ref="B222:M222"/>
    <mergeCell ref="S222:T222"/>
    <mergeCell ref="B226:M226"/>
    <mergeCell ref="S226:T226"/>
    <mergeCell ref="B232:M232"/>
    <mergeCell ref="S232:T232"/>
    <mergeCell ref="S223:T223"/>
    <mergeCell ref="B299:M299"/>
    <mergeCell ref="S299:T299"/>
    <mergeCell ref="S224:T224"/>
    <mergeCell ref="S212:T212"/>
    <mergeCell ref="B215:M215"/>
    <mergeCell ref="S215:T215"/>
    <mergeCell ref="B551:M551"/>
    <mergeCell ref="S551:T551"/>
    <mergeCell ref="B541:M541"/>
    <mergeCell ref="S541:T541"/>
    <mergeCell ref="B538:M538"/>
    <mergeCell ref="B526:M526"/>
    <mergeCell ref="S537:T537"/>
    <mergeCell ref="B527:M527"/>
    <mergeCell ref="S527:T527"/>
    <mergeCell ref="B542:M542"/>
    <mergeCell ref="S542:T542"/>
    <mergeCell ref="B546:M546"/>
    <mergeCell ref="S546:T546"/>
    <mergeCell ref="B544:M544"/>
    <mergeCell ref="S544:T544"/>
    <mergeCell ref="B548:M548"/>
    <mergeCell ref="B515:M515"/>
    <mergeCell ref="S515:T515"/>
    <mergeCell ref="B520:M520"/>
    <mergeCell ref="S520:T520"/>
    <mergeCell ref="B517:M517"/>
    <mergeCell ref="S526:T526"/>
    <mergeCell ref="B530:M530"/>
    <mergeCell ref="S530:T530"/>
    <mergeCell ref="B522:M522"/>
    <mergeCell ref="S522:T522"/>
    <mergeCell ref="B535:M535"/>
    <mergeCell ref="S535:T535"/>
    <mergeCell ref="B540:M540"/>
    <mergeCell ref="S540:T540"/>
    <mergeCell ref="S538:T538"/>
    <mergeCell ref="B545:M545"/>
    <mergeCell ref="S580:T580"/>
    <mergeCell ref="B588:M588"/>
    <mergeCell ref="S588:T588"/>
    <mergeCell ref="B583:M583"/>
    <mergeCell ref="S583:T583"/>
    <mergeCell ref="B594:M594"/>
    <mergeCell ref="S594:T594"/>
    <mergeCell ref="B595:M595"/>
    <mergeCell ref="S595:T595"/>
    <mergeCell ref="B669:M669"/>
    <mergeCell ref="S669:T669"/>
    <mergeCell ref="B664:M664"/>
    <mergeCell ref="S664:T664"/>
    <mergeCell ref="B665:M665"/>
    <mergeCell ref="B671:M671"/>
    <mergeCell ref="S671:T671"/>
    <mergeCell ref="B666:M666"/>
    <mergeCell ref="S666:T666"/>
    <mergeCell ref="B614:M614"/>
    <mergeCell ref="S614:T614"/>
    <mergeCell ref="B654:M654"/>
    <mergeCell ref="B646:M646"/>
    <mergeCell ref="B613:M613"/>
    <mergeCell ref="S631:T631"/>
    <mergeCell ref="B641:M641"/>
    <mergeCell ref="B655:M655"/>
    <mergeCell ref="S655:T655"/>
    <mergeCell ref="B662:M662"/>
    <mergeCell ref="S662:T662"/>
    <mergeCell ref="B659:M659"/>
    <mergeCell ref="S659:T659"/>
    <mergeCell ref="B660:M660"/>
    <mergeCell ref="B837:M837"/>
    <mergeCell ref="B846:M846"/>
    <mergeCell ref="S846:T846"/>
    <mergeCell ref="B844:M844"/>
    <mergeCell ref="S844:T844"/>
    <mergeCell ref="B845:M845"/>
    <mergeCell ref="B55:M55"/>
    <mergeCell ref="S25:T25"/>
    <mergeCell ref="B33:M33"/>
    <mergeCell ref="S33:T33"/>
    <mergeCell ref="B39:M39"/>
    <mergeCell ref="S39:T39"/>
    <mergeCell ref="S35:T35"/>
    <mergeCell ref="B71:M71"/>
    <mergeCell ref="B51:M51"/>
    <mergeCell ref="S51:T51"/>
    <mergeCell ref="B57:M57"/>
    <mergeCell ref="S57:T57"/>
    <mergeCell ref="B52:M52"/>
    <mergeCell ref="S52:T52"/>
    <mergeCell ref="S89:T89"/>
    <mergeCell ref="B689:M689"/>
    <mergeCell ref="S689:T689"/>
    <mergeCell ref="S548:T548"/>
    <mergeCell ref="B550:M550"/>
    <mergeCell ref="S550:T550"/>
    <mergeCell ref="B675:M675"/>
    <mergeCell ref="S675:T675"/>
    <mergeCell ref="B681:M681"/>
    <mergeCell ref="S681:T681"/>
    <mergeCell ref="B679:M679"/>
    <mergeCell ref="B154:M154"/>
    <mergeCell ref="B115:M115"/>
    <mergeCell ref="S115:T115"/>
    <mergeCell ref="B122:M122"/>
    <mergeCell ref="S122:T122"/>
    <mergeCell ref="B110:M110"/>
    <mergeCell ref="S110:T110"/>
    <mergeCell ref="B103:M103"/>
    <mergeCell ref="S103:T103"/>
    <mergeCell ref="B104:M104"/>
    <mergeCell ref="B93:M93"/>
    <mergeCell ref="S93:T93"/>
    <mergeCell ref="B99:M99"/>
    <mergeCell ref="S99:T99"/>
    <mergeCell ref="B94:M94"/>
    <mergeCell ref="S94:T94"/>
    <mergeCell ref="S100:T100"/>
    <mergeCell ref="B97:M97"/>
    <mergeCell ref="B101:M101"/>
    <mergeCell ref="S101:T101"/>
    <mergeCell ref="B108:M108"/>
    <mergeCell ref="B117:M117"/>
    <mergeCell ref="S117:T117"/>
    <mergeCell ref="S95:T95"/>
    <mergeCell ref="B100:M100"/>
    <mergeCell ref="S308:T308"/>
    <mergeCell ref="B366:M366"/>
    <mergeCell ref="S366:T366"/>
    <mergeCell ref="B353:M353"/>
    <mergeCell ref="S353:T353"/>
    <mergeCell ref="B314:M314"/>
    <mergeCell ref="S314:T314"/>
    <mergeCell ref="S400:T400"/>
    <mergeCell ref="B405:M405"/>
    <mergeCell ref="S319:T319"/>
    <mergeCell ref="B415:M415"/>
    <mergeCell ref="S415:T415"/>
    <mergeCell ref="B446:M446"/>
    <mergeCell ref="S446:T446"/>
    <mergeCell ref="B442:M442"/>
    <mergeCell ref="S442:T442"/>
    <mergeCell ref="B440:M440"/>
    <mergeCell ref="S440:T440"/>
    <mergeCell ref="B356:M356"/>
    <mergeCell ref="S356:T356"/>
    <mergeCell ref="B318:M318"/>
    <mergeCell ref="S318:T318"/>
    <mergeCell ref="B324:M324"/>
    <mergeCell ref="S324:T324"/>
    <mergeCell ref="B319:M319"/>
    <mergeCell ref="B338:M338"/>
    <mergeCell ref="S338:T338"/>
    <mergeCell ref="B320:M320"/>
    <mergeCell ref="B373:M373"/>
    <mergeCell ref="S373:T373"/>
    <mergeCell ref="B374:M374"/>
    <mergeCell ref="S374:T374"/>
    <mergeCell ref="B379:M379"/>
    <mergeCell ref="S379:T379"/>
    <mergeCell ref="S280:T280"/>
    <mergeCell ref="B276:M276"/>
    <mergeCell ref="S276:T276"/>
    <mergeCell ref="B278:M278"/>
    <mergeCell ref="B288:M288"/>
    <mergeCell ref="S288:T288"/>
    <mergeCell ref="B296:M296"/>
    <mergeCell ref="S296:T296"/>
    <mergeCell ref="B297:M297"/>
    <mergeCell ref="S297:T297"/>
    <mergeCell ref="B295:M295"/>
    <mergeCell ref="S295:T295"/>
    <mergeCell ref="S286:T286"/>
    <mergeCell ref="S281:T281"/>
    <mergeCell ref="B289:M289"/>
    <mergeCell ref="B282:M282"/>
    <mergeCell ref="S282:T282"/>
    <mergeCell ref="B281:M281"/>
    <mergeCell ref="S289:T289"/>
    <mergeCell ref="B293:M293"/>
    <mergeCell ref="S293:T293"/>
    <mergeCell ref="B294:M294"/>
    <mergeCell ref="B303:M303"/>
    <mergeCell ref="B279:M279"/>
    <mergeCell ref="S279:T279"/>
    <mergeCell ref="B287:M287"/>
    <mergeCell ref="S287:T287"/>
    <mergeCell ref="B301:M301"/>
    <mergeCell ref="S301:T301"/>
    <mergeCell ref="B308:M308"/>
    <mergeCell ref="S452:T452"/>
    <mergeCell ref="S482:T482"/>
    <mergeCell ref="B390:M390"/>
    <mergeCell ref="S390:T390"/>
    <mergeCell ref="B365:M365"/>
    <mergeCell ref="S365:T365"/>
    <mergeCell ref="B384:M384"/>
    <mergeCell ref="S384:T384"/>
    <mergeCell ref="B371:M371"/>
    <mergeCell ref="S371:T371"/>
    <mergeCell ref="S372:T372"/>
    <mergeCell ref="B370:M370"/>
    <mergeCell ref="S357:T357"/>
    <mergeCell ref="B364:M364"/>
    <mergeCell ref="S364:T364"/>
    <mergeCell ref="B378:M378"/>
    <mergeCell ref="S378:T378"/>
    <mergeCell ref="S376:T376"/>
    <mergeCell ref="B376:M376"/>
    <mergeCell ref="B380:M380"/>
    <mergeCell ref="S380:T380"/>
    <mergeCell ref="B388:M388"/>
    <mergeCell ref="S388:T388"/>
    <mergeCell ref="B387:M387"/>
    <mergeCell ref="S387:T387"/>
    <mergeCell ref="B385:M385"/>
    <mergeCell ref="B382:M382"/>
    <mergeCell ref="S382:T382"/>
    <mergeCell ref="B383:M383"/>
    <mergeCell ref="S383:T383"/>
    <mergeCell ref="S385:T385"/>
    <mergeCell ref="S370:T370"/>
    <mergeCell ref="B455:M455"/>
    <mergeCell ref="S455:T455"/>
    <mergeCell ref="S471:T471"/>
    <mergeCell ref="B462:M462"/>
    <mergeCell ref="S462:T462"/>
    <mergeCell ref="S476:T476"/>
    <mergeCell ref="B487:M487"/>
    <mergeCell ref="S487:T487"/>
    <mergeCell ref="B477:M477"/>
    <mergeCell ref="S477:T477"/>
    <mergeCell ref="B533:M533"/>
    <mergeCell ref="S533:T533"/>
    <mergeCell ref="S505:T505"/>
    <mergeCell ref="B511:M511"/>
    <mergeCell ref="S511:T511"/>
    <mergeCell ref="B516:M516"/>
    <mergeCell ref="B532:M532"/>
    <mergeCell ref="S532:T532"/>
    <mergeCell ref="B470:M470"/>
    <mergeCell ref="S470:T470"/>
    <mergeCell ref="B483:M483"/>
    <mergeCell ref="S483:T483"/>
    <mergeCell ref="B472:M472"/>
    <mergeCell ref="S472:T472"/>
    <mergeCell ref="B501:M501"/>
    <mergeCell ref="S501:T501"/>
    <mergeCell ref="S456:T456"/>
    <mergeCell ref="B521:M521"/>
    <mergeCell ref="S521:T521"/>
    <mergeCell ref="S494:T494"/>
    <mergeCell ref="S500:T500"/>
    <mergeCell ref="B506:M506"/>
    <mergeCell ref="S506:T506"/>
    <mergeCell ref="B512:M512"/>
    <mergeCell ref="B531:M531"/>
    <mergeCell ref="S531:T531"/>
    <mergeCell ref="B707:M707"/>
    <mergeCell ref="S707:T707"/>
    <mergeCell ref="S684:T684"/>
    <mergeCell ref="B682:M682"/>
    <mergeCell ref="S682:T682"/>
    <mergeCell ref="B683:M683"/>
    <mergeCell ref="S683:T683"/>
    <mergeCell ref="B658:M658"/>
    <mergeCell ref="S658:T658"/>
    <mergeCell ref="B653:M653"/>
    <mergeCell ref="S653:T653"/>
    <mergeCell ref="S665:T665"/>
    <mergeCell ref="B685:M685"/>
    <mergeCell ref="S685:T685"/>
    <mergeCell ref="S705:T705"/>
    <mergeCell ref="B704:M704"/>
    <mergeCell ref="S516:T516"/>
    <mergeCell ref="B534:M534"/>
    <mergeCell ref="B581:M581"/>
    <mergeCell ref="S581:T581"/>
    <mergeCell ref="B569:M569"/>
    <mergeCell ref="B537:M537"/>
    <mergeCell ref="B680:M680"/>
    <mergeCell ref="B677:M677"/>
    <mergeCell ref="S677:T677"/>
    <mergeCell ref="S633:T633"/>
    <mergeCell ref="B637:M637"/>
    <mergeCell ref="S637:T637"/>
    <mergeCell ref="S634:T634"/>
    <mergeCell ref="S700:T700"/>
    <mergeCell ref="B705:M705"/>
    <mergeCell ref="B634:M634"/>
    <mergeCell ref="B620:M620"/>
    <mergeCell ref="S620:T620"/>
    <mergeCell ref="B632:M632"/>
    <mergeCell ref="S632:T632"/>
    <mergeCell ref="B621:M621"/>
    <mergeCell ref="S621:T621"/>
    <mergeCell ref="B623:M623"/>
    <mergeCell ref="S623:T623"/>
    <mergeCell ref="B648:M648"/>
    <mergeCell ref="B640:M640"/>
    <mergeCell ref="S640:T640"/>
    <mergeCell ref="B663:M663"/>
    <mergeCell ref="S663:T663"/>
    <mergeCell ref="B684:M684"/>
    <mergeCell ref="S702:T702"/>
    <mergeCell ref="B638:M638"/>
    <mergeCell ref="S638:T638"/>
    <mergeCell ref="B633:M633"/>
    <mergeCell ref="S679:T679"/>
    <mergeCell ref="S650:T650"/>
    <mergeCell ref="S674:T674"/>
    <mergeCell ref="S680:T680"/>
    <mergeCell ref="B676:M676"/>
    <mergeCell ref="S676:T676"/>
    <mergeCell ref="B674:M674"/>
    <mergeCell ref="B775:M775"/>
    <mergeCell ref="S775:T775"/>
    <mergeCell ref="B719:M719"/>
    <mergeCell ref="S719:T719"/>
    <mergeCell ref="B703:M703"/>
    <mergeCell ref="S703:T703"/>
    <mergeCell ref="B692:M692"/>
    <mergeCell ref="S692:T692"/>
    <mergeCell ref="B699:M699"/>
    <mergeCell ref="S699:T699"/>
    <mergeCell ref="B709:M709"/>
    <mergeCell ref="S709:T709"/>
    <mergeCell ref="B714:M714"/>
    <mergeCell ref="S714:T714"/>
    <mergeCell ref="B694:M694"/>
    <mergeCell ref="S694:T694"/>
    <mergeCell ref="B687:M687"/>
    <mergeCell ref="S687:T687"/>
    <mergeCell ref="B688:M688"/>
    <mergeCell ref="B716:M716"/>
    <mergeCell ref="B708:M708"/>
    <mergeCell ref="S708:T708"/>
    <mergeCell ref="B713:M713"/>
    <mergeCell ref="S713:T713"/>
    <mergeCell ref="B711:M711"/>
    <mergeCell ref="B690:M690"/>
    <mergeCell ref="S690:T690"/>
    <mergeCell ref="B693:M693"/>
    <mergeCell ref="S693:T693"/>
    <mergeCell ref="B691:M691"/>
    <mergeCell ref="S691:T691"/>
    <mergeCell ref="B759:M759"/>
    <mergeCell ref="B823:M823"/>
    <mergeCell ref="S823:T823"/>
    <mergeCell ref="B827:M827"/>
    <mergeCell ref="S827:T827"/>
    <mergeCell ref="B826:M826"/>
    <mergeCell ref="S826:T826"/>
    <mergeCell ref="B833:M833"/>
    <mergeCell ref="S833:T833"/>
    <mergeCell ref="B736:M736"/>
    <mergeCell ref="S736:T736"/>
    <mergeCell ref="B747:M747"/>
    <mergeCell ref="S747:T747"/>
    <mergeCell ref="B740:M740"/>
    <mergeCell ref="S740:T740"/>
    <mergeCell ref="B746:M746"/>
    <mergeCell ref="B737:M737"/>
    <mergeCell ref="S737:T737"/>
    <mergeCell ref="S750:T750"/>
    <mergeCell ref="S765:T765"/>
    <mergeCell ref="B760:M760"/>
    <mergeCell ref="S760:T760"/>
    <mergeCell ref="S763:T763"/>
    <mergeCell ref="B778:M778"/>
    <mergeCell ref="S778:T778"/>
    <mergeCell ref="B788:M788"/>
    <mergeCell ref="S788:T788"/>
    <mergeCell ref="B774:M774"/>
    <mergeCell ref="S774:T774"/>
    <mergeCell ref="B783:M783"/>
    <mergeCell ref="S783:T783"/>
    <mergeCell ref="B782:M782"/>
    <mergeCell ref="S782:T782"/>
    <mergeCell ref="B63:M63"/>
    <mergeCell ref="S63:T63"/>
    <mergeCell ref="B69:M69"/>
    <mergeCell ref="S69:T69"/>
    <mergeCell ref="B60:M60"/>
    <mergeCell ref="S76:T76"/>
    <mergeCell ref="B28:M28"/>
    <mergeCell ref="S28:T28"/>
    <mergeCell ref="B36:M36"/>
    <mergeCell ref="S36:T36"/>
    <mergeCell ref="B44:M44"/>
    <mergeCell ref="S44:T44"/>
    <mergeCell ref="B50:M50"/>
    <mergeCell ref="S50:T50"/>
    <mergeCell ref="B45:M45"/>
    <mergeCell ref="S45:T45"/>
    <mergeCell ref="B56:M56"/>
    <mergeCell ref="S46:T46"/>
    <mergeCell ref="B41:M41"/>
    <mergeCell ref="S41:T41"/>
    <mergeCell ref="B42:M42"/>
    <mergeCell ref="B31:M31"/>
    <mergeCell ref="S31:T31"/>
    <mergeCell ref="S42:T42"/>
    <mergeCell ref="B48:M48"/>
    <mergeCell ref="S48:T48"/>
    <mergeCell ref="B27:M27"/>
    <mergeCell ref="S34:T34"/>
    <mergeCell ref="B40:M40"/>
    <mergeCell ref="S40:T40"/>
    <mergeCell ref="B46:M46"/>
    <mergeCell ref="B252:M252"/>
    <mergeCell ref="B253:M253"/>
    <mergeCell ref="S253:T253"/>
    <mergeCell ref="S217:T217"/>
    <mergeCell ref="B162:M162"/>
    <mergeCell ref="S162:T162"/>
    <mergeCell ref="B165:M165"/>
    <mergeCell ref="S165:T165"/>
    <mergeCell ref="S116:T116"/>
    <mergeCell ref="B123:M123"/>
    <mergeCell ref="B258:M258"/>
    <mergeCell ref="S258:T258"/>
    <mergeCell ref="B254:M254"/>
    <mergeCell ref="S254:T254"/>
    <mergeCell ref="S156:T156"/>
    <mergeCell ref="B54:M54"/>
    <mergeCell ref="S54:T54"/>
    <mergeCell ref="S43:T43"/>
    <mergeCell ref="B64:M64"/>
    <mergeCell ref="S64:T64"/>
    <mergeCell ref="B70:M70"/>
    <mergeCell ref="S70:T70"/>
    <mergeCell ref="B65:M65"/>
    <mergeCell ref="S65:T65"/>
    <mergeCell ref="S68:T68"/>
    <mergeCell ref="B81:M81"/>
    <mergeCell ref="S81:T81"/>
    <mergeCell ref="S261:T261"/>
    <mergeCell ref="B181:M181"/>
    <mergeCell ref="S181:T181"/>
    <mergeCell ref="B188:M188"/>
    <mergeCell ref="S188:T188"/>
    <mergeCell ref="B179:M179"/>
    <mergeCell ref="S179:T179"/>
    <mergeCell ref="B204:M204"/>
    <mergeCell ref="S204:T204"/>
    <mergeCell ref="B208:M208"/>
    <mergeCell ref="S208:T208"/>
    <mergeCell ref="B207:M207"/>
    <mergeCell ref="S207:T207"/>
    <mergeCell ref="S182:T182"/>
    <mergeCell ref="B216:M216"/>
    <mergeCell ref="S216:T216"/>
    <mergeCell ref="B220:M220"/>
    <mergeCell ref="S203:T203"/>
    <mergeCell ref="B259:M259"/>
    <mergeCell ref="S259:T259"/>
    <mergeCell ref="B189:M189"/>
    <mergeCell ref="S189:T189"/>
    <mergeCell ref="B205:M205"/>
    <mergeCell ref="S205:T205"/>
    <mergeCell ref="B180:M180"/>
    <mergeCell ref="S180:T180"/>
    <mergeCell ref="S195:T195"/>
    <mergeCell ref="S218:T218"/>
    <mergeCell ref="B221:M221"/>
    <mergeCell ref="S221:T221"/>
    <mergeCell ref="S219:T219"/>
    <mergeCell ref="B190:M190"/>
    <mergeCell ref="B263:M263"/>
    <mergeCell ref="S263:T263"/>
    <mergeCell ref="B260:M260"/>
    <mergeCell ref="S260:T260"/>
    <mergeCell ref="B261:M261"/>
    <mergeCell ref="B359:M359"/>
    <mergeCell ref="S359:T359"/>
    <mergeCell ref="B323:M323"/>
    <mergeCell ref="B340:M340"/>
    <mergeCell ref="S340:T340"/>
    <mergeCell ref="B321:M321"/>
    <mergeCell ref="S321:T321"/>
    <mergeCell ref="B262:M262"/>
    <mergeCell ref="S262:T262"/>
    <mergeCell ref="B265:M265"/>
    <mergeCell ref="S265:T265"/>
    <mergeCell ref="S268:T268"/>
    <mergeCell ref="S275:T275"/>
    <mergeCell ref="B280:M280"/>
    <mergeCell ref="S267:T267"/>
    <mergeCell ref="B271:M271"/>
    <mergeCell ref="S271:T271"/>
    <mergeCell ref="B277:M277"/>
    <mergeCell ref="S277:T277"/>
    <mergeCell ref="B267:M267"/>
    <mergeCell ref="B275:M275"/>
    <mergeCell ref="S278:T278"/>
    <mergeCell ref="B268:M268"/>
    <mergeCell ref="B354:M354"/>
    <mergeCell ref="S354:T354"/>
    <mergeCell ref="B343:M343"/>
    <mergeCell ref="S343:T343"/>
    <mergeCell ref="B519:M519"/>
    <mergeCell ref="S519:T519"/>
    <mergeCell ref="S534:T534"/>
    <mergeCell ref="B539:M539"/>
    <mergeCell ref="S539:T539"/>
    <mergeCell ref="B543:M543"/>
    <mergeCell ref="B476:M476"/>
    <mergeCell ref="B425:M425"/>
    <mergeCell ref="S425:T425"/>
    <mergeCell ref="S434:T434"/>
    <mergeCell ref="B435:M435"/>
    <mergeCell ref="S435:T435"/>
    <mergeCell ref="B439:M439"/>
    <mergeCell ref="S439:T439"/>
    <mergeCell ref="S436:T436"/>
    <mergeCell ref="B444:M444"/>
    <mergeCell ref="S444:T444"/>
    <mergeCell ref="B445:M445"/>
    <mergeCell ref="S445:T445"/>
    <mergeCell ref="B426:M426"/>
    <mergeCell ref="S426:T426"/>
    <mergeCell ref="S430:T430"/>
    <mergeCell ref="B441:M441"/>
    <mergeCell ref="S441:T441"/>
    <mergeCell ref="B428:M428"/>
    <mergeCell ref="S428:T428"/>
    <mergeCell ref="B430:M430"/>
    <mergeCell ref="B431:M431"/>
    <mergeCell ref="S431:T431"/>
    <mergeCell ref="B488:M488"/>
    <mergeCell ref="S488:T488"/>
    <mergeCell ref="B494:M494"/>
    <mergeCell ref="B651:M651"/>
    <mergeCell ref="S651:T651"/>
    <mergeCell ref="S590:T590"/>
    <mergeCell ref="B561:M561"/>
    <mergeCell ref="S561:T561"/>
    <mergeCell ref="S613:T613"/>
    <mergeCell ref="S565:T565"/>
    <mergeCell ref="B474:M474"/>
    <mergeCell ref="S474:T474"/>
    <mergeCell ref="B475:M475"/>
    <mergeCell ref="B510:M510"/>
    <mergeCell ref="S510:T510"/>
    <mergeCell ref="S499:T499"/>
    <mergeCell ref="B500:M500"/>
    <mergeCell ref="B491:M491"/>
    <mergeCell ref="S491:T491"/>
    <mergeCell ref="S557:T557"/>
    <mergeCell ref="B564:M564"/>
    <mergeCell ref="S564:T564"/>
    <mergeCell ref="B558:M558"/>
    <mergeCell ref="S558:T558"/>
    <mergeCell ref="B562:M562"/>
    <mergeCell ref="B576:M576"/>
    <mergeCell ref="S576:T576"/>
    <mergeCell ref="S492:T492"/>
    <mergeCell ref="B490:M490"/>
    <mergeCell ref="S490:T490"/>
    <mergeCell ref="S518:T518"/>
    <mergeCell ref="B523:M523"/>
    <mergeCell ref="S523:T523"/>
    <mergeCell ref="B528:M528"/>
    <mergeCell ref="S528:T528"/>
    <mergeCell ref="B672:M672"/>
    <mergeCell ref="S672:T672"/>
    <mergeCell ref="B678:M678"/>
    <mergeCell ref="S678:T678"/>
    <mergeCell ref="B667:M667"/>
    <mergeCell ref="S667:T667"/>
    <mergeCell ref="B673:M673"/>
    <mergeCell ref="S673:T673"/>
    <mergeCell ref="B670:M670"/>
    <mergeCell ref="S670:T670"/>
    <mergeCell ref="B661:M661"/>
    <mergeCell ref="S661:T661"/>
    <mergeCell ref="B668:M668"/>
    <mergeCell ref="S668:T668"/>
    <mergeCell ref="S660:T660"/>
    <mergeCell ref="B652:M652"/>
    <mergeCell ref="S652:T652"/>
    <mergeCell ref="B657:M657"/>
    <mergeCell ref="S657:T657"/>
    <mergeCell ref="S759:T759"/>
    <mergeCell ref="B754:M754"/>
    <mergeCell ref="S754:T754"/>
    <mergeCell ref="B755:M755"/>
    <mergeCell ref="S722:T722"/>
    <mergeCell ref="S746:T746"/>
    <mergeCell ref="B729:M729"/>
    <mergeCell ref="S729:T729"/>
    <mergeCell ref="B735:M735"/>
    <mergeCell ref="S735:T735"/>
    <mergeCell ref="B722:M722"/>
    <mergeCell ref="B742:M742"/>
    <mergeCell ref="S742:T742"/>
    <mergeCell ref="B744:M744"/>
    <mergeCell ref="S744:T744"/>
    <mergeCell ref="B752:M752"/>
    <mergeCell ref="B733:M733"/>
    <mergeCell ref="S733:T733"/>
    <mergeCell ref="B730:M730"/>
    <mergeCell ref="S730:T730"/>
    <mergeCell ref="S731:T731"/>
    <mergeCell ref="B728:M728"/>
    <mergeCell ref="S728:T728"/>
    <mergeCell ref="B734:M734"/>
    <mergeCell ref="S727:T727"/>
    <mergeCell ref="S758:T758"/>
    <mergeCell ref="S753:T753"/>
    <mergeCell ref="S734:T734"/>
    <mergeCell ref="B857:M857"/>
    <mergeCell ref="S857:T857"/>
    <mergeCell ref="S828:T828"/>
    <mergeCell ref="B834:M834"/>
    <mergeCell ref="S834:T834"/>
    <mergeCell ref="B840:M840"/>
    <mergeCell ref="S845:T845"/>
    <mergeCell ref="B849:M849"/>
    <mergeCell ref="S849:T849"/>
    <mergeCell ref="B855:M855"/>
    <mergeCell ref="S855:T855"/>
    <mergeCell ref="B854:M854"/>
    <mergeCell ref="S854:T854"/>
    <mergeCell ref="B830:M830"/>
    <mergeCell ref="S843:T843"/>
    <mergeCell ref="B842:M842"/>
    <mergeCell ref="S842:T842"/>
    <mergeCell ref="B847:M847"/>
    <mergeCell ref="S847:T847"/>
    <mergeCell ref="B853:M853"/>
    <mergeCell ref="S853:T853"/>
    <mergeCell ref="B848:M848"/>
    <mergeCell ref="S848:T848"/>
    <mergeCell ref="B856:M856"/>
    <mergeCell ref="S856:T856"/>
    <mergeCell ref="B831:M831"/>
    <mergeCell ref="S831:T831"/>
    <mergeCell ref="S839:T839"/>
    <mergeCell ref="B843:M843"/>
    <mergeCell ref="B832:M832"/>
    <mergeCell ref="S832:T832"/>
    <mergeCell ref="S837:T837"/>
    <mergeCell ref="B80:M80"/>
    <mergeCell ref="S80:T80"/>
    <mergeCell ref="B98:M98"/>
    <mergeCell ref="S98:T98"/>
    <mergeCell ref="B102:M102"/>
    <mergeCell ref="S102:T102"/>
    <mergeCell ref="B92:M92"/>
    <mergeCell ref="S92:T92"/>
    <mergeCell ref="B86:M86"/>
    <mergeCell ref="S86:T86"/>
    <mergeCell ref="S104:T104"/>
    <mergeCell ref="B107:M107"/>
    <mergeCell ref="B91:M91"/>
    <mergeCell ref="S91:T91"/>
    <mergeCell ref="B84:M84"/>
    <mergeCell ref="S84:T84"/>
    <mergeCell ref="S107:T107"/>
    <mergeCell ref="B88:M88"/>
    <mergeCell ref="B85:M85"/>
    <mergeCell ref="S85:T85"/>
    <mergeCell ref="B106:M106"/>
    <mergeCell ref="S106:T106"/>
    <mergeCell ref="B89:M89"/>
    <mergeCell ref="S134:T134"/>
    <mergeCell ref="B137:M137"/>
    <mergeCell ref="S137:T137"/>
    <mergeCell ref="B143:M143"/>
    <mergeCell ref="S143:T143"/>
    <mergeCell ref="S173:T173"/>
    <mergeCell ref="B171:M171"/>
    <mergeCell ref="S171:T171"/>
    <mergeCell ref="B155:M155"/>
    <mergeCell ref="S155:T155"/>
    <mergeCell ref="B161:M161"/>
    <mergeCell ref="B167:M167"/>
    <mergeCell ref="S167:T167"/>
    <mergeCell ref="B146:M146"/>
    <mergeCell ref="S146:T146"/>
    <mergeCell ref="S150:T150"/>
    <mergeCell ref="B183:M183"/>
    <mergeCell ref="S183:T183"/>
    <mergeCell ref="B176:M176"/>
    <mergeCell ref="S176:T176"/>
    <mergeCell ref="S178:T178"/>
    <mergeCell ref="B174:M174"/>
    <mergeCell ref="B141:M141"/>
    <mergeCell ref="S141:T141"/>
    <mergeCell ref="B175:M175"/>
    <mergeCell ref="B153:M153"/>
    <mergeCell ref="S153:T153"/>
    <mergeCell ref="B169:M169"/>
    <mergeCell ref="S175:T175"/>
    <mergeCell ref="B164:M164"/>
    <mergeCell ref="S164:T164"/>
    <mergeCell ref="S161:T161"/>
    <mergeCell ref="B422:M422"/>
    <mergeCell ref="S422:T422"/>
    <mergeCell ref="B423:M423"/>
    <mergeCell ref="S423:T423"/>
    <mergeCell ref="B424:M424"/>
    <mergeCell ref="S424:T424"/>
    <mergeCell ref="S304:T304"/>
    <mergeCell ref="B264:M264"/>
    <mergeCell ref="S264:T264"/>
    <mergeCell ref="B270:M270"/>
    <mergeCell ref="S270:T270"/>
    <mergeCell ref="B409:M409"/>
    <mergeCell ref="S409:T409"/>
    <mergeCell ref="B361:M361"/>
    <mergeCell ref="S361:T361"/>
    <mergeCell ref="B355:M355"/>
    <mergeCell ref="S355:T355"/>
    <mergeCell ref="B357:M357"/>
    <mergeCell ref="B372:M372"/>
    <mergeCell ref="S266:T266"/>
    <mergeCell ref="B334:M334"/>
    <mergeCell ref="S334:T334"/>
    <mergeCell ref="S303:T303"/>
    <mergeCell ref="B310:M310"/>
    <mergeCell ref="B416:M416"/>
    <mergeCell ref="S416:T416"/>
    <mergeCell ref="B420:M420"/>
    <mergeCell ref="S420:T420"/>
    <mergeCell ref="B417:M417"/>
    <mergeCell ref="S393:T393"/>
    <mergeCell ref="B377:M377"/>
    <mergeCell ref="S377:T377"/>
    <mergeCell ref="B473:M473"/>
    <mergeCell ref="S473:T473"/>
    <mergeCell ref="B478:M478"/>
    <mergeCell ref="S478:T478"/>
    <mergeCell ref="S507:T507"/>
    <mergeCell ref="B317:M317"/>
    <mergeCell ref="S317:T317"/>
    <mergeCell ref="S316:T316"/>
    <mergeCell ref="B304:M304"/>
    <mergeCell ref="S323:T323"/>
    <mergeCell ref="B329:M329"/>
    <mergeCell ref="S329:T329"/>
    <mergeCell ref="B335:M335"/>
    <mergeCell ref="S335:T335"/>
    <mergeCell ref="B421:M421"/>
    <mergeCell ref="S421:T421"/>
    <mergeCell ref="B489:M489"/>
    <mergeCell ref="S489:T489"/>
    <mergeCell ref="B495:M495"/>
    <mergeCell ref="S475:T475"/>
    <mergeCell ref="B479:M479"/>
    <mergeCell ref="S479:T479"/>
    <mergeCell ref="B480:M480"/>
    <mergeCell ref="S480:T480"/>
    <mergeCell ref="B481:M481"/>
    <mergeCell ref="S481:T481"/>
    <mergeCell ref="B484:M484"/>
    <mergeCell ref="S484:T484"/>
    <mergeCell ref="B482:M482"/>
    <mergeCell ref="B348:M348"/>
    <mergeCell ref="S348:T348"/>
    <mergeCell ref="S347:T347"/>
    <mergeCell ref="B635:M635"/>
    <mergeCell ref="S635:T635"/>
    <mergeCell ref="B639:M639"/>
    <mergeCell ref="S639:T639"/>
    <mergeCell ref="B636:M636"/>
    <mergeCell ref="S636:T636"/>
    <mergeCell ref="B566:M566"/>
    <mergeCell ref="S566:T566"/>
    <mergeCell ref="B567:M567"/>
    <mergeCell ref="S567:T567"/>
    <mergeCell ref="B571:M571"/>
    <mergeCell ref="S571:T571"/>
    <mergeCell ref="B578:M578"/>
    <mergeCell ref="S578:T578"/>
    <mergeCell ref="S584:T584"/>
    <mergeCell ref="B584:M584"/>
    <mergeCell ref="B582:M582"/>
    <mergeCell ref="S582:T582"/>
    <mergeCell ref="B577:M577"/>
    <mergeCell ref="S577:T577"/>
    <mergeCell ref="S570:T570"/>
    <mergeCell ref="B626:M626"/>
    <mergeCell ref="S626:T626"/>
    <mergeCell ref="B627:M627"/>
    <mergeCell ref="S627:T627"/>
    <mergeCell ref="B628:M628"/>
    <mergeCell ref="S628:T628"/>
    <mergeCell ref="B629:M629"/>
    <mergeCell ref="S629:T629"/>
    <mergeCell ref="S569:T569"/>
    <mergeCell ref="B631:M631"/>
    <mergeCell ref="B575:M575"/>
    <mergeCell ref="B841:M841"/>
    <mergeCell ref="S841:T841"/>
    <mergeCell ref="B819:M819"/>
    <mergeCell ref="S819:T819"/>
    <mergeCell ref="B825:M825"/>
    <mergeCell ref="S825:T825"/>
    <mergeCell ref="S786:T786"/>
    <mergeCell ref="B787:M787"/>
    <mergeCell ref="S787:T787"/>
    <mergeCell ref="B791:M791"/>
    <mergeCell ref="S791:T791"/>
    <mergeCell ref="B786:M786"/>
    <mergeCell ref="S840:T840"/>
    <mergeCell ref="B829:M829"/>
    <mergeCell ref="S829:T829"/>
    <mergeCell ref="S811:T811"/>
    <mergeCell ref="B818:M818"/>
    <mergeCell ref="S818:T818"/>
    <mergeCell ref="B802:M802"/>
    <mergeCell ref="S802:T802"/>
    <mergeCell ref="B801:M801"/>
    <mergeCell ref="S801:T801"/>
    <mergeCell ref="S808:T808"/>
    <mergeCell ref="B824:M824"/>
    <mergeCell ref="B804:M804"/>
    <mergeCell ref="S804:T804"/>
    <mergeCell ref="B810:M810"/>
    <mergeCell ref="S810:T810"/>
    <mergeCell ref="B806:M806"/>
    <mergeCell ref="S806:T806"/>
    <mergeCell ref="B808:M808"/>
    <mergeCell ref="S817:T817"/>
    <mergeCell ref="B858:M858"/>
    <mergeCell ref="S858:T858"/>
    <mergeCell ref="B29:M29"/>
    <mergeCell ref="S29:T29"/>
    <mergeCell ref="B37:M37"/>
    <mergeCell ref="S37:T37"/>
    <mergeCell ref="B43:M43"/>
    <mergeCell ref="S55:T55"/>
    <mergeCell ref="B61:M61"/>
    <mergeCell ref="S61:T61"/>
    <mergeCell ref="B62:M62"/>
    <mergeCell ref="S62:T62"/>
    <mergeCell ref="S60:T60"/>
    <mergeCell ref="S71:T71"/>
    <mergeCell ref="B78:M78"/>
    <mergeCell ref="S78:T78"/>
    <mergeCell ref="B79:M79"/>
    <mergeCell ref="S79:T79"/>
    <mergeCell ref="B77:M77"/>
    <mergeCell ref="B83:M83"/>
    <mergeCell ref="S83:T83"/>
    <mergeCell ref="B144:M144"/>
    <mergeCell ref="S144:T144"/>
    <mergeCell ref="B135:M135"/>
    <mergeCell ref="S135:T135"/>
    <mergeCell ref="B140:M140"/>
    <mergeCell ref="S140:T140"/>
    <mergeCell ref="B182:M182"/>
    <mergeCell ref="S190:T190"/>
    <mergeCell ref="B196:M196"/>
    <mergeCell ref="S196:T196"/>
    <mergeCell ref="B150:M150"/>
    <mergeCell ref="S233:T233"/>
    <mergeCell ref="B199:M199"/>
    <mergeCell ref="S199:T199"/>
    <mergeCell ref="B200:M200"/>
    <mergeCell ref="S200:T200"/>
    <mergeCell ref="B201:M201"/>
    <mergeCell ref="S201:T201"/>
    <mergeCell ref="B202:M202"/>
    <mergeCell ref="S202:T202"/>
    <mergeCell ref="B168:M168"/>
    <mergeCell ref="S168:T168"/>
    <mergeCell ref="S220:T220"/>
    <mergeCell ref="B170:M170"/>
    <mergeCell ref="S170:T170"/>
    <mergeCell ref="B173:M173"/>
    <mergeCell ref="B217:M217"/>
    <mergeCell ref="B194:M194"/>
    <mergeCell ref="S194:T194"/>
    <mergeCell ref="B195:M195"/>
    <mergeCell ref="B214:M214"/>
    <mergeCell ref="S214:T214"/>
    <mergeCell ref="B210:M210"/>
    <mergeCell ref="S210:T210"/>
    <mergeCell ref="B187:M187"/>
    <mergeCell ref="S187:T187"/>
    <mergeCell ref="B197:M197"/>
    <mergeCell ref="S197:T197"/>
    <mergeCell ref="B212:M212"/>
    <mergeCell ref="B206:M206"/>
    <mergeCell ref="S206:T206"/>
    <mergeCell ref="B185:M185"/>
    <mergeCell ref="S186:T186"/>
    <mergeCell ref="B242:M242"/>
    <mergeCell ref="S242:T242"/>
    <mergeCell ref="B218:M218"/>
    <mergeCell ref="B231:M231"/>
    <mergeCell ref="S231:T231"/>
    <mergeCell ref="B241:M241"/>
    <mergeCell ref="S241:T241"/>
    <mergeCell ref="B225:M225"/>
    <mergeCell ref="S225:T225"/>
    <mergeCell ref="B227:M227"/>
    <mergeCell ref="S227:T227"/>
    <mergeCell ref="B245:M245"/>
    <mergeCell ref="S245:T245"/>
    <mergeCell ref="S240:T240"/>
    <mergeCell ref="B256:M256"/>
    <mergeCell ref="S256:T256"/>
    <mergeCell ref="B257:M257"/>
    <mergeCell ref="S257:T257"/>
    <mergeCell ref="B228:M228"/>
    <mergeCell ref="S228:T228"/>
    <mergeCell ref="B243:M243"/>
    <mergeCell ref="S243:T243"/>
    <mergeCell ref="B249:M249"/>
    <mergeCell ref="S249:T249"/>
    <mergeCell ref="B244:M244"/>
    <mergeCell ref="S244:T244"/>
    <mergeCell ref="S246:T246"/>
    <mergeCell ref="B250:M250"/>
    <mergeCell ref="S250:T250"/>
    <mergeCell ref="B255:M255"/>
    <mergeCell ref="S255:T255"/>
    <mergeCell ref="B251:M251"/>
    <mergeCell ref="S251:T251"/>
    <mergeCell ref="B274:M274"/>
    <mergeCell ref="S274:T274"/>
    <mergeCell ref="B269:M269"/>
    <mergeCell ref="S269:T269"/>
    <mergeCell ref="B273:M273"/>
    <mergeCell ref="S273:T273"/>
    <mergeCell ref="B266:M266"/>
    <mergeCell ref="B328:M328"/>
    <mergeCell ref="S328:T328"/>
    <mergeCell ref="B341:M341"/>
    <mergeCell ref="S341:T341"/>
    <mergeCell ref="S310:T310"/>
    <mergeCell ref="B316:M316"/>
    <mergeCell ref="S333:T333"/>
    <mergeCell ref="B339:M339"/>
    <mergeCell ref="S339:T339"/>
    <mergeCell ref="B315:M315"/>
    <mergeCell ref="S315:T315"/>
    <mergeCell ref="B307:M307"/>
    <mergeCell ref="S307:T307"/>
    <mergeCell ref="B327:M327"/>
    <mergeCell ref="B330:M330"/>
    <mergeCell ref="S330:T330"/>
    <mergeCell ref="B336:M336"/>
    <mergeCell ref="S336:T336"/>
    <mergeCell ref="B313:M313"/>
    <mergeCell ref="S313:T313"/>
    <mergeCell ref="B309:M309"/>
    <mergeCell ref="S309:T309"/>
    <mergeCell ref="S312:T312"/>
    <mergeCell ref="S252:T252"/>
    <mergeCell ref="B344:M344"/>
    <mergeCell ref="S344:T344"/>
    <mergeCell ref="B363:M363"/>
    <mergeCell ref="S363:T363"/>
    <mergeCell ref="B369:M369"/>
    <mergeCell ref="S369:T369"/>
    <mergeCell ref="B368:M368"/>
    <mergeCell ref="S368:T368"/>
    <mergeCell ref="B346:M346"/>
    <mergeCell ref="S346:T346"/>
    <mergeCell ref="B350:M350"/>
    <mergeCell ref="S350:T350"/>
    <mergeCell ref="B345:M345"/>
    <mergeCell ref="S345:T345"/>
    <mergeCell ref="B347:M347"/>
    <mergeCell ref="B351:M351"/>
    <mergeCell ref="S351:T351"/>
    <mergeCell ref="B358:M358"/>
    <mergeCell ref="S358:T358"/>
    <mergeCell ref="B362:M362"/>
    <mergeCell ref="S362:T362"/>
    <mergeCell ref="B349:M349"/>
    <mergeCell ref="S349:T349"/>
    <mergeCell ref="B360:M360"/>
    <mergeCell ref="S360:T360"/>
    <mergeCell ref="B367:M367"/>
    <mergeCell ref="S367:T367"/>
    <mergeCell ref="S395:T395"/>
    <mergeCell ref="B403:M403"/>
    <mergeCell ref="S403:T403"/>
    <mergeCell ref="B404:M404"/>
    <mergeCell ref="S404:T404"/>
    <mergeCell ref="S402:T402"/>
    <mergeCell ref="S414:T414"/>
    <mergeCell ref="B418:M418"/>
    <mergeCell ref="S418:T418"/>
    <mergeCell ref="B419:M419"/>
    <mergeCell ref="S419:T419"/>
    <mergeCell ref="S417:T417"/>
    <mergeCell ref="B407:M407"/>
    <mergeCell ref="S407:T407"/>
    <mergeCell ref="B412:M412"/>
    <mergeCell ref="S412:T412"/>
    <mergeCell ref="B408:M408"/>
    <mergeCell ref="S408:T408"/>
    <mergeCell ref="B410:M410"/>
    <mergeCell ref="S410:T410"/>
    <mergeCell ref="S411:T411"/>
    <mergeCell ref="S405:T405"/>
    <mergeCell ref="B401:M401"/>
    <mergeCell ref="S401:T401"/>
    <mergeCell ref="B402:M402"/>
    <mergeCell ref="B395:M395"/>
    <mergeCell ref="S464:T464"/>
    <mergeCell ref="B469:M469"/>
    <mergeCell ref="S469:T469"/>
    <mergeCell ref="S468:T468"/>
    <mergeCell ref="B458:M458"/>
    <mergeCell ref="B467:M467"/>
    <mergeCell ref="S467:T467"/>
    <mergeCell ref="B463:M463"/>
    <mergeCell ref="S463:T463"/>
    <mergeCell ref="B468:M468"/>
    <mergeCell ref="B465:M465"/>
    <mergeCell ref="S461:T461"/>
    <mergeCell ref="S458:T458"/>
    <mergeCell ref="B460:M460"/>
    <mergeCell ref="S460:T460"/>
    <mergeCell ref="B432:M432"/>
    <mergeCell ref="S432:T432"/>
    <mergeCell ref="B437:M437"/>
    <mergeCell ref="S437:T437"/>
    <mergeCell ref="B433:M433"/>
    <mergeCell ref="B447:M447"/>
    <mergeCell ref="S447:T447"/>
    <mergeCell ref="B438:M438"/>
    <mergeCell ref="S438:T438"/>
    <mergeCell ref="B443:M443"/>
    <mergeCell ref="S443:T443"/>
    <mergeCell ref="B453:M453"/>
    <mergeCell ref="S453:T453"/>
    <mergeCell ref="B454:M454"/>
    <mergeCell ref="S454:T454"/>
    <mergeCell ref="B456:M456"/>
    <mergeCell ref="B450:M450"/>
    <mergeCell ref="B427:M427"/>
    <mergeCell ref="S427:T427"/>
    <mergeCell ref="S433:T433"/>
    <mergeCell ref="B434:M434"/>
    <mergeCell ref="B448:M448"/>
    <mergeCell ref="S448:T448"/>
    <mergeCell ref="S496:T496"/>
    <mergeCell ref="B508:M508"/>
    <mergeCell ref="S508:T508"/>
    <mergeCell ref="B514:M514"/>
    <mergeCell ref="S514:T514"/>
    <mergeCell ref="B507:M507"/>
    <mergeCell ref="S495:T495"/>
    <mergeCell ref="B485:M485"/>
    <mergeCell ref="S485:T485"/>
    <mergeCell ref="S502:T502"/>
    <mergeCell ref="B499:M499"/>
    <mergeCell ref="B503:M503"/>
    <mergeCell ref="S503:T503"/>
    <mergeCell ref="B513:M513"/>
    <mergeCell ref="S513:T513"/>
    <mergeCell ref="B497:M497"/>
    <mergeCell ref="S497:T497"/>
    <mergeCell ref="B502:M502"/>
    <mergeCell ref="B498:M498"/>
    <mergeCell ref="S498:T498"/>
    <mergeCell ref="B493:M493"/>
    <mergeCell ref="B486:M486"/>
    <mergeCell ref="S486:T486"/>
    <mergeCell ref="B492:M492"/>
    <mergeCell ref="S512:T512"/>
    <mergeCell ref="B464:M464"/>
    <mergeCell ref="S545:T545"/>
    <mergeCell ref="B536:M536"/>
    <mergeCell ref="S536:T536"/>
    <mergeCell ref="B624:M624"/>
    <mergeCell ref="S624:T624"/>
    <mergeCell ref="B625:M625"/>
    <mergeCell ref="S625:T625"/>
    <mergeCell ref="S622:T622"/>
    <mergeCell ref="S597:T597"/>
    <mergeCell ref="B617:M617"/>
    <mergeCell ref="S617:T617"/>
    <mergeCell ref="B619:M619"/>
    <mergeCell ref="S619:T619"/>
    <mergeCell ref="S543:T543"/>
    <mergeCell ref="S553:T553"/>
    <mergeCell ref="B547:M547"/>
    <mergeCell ref="S547:T547"/>
    <mergeCell ref="B554:M554"/>
    <mergeCell ref="S554:T554"/>
    <mergeCell ref="B606:M606"/>
    <mergeCell ref="S606:T606"/>
    <mergeCell ref="B607:M607"/>
    <mergeCell ref="B565:M565"/>
    <mergeCell ref="B570:M570"/>
    <mergeCell ref="B559:M559"/>
    <mergeCell ref="S559:T559"/>
    <mergeCell ref="S575:T575"/>
    <mergeCell ref="B574:M574"/>
    <mergeCell ref="S574:T574"/>
    <mergeCell ref="B579:M579"/>
    <mergeCell ref="S579:T579"/>
    <mergeCell ref="B580:M580"/>
    <mergeCell ref="B524:M524"/>
    <mergeCell ref="S524:T524"/>
    <mergeCell ref="B529:M529"/>
    <mergeCell ref="S529:T529"/>
    <mergeCell ref="S607:T607"/>
    <mergeCell ref="S704:T704"/>
    <mergeCell ref="B698:M698"/>
    <mergeCell ref="S698:T698"/>
    <mergeCell ref="S688:T688"/>
    <mergeCell ref="B836:M836"/>
    <mergeCell ref="S836:T836"/>
    <mergeCell ref="B835:M835"/>
    <mergeCell ref="S835:T835"/>
    <mergeCell ref="S755:T755"/>
    <mergeCell ref="B761:M761"/>
    <mergeCell ref="S761:T761"/>
    <mergeCell ref="B768:M768"/>
    <mergeCell ref="S768:T768"/>
    <mergeCell ref="S767:T767"/>
    <mergeCell ref="B777:M777"/>
    <mergeCell ref="S777:T777"/>
    <mergeCell ref="B781:M781"/>
    <mergeCell ref="S781:T781"/>
    <mergeCell ref="S776:T776"/>
    <mergeCell ref="B779:M779"/>
    <mergeCell ref="S779:T779"/>
    <mergeCell ref="B784:M784"/>
    <mergeCell ref="S784:T784"/>
    <mergeCell ref="B790:M790"/>
    <mergeCell ref="S790:T790"/>
    <mergeCell ref="B785:M785"/>
    <mergeCell ref="S785:T785"/>
    <mergeCell ref="B721:M721"/>
    <mergeCell ref="S721:T721"/>
    <mergeCell ref="B753:M753"/>
    <mergeCell ref="B608:M608"/>
    <mergeCell ref="S608:T608"/>
    <mergeCell ref="B609:M609"/>
    <mergeCell ref="S609:T609"/>
    <mergeCell ref="B610:M610"/>
    <mergeCell ref="S610:T610"/>
    <mergeCell ref="B611:M611"/>
    <mergeCell ref="S611:T611"/>
    <mergeCell ref="U1:Y1"/>
    <mergeCell ref="O2:Y3"/>
    <mergeCell ref="M4:Y4"/>
    <mergeCell ref="M5:Y5"/>
    <mergeCell ref="M6:Y6"/>
    <mergeCell ref="A8:Y8"/>
    <mergeCell ref="A9:Y9"/>
    <mergeCell ref="B599:M599"/>
    <mergeCell ref="S599:T599"/>
    <mergeCell ref="B600:M600"/>
    <mergeCell ref="S600:T600"/>
    <mergeCell ref="B601:M601"/>
    <mergeCell ref="S601:T601"/>
    <mergeCell ref="B602:M602"/>
    <mergeCell ref="S602:T602"/>
    <mergeCell ref="B603:M603"/>
    <mergeCell ref="S603:T603"/>
    <mergeCell ref="B604:M604"/>
    <mergeCell ref="S604:T604"/>
    <mergeCell ref="B605:M605"/>
    <mergeCell ref="S605:T605"/>
  </mergeCells>
  <pageMargins left="0.39370078740157499" right="0.39370078740157499" top="0.999999984981507" bottom="0.999999984981507" header="0.499999992490753" footer="0.499999992490753"/>
  <pageSetup paperSize="9" scale="83" fitToHeight="0" orientation="portrait" r:id="rId1"/>
  <headerFooter alignWithMargins="0">
    <oddHeader>&amp;CСтраница &amp;P из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showGridLines="0" view="pageBreakPreview" zoomScale="60" zoomScaleNormal="115" workbookViewId="0">
      <selection activeCell="V16" sqref="V16"/>
    </sheetView>
  </sheetViews>
  <sheetFormatPr defaultColWidth="9.140625" defaultRowHeight="12.75" x14ac:dyDescent="0.2"/>
  <cols>
    <col min="1" max="1" width="1.7109375" style="61" customWidth="1"/>
    <col min="2" max="5" width="0" style="61" hidden="1" customWidth="1"/>
    <col min="6" max="6" width="53.28515625" style="61" customWidth="1"/>
    <col min="7" max="7" width="14.28515625" style="61" customWidth="1"/>
    <col min="8" max="8" width="6.42578125" style="61" customWidth="1"/>
    <col min="9" max="10" width="5.7109375" style="61" hidden="1" customWidth="1"/>
    <col min="11" max="12" width="0" style="61" hidden="1" customWidth="1"/>
    <col min="13" max="14" width="12.140625" style="61" hidden="1" customWidth="1"/>
    <col min="15" max="15" width="16.28515625" style="61" customWidth="1"/>
    <col min="16" max="16" width="12.42578125" style="61" customWidth="1"/>
    <col min="17" max="17" width="15" style="61" customWidth="1"/>
    <col min="18" max="225" width="9.140625" style="61" customWidth="1"/>
    <col min="226" max="16384" width="9.140625" style="61"/>
  </cols>
  <sheetData>
    <row r="1" spans="1:17" s="57" customFormat="1" ht="12.75" customHeight="1" x14ac:dyDescent="0.2">
      <c r="A1" s="54"/>
      <c r="B1" s="54"/>
      <c r="C1" s="54"/>
      <c r="D1" s="56"/>
      <c r="E1" s="56"/>
      <c r="F1" s="66"/>
      <c r="G1" s="296"/>
      <c r="H1" s="427" t="s">
        <v>160</v>
      </c>
      <c r="I1" s="427"/>
      <c r="J1" s="427"/>
      <c r="K1" s="427"/>
      <c r="L1" s="427"/>
      <c r="M1" s="427"/>
      <c r="N1" s="427"/>
      <c r="O1" s="427"/>
      <c r="P1" s="427"/>
      <c r="Q1" s="427"/>
    </row>
    <row r="2" spans="1:17" s="57" customFormat="1" ht="12.75" customHeight="1" x14ac:dyDescent="0.2">
      <c r="A2" s="58"/>
      <c r="B2" s="59"/>
      <c r="C2" s="59"/>
      <c r="D2" s="56"/>
      <c r="E2" s="56"/>
      <c r="F2" s="66"/>
      <c r="G2" s="482" t="s">
        <v>127</v>
      </c>
      <c r="H2" s="482"/>
      <c r="I2" s="482"/>
      <c r="J2" s="482"/>
      <c r="K2" s="482"/>
      <c r="L2" s="482"/>
      <c r="M2" s="482"/>
      <c r="N2" s="482"/>
      <c r="O2" s="482"/>
      <c r="P2" s="482"/>
      <c r="Q2" s="482"/>
    </row>
    <row r="3" spans="1:17" s="57" customFormat="1" ht="14.25" customHeight="1" x14ac:dyDescent="0.2">
      <c r="A3" s="60"/>
      <c r="B3" s="60"/>
      <c r="C3" s="60"/>
      <c r="D3" s="60"/>
      <c r="E3" s="60"/>
      <c r="F3" s="482" t="s">
        <v>165</v>
      </c>
      <c r="G3" s="482"/>
      <c r="H3" s="482"/>
      <c r="I3" s="482"/>
      <c r="J3" s="482"/>
      <c r="K3" s="482"/>
      <c r="L3" s="482"/>
      <c r="M3" s="482"/>
      <c r="N3" s="482"/>
      <c r="O3" s="482"/>
      <c r="P3" s="482"/>
      <c r="Q3" s="482"/>
    </row>
    <row r="4" spans="1:17" s="57" customFormat="1" ht="12.75" customHeight="1" x14ac:dyDescent="0.2">
      <c r="A4" s="60"/>
      <c r="B4" s="60"/>
      <c r="C4" s="60"/>
      <c r="D4" s="60"/>
      <c r="E4" s="60"/>
      <c r="F4" s="482" t="s">
        <v>481</v>
      </c>
      <c r="G4" s="482"/>
      <c r="H4" s="482"/>
      <c r="I4" s="482"/>
      <c r="J4" s="482"/>
      <c r="K4" s="482"/>
      <c r="L4" s="482"/>
      <c r="M4" s="482"/>
      <c r="N4" s="482"/>
      <c r="O4" s="482"/>
      <c r="P4" s="482"/>
      <c r="Q4" s="482"/>
    </row>
    <row r="5" spans="1:17" s="57" customFormat="1" ht="13.5" customHeight="1" x14ac:dyDescent="0.2">
      <c r="A5" s="60"/>
      <c r="B5" s="60"/>
      <c r="C5" s="60"/>
      <c r="D5" s="60"/>
      <c r="E5" s="60"/>
      <c r="F5" s="462" t="s">
        <v>483</v>
      </c>
      <c r="G5" s="462"/>
      <c r="H5" s="462"/>
      <c r="I5" s="462"/>
      <c r="J5" s="462"/>
      <c r="K5" s="462"/>
      <c r="L5" s="462"/>
      <c r="M5" s="462"/>
      <c r="N5" s="462"/>
      <c r="O5" s="462"/>
      <c r="P5" s="462"/>
      <c r="Q5" s="462"/>
    </row>
    <row r="6" spans="1:17" ht="12.75" customHeight="1" x14ac:dyDescent="0.2">
      <c r="A6" s="67"/>
      <c r="B6" s="67"/>
      <c r="C6" s="67"/>
      <c r="D6" s="67"/>
      <c r="E6" s="67"/>
      <c r="F6" s="109"/>
      <c r="G6" s="109"/>
      <c r="H6" s="109"/>
      <c r="I6" s="109"/>
      <c r="J6" s="109"/>
      <c r="K6" s="109"/>
      <c r="L6" s="109"/>
      <c r="M6" s="109"/>
      <c r="N6" s="109"/>
      <c r="O6" s="109"/>
    </row>
    <row r="7" spans="1:17" ht="12.75" customHeight="1" x14ac:dyDescent="0.2">
      <c r="A7" s="67"/>
      <c r="B7" s="67"/>
      <c r="C7" s="67"/>
      <c r="D7" s="67"/>
      <c r="E7" s="67"/>
      <c r="F7" s="67"/>
      <c r="G7" s="67"/>
      <c r="H7" s="67"/>
      <c r="I7" s="67"/>
      <c r="J7" s="67"/>
      <c r="K7" s="67"/>
      <c r="L7" s="67"/>
      <c r="M7" s="67"/>
      <c r="N7" s="67"/>
      <c r="O7" s="67"/>
    </row>
    <row r="8" spans="1:17" ht="12.75" customHeight="1" x14ac:dyDescent="0.2">
      <c r="A8" s="463" t="s">
        <v>683</v>
      </c>
      <c r="B8" s="463"/>
      <c r="C8" s="463"/>
      <c r="D8" s="463"/>
      <c r="E8" s="463"/>
      <c r="F8" s="463"/>
      <c r="G8" s="463"/>
      <c r="H8" s="463"/>
      <c r="I8" s="463"/>
      <c r="J8" s="463"/>
      <c r="K8" s="463"/>
      <c r="L8" s="463"/>
      <c r="M8" s="463"/>
      <c r="N8" s="463"/>
      <c r="O8" s="463"/>
      <c r="P8" s="463"/>
      <c r="Q8" s="463"/>
    </row>
    <row r="9" spans="1:17" ht="14.25" customHeight="1" x14ac:dyDescent="0.2">
      <c r="A9" s="463" t="s">
        <v>479</v>
      </c>
      <c r="B9" s="463"/>
      <c r="C9" s="463"/>
      <c r="D9" s="463"/>
      <c r="E9" s="463"/>
      <c r="F9" s="463"/>
      <c r="G9" s="463"/>
      <c r="H9" s="463"/>
      <c r="I9" s="463"/>
      <c r="J9" s="463"/>
      <c r="K9" s="463"/>
      <c r="L9" s="463"/>
      <c r="M9" s="463"/>
      <c r="N9" s="463"/>
      <c r="O9" s="463"/>
      <c r="P9" s="463"/>
      <c r="Q9" s="463"/>
    </row>
    <row r="10" spans="1:17" ht="12.75" customHeight="1" x14ac:dyDescent="0.2">
      <c r="A10" s="463" t="s">
        <v>480</v>
      </c>
      <c r="B10" s="463"/>
      <c r="C10" s="463"/>
      <c r="D10" s="463"/>
      <c r="E10" s="463"/>
      <c r="F10" s="463"/>
      <c r="G10" s="463"/>
      <c r="H10" s="463"/>
      <c r="I10" s="463"/>
      <c r="J10" s="463"/>
      <c r="K10" s="463"/>
      <c r="L10" s="463"/>
      <c r="M10" s="463"/>
      <c r="N10" s="463"/>
      <c r="O10" s="463"/>
      <c r="P10" s="463"/>
      <c r="Q10" s="463"/>
    </row>
    <row r="11" spans="1:17" ht="12.75" customHeight="1" x14ac:dyDescent="0.2">
      <c r="A11" s="463" t="s">
        <v>684</v>
      </c>
      <c r="B11" s="463"/>
      <c r="C11" s="463"/>
      <c r="D11" s="463"/>
      <c r="E11" s="463"/>
      <c r="F11" s="463"/>
      <c r="G11" s="463"/>
      <c r="H11" s="463"/>
      <c r="I11" s="463"/>
      <c r="J11" s="463"/>
      <c r="K11" s="463"/>
      <c r="L11" s="463"/>
      <c r="M11" s="463"/>
      <c r="N11" s="463"/>
      <c r="O11" s="463"/>
      <c r="P11" s="463"/>
      <c r="Q11" s="463"/>
    </row>
    <row r="12" spans="1:17" ht="12.75" customHeight="1" x14ac:dyDescent="0.2">
      <c r="A12" s="68"/>
      <c r="B12" s="68"/>
      <c r="C12" s="68"/>
      <c r="D12" s="68"/>
      <c r="E12" s="68"/>
      <c r="F12" s="68"/>
      <c r="G12" s="68"/>
      <c r="H12" s="68"/>
      <c r="I12" s="68"/>
      <c r="J12" s="68"/>
      <c r="K12" s="68"/>
      <c r="L12" s="68"/>
      <c r="M12" s="68"/>
      <c r="N12" s="68"/>
      <c r="O12" s="68"/>
    </row>
    <row r="13" spans="1:17" ht="12.75" customHeight="1" x14ac:dyDescent="0.2">
      <c r="A13" s="98" t="s">
        <v>280</v>
      </c>
      <c r="B13" s="68"/>
      <c r="C13" s="68"/>
      <c r="D13" s="68"/>
      <c r="E13" s="68"/>
      <c r="F13" s="68"/>
      <c r="G13" s="68"/>
      <c r="H13" s="68"/>
      <c r="I13" s="68"/>
      <c r="J13" s="68"/>
      <c r="K13" s="68"/>
      <c r="L13" s="68"/>
      <c r="M13" s="68"/>
      <c r="N13" s="68"/>
      <c r="O13" s="68"/>
    </row>
    <row r="14" spans="1:17" ht="12.75" customHeight="1" x14ac:dyDescent="0.2">
      <c r="A14" s="98" t="s">
        <v>281</v>
      </c>
      <c r="B14" s="68"/>
      <c r="C14" s="68"/>
      <c r="D14" s="68"/>
      <c r="E14" s="68"/>
      <c r="F14" s="98"/>
      <c r="G14" s="68"/>
      <c r="H14" s="68"/>
      <c r="I14" s="68"/>
      <c r="J14" s="68"/>
      <c r="K14" s="68"/>
      <c r="L14" s="68"/>
      <c r="M14" s="68"/>
      <c r="N14" s="68"/>
      <c r="O14" s="68"/>
    </row>
    <row r="15" spans="1:17" ht="8.25" customHeight="1" x14ac:dyDescent="0.2">
      <c r="A15" s="68"/>
      <c r="B15" s="68"/>
      <c r="C15" s="68"/>
      <c r="D15" s="68"/>
      <c r="E15" s="68"/>
      <c r="F15" s="99"/>
      <c r="G15" s="68"/>
      <c r="H15" s="68"/>
      <c r="I15" s="68"/>
      <c r="J15" s="68"/>
      <c r="K15" s="68"/>
      <c r="L15" s="68"/>
      <c r="M15" s="68"/>
      <c r="N15" s="68"/>
      <c r="O15" s="68"/>
    </row>
    <row r="16" spans="1:17" ht="6.75" customHeight="1" thickBot="1" x14ac:dyDescent="0.25">
      <c r="A16" s="68"/>
      <c r="B16" s="68"/>
      <c r="C16" s="68"/>
      <c r="D16" s="68"/>
      <c r="E16" s="68"/>
      <c r="F16" s="68"/>
      <c r="G16" s="68"/>
      <c r="H16" s="68"/>
      <c r="I16" s="68"/>
      <c r="J16" s="68"/>
      <c r="K16" s="68"/>
      <c r="L16" s="68"/>
      <c r="M16" s="68"/>
      <c r="N16" s="68"/>
      <c r="O16" s="68"/>
    </row>
    <row r="17" spans="1:19" ht="20.25" customHeight="1" thickBot="1" x14ac:dyDescent="0.25">
      <c r="A17" s="68"/>
      <c r="B17" s="68"/>
      <c r="C17" s="68"/>
      <c r="D17" s="68"/>
      <c r="E17" s="68"/>
      <c r="F17" s="81"/>
      <c r="G17" s="82"/>
      <c r="H17" s="83"/>
      <c r="I17" s="82"/>
      <c r="J17" s="83"/>
      <c r="K17" s="97"/>
      <c r="L17" s="104"/>
      <c r="M17" s="83"/>
      <c r="N17" s="104"/>
      <c r="O17" s="483"/>
      <c r="P17" s="483"/>
      <c r="Q17" s="483"/>
    </row>
    <row r="18" spans="1:19" ht="24.75" customHeight="1" thickBot="1" x14ac:dyDescent="0.3">
      <c r="A18" s="69"/>
      <c r="B18" s="71"/>
      <c r="C18" s="71"/>
      <c r="D18" s="71" t="s">
        <v>282</v>
      </c>
      <c r="E18" s="71" t="s">
        <v>283</v>
      </c>
      <c r="F18" s="84" t="s">
        <v>0</v>
      </c>
      <c r="G18" s="85" t="s">
        <v>3</v>
      </c>
      <c r="H18" s="73" t="s">
        <v>4</v>
      </c>
      <c r="I18" s="85" t="s">
        <v>1</v>
      </c>
      <c r="J18" s="85" t="s">
        <v>2</v>
      </c>
      <c r="K18" s="86" t="s">
        <v>284</v>
      </c>
      <c r="L18" s="105"/>
      <c r="M18" s="73" t="s">
        <v>489</v>
      </c>
      <c r="N18" s="86" t="s">
        <v>593</v>
      </c>
      <c r="O18" s="4" t="s">
        <v>163</v>
      </c>
      <c r="P18" s="273" t="s">
        <v>662</v>
      </c>
      <c r="Q18" s="273" t="s">
        <v>663</v>
      </c>
    </row>
    <row r="19" spans="1:19" ht="21.75" customHeight="1" x14ac:dyDescent="0.2">
      <c r="A19" s="69"/>
      <c r="B19" s="75"/>
      <c r="C19" s="75"/>
      <c r="D19" s="75"/>
      <c r="E19" s="76"/>
      <c r="F19" s="87">
        <v>1</v>
      </c>
      <c r="G19" s="88">
        <v>2</v>
      </c>
      <c r="H19" s="88">
        <v>3</v>
      </c>
      <c r="I19" s="88">
        <v>4</v>
      </c>
      <c r="J19" s="88">
        <v>5</v>
      </c>
      <c r="K19" s="79">
        <v>7</v>
      </c>
      <c r="L19" s="79"/>
      <c r="M19" s="88">
        <v>6</v>
      </c>
      <c r="N19" s="79">
        <v>7</v>
      </c>
      <c r="O19" s="79">
        <v>4</v>
      </c>
      <c r="P19" s="279">
        <v>5</v>
      </c>
      <c r="Q19" s="279">
        <v>6</v>
      </c>
    </row>
    <row r="20" spans="1:19" ht="21.75" customHeight="1" thickBot="1" x14ac:dyDescent="0.25">
      <c r="A20" s="62"/>
      <c r="B20" s="89"/>
      <c r="C20" s="90"/>
      <c r="D20" s="91"/>
      <c r="E20" s="92"/>
      <c r="F20" s="80" t="s">
        <v>126</v>
      </c>
      <c r="G20" s="94"/>
      <c r="H20" s="95"/>
      <c r="I20" s="93"/>
      <c r="J20" s="258"/>
      <c r="K20" s="268"/>
      <c r="L20" s="268"/>
      <c r="M20" s="266">
        <v>560466.53700000001</v>
      </c>
      <c r="N20" s="267">
        <v>30593.128000000001</v>
      </c>
      <c r="O20" s="269">
        <f>+O21+O125+O131+O159+O186+O202+O207+O310+O395+O401+O415+O420+O425+O430+O435</f>
        <v>552465.82215999998</v>
      </c>
      <c r="P20" s="346">
        <f>+P21+P125+P131+P159+P186+P202+P207+P310+P395+P401+P415+P420+P425+P430+P435</f>
        <v>459643.67479999998</v>
      </c>
      <c r="Q20" s="283">
        <f>P20/O20*100</f>
        <v>83.198571995442322</v>
      </c>
    </row>
    <row r="21" spans="1:19" s="311" customFormat="1" ht="21.75" customHeight="1" x14ac:dyDescent="0.2">
      <c r="A21" s="69"/>
      <c r="B21" s="480" t="str">
        <f>+'11+'!B130:M130</f>
        <v>Муниципальная программа "Социальная поддержка граждан в Овюрском кожууне"</v>
      </c>
      <c r="C21" s="480"/>
      <c r="D21" s="480"/>
      <c r="E21" s="480"/>
      <c r="F21" s="481"/>
      <c r="G21" s="201" t="str">
        <f>+'11+'!Q130</f>
        <v>0100000000</v>
      </c>
      <c r="H21" s="202">
        <f>+'11+'!R130</f>
        <v>0</v>
      </c>
      <c r="I21" s="302"/>
      <c r="J21" s="302"/>
      <c r="K21" s="435"/>
      <c r="L21" s="455"/>
      <c r="M21" s="251"/>
      <c r="N21" s="252"/>
      <c r="O21" s="359">
        <f>+O22+O30+O36+O42+O48+O57+O66+O75+O102</f>
        <v>146339.17371999999</v>
      </c>
      <c r="P21" s="346">
        <f>+P22+P30+P36+P42+P48+P57+P66+P75+P102</f>
        <v>122585.35027999998</v>
      </c>
      <c r="Q21" s="283">
        <f t="shared" ref="Q21:Q84" si="0">P21/O21*100</f>
        <v>83.767966678936091</v>
      </c>
    </row>
    <row r="22" spans="1:19" ht="12.75" customHeight="1" x14ac:dyDescent="0.2">
      <c r="A22" s="62"/>
      <c r="B22" s="478" t="str">
        <f>+'11+'!B131:M131</f>
        <v>подпрограмма "Развитие мер социальной поддержки отдельным категориям граждан"</v>
      </c>
      <c r="C22" s="478"/>
      <c r="D22" s="478"/>
      <c r="E22" s="478"/>
      <c r="F22" s="479"/>
      <c r="G22" s="63" t="str">
        <f>+'11+'!Q131</f>
        <v>0110000000</v>
      </c>
      <c r="H22" s="64">
        <f>+'11+'!R131</f>
        <v>0</v>
      </c>
      <c r="I22" s="257"/>
      <c r="J22" s="257"/>
      <c r="K22" s="432"/>
      <c r="L22" s="438"/>
      <c r="M22" s="65"/>
      <c r="N22" s="180"/>
      <c r="O22" s="203">
        <f>+'11+'!W131</f>
        <v>4630.0999999999995</v>
      </c>
      <c r="P22" s="329">
        <f>+'11+'!X131</f>
        <v>3104.8534199999999</v>
      </c>
      <c r="Q22" s="283">
        <f t="shared" si="0"/>
        <v>67.058020777089055</v>
      </c>
      <c r="R22" s="315"/>
      <c r="S22" s="315"/>
    </row>
    <row r="23" spans="1:19" ht="12.75" customHeight="1" x14ac:dyDescent="0.2">
      <c r="A23" s="62"/>
      <c r="B23" s="478" t="str">
        <f>+'11+'!B132:M132</f>
        <v>Обеспечение мер социальной поддержки ветеранов труда и тружеников тыла</v>
      </c>
      <c r="C23" s="478"/>
      <c r="D23" s="478"/>
      <c r="E23" s="478"/>
      <c r="F23" s="479"/>
      <c r="G23" s="63" t="str">
        <f>+'11+'!Q132</f>
        <v>0110176060</v>
      </c>
      <c r="H23" s="64">
        <f>+'11+'!R132</f>
        <v>0</v>
      </c>
      <c r="I23" s="257"/>
      <c r="J23" s="257"/>
      <c r="K23" s="432"/>
      <c r="L23" s="438"/>
      <c r="M23" s="65"/>
      <c r="N23" s="180"/>
      <c r="O23" s="203">
        <f>+'11+'!W132</f>
        <v>4630.0999999999995</v>
      </c>
      <c r="P23" s="329">
        <f>+'11+'!X132</f>
        <v>3104.8534199999999</v>
      </c>
      <c r="Q23" s="283">
        <f t="shared" si="0"/>
        <v>67.058020777089055</v>
      </c>
    </row>
    <row r="24" spans="1:19" ht="21.75" customHeight="1" x14ac:dyDescent="0.2">
      <c r="A24" s="62"/>
      <c r="B24" s="478" t="str">
        <f>+'11+'!B133:M133</f>
        <v>Закупка товаров, работ и услуг для обеспечения государственных (муниципальных) нужд</v>
      </c>
      <c r="C24" s="478"/>
      <c r="D24" s="478"/>
      <c r="E24" s="478"/>
      <c r="F24" s="479"/>
      <c r="G24" s="63" t="str">
        <f>+'11+'!Q133</f>
        <v>0110176060</v>
      </c>
      <c r="H24" s="64" t="str">
        <f>+'11+'!R133</f>
        <v>200</v>
      </c>
      <c r="I24" s="257"/>
      <c r="J24" s="257"/>
      <c r="K24" s="432"/>
      <c r="L24" s="438"/>
      <c r="M24" s="65"/>
      <c r="N24" s="180"/>
      <c r="O24" s="203">
        <f>+'11+'!W133</f>
        <v>38.9</v>
      </c>
      <c r="P24" s="329">
        <f>+'11+'!X133</f>
        <v>13.10342</v>
      </c>
      <c r="Q24" s="283">
        <f t="shared" si="0"/>
        <v>33.684884318766066</v>
      </c>
    </row>
    <row r="25" spans="1:19" ht="32.25" customHeight="1" x14ac:dyDescent="0.2">
      <c r="A25" s="62"/>
      <c r="B25" s="478" t="str">
        <f>+'11+'!B134:M134</f>
        <v>Иные закупки товаров, работ и услуг для обеспечения государственных (муниципальных) нужд</v>
      </c>
      <c r="C25" s="478"/>
      <c r="D25" s="478"/>
      <c r="E25" s="478"/>
      <c r="F25" s="479"/>
      <c r="G25" s="63" t="str">
        <f>+'11+'!Q134</f>
        <v>0110176060</v>
      </c>
      <c r="H25" s="64" t="str">
        <f>+'11+'!R134</f>
        <v>240</v>
      </c>
      <c r="I25" s="257"/>
      <c r="J25" s="257"/>
      <c r="K25" s="432"/>
      <c r="L25" s="438"/>
      <c r="M25" s="65"/>
      <c r="N25" s="180"/>
      <c r="O25" s="203">
        <f>+'11+'!W134</f>
        <v>38.9</v>
      </c>
      <c r="P25" s="329">
        <f>+'11+'!X134</f>
        <v>13.10342</v>
      </c>
      <c r="Q25" s="283">
        <f t="shared" si="0"/>
        <v>33.684884318766066</v>
      </c>
    </row>
    <row r="26" spans="1:19" ht="21.75" customHeight="1" x14ac:dyDescent="0.2">
      <c r="A26" s="62"/>
      <c r="B26" s="478" t="str">
        <f>+'11+'!B135:M135</f>
        <v>Прочая закупка товаров, работ и услуг</v>
      </c>
      <c r="C26" s="478"/>
      <c r="D26" s="478"/>
      <c r="E26" s="478"/>
      <c r="F26" s="479"/>
      <c r="G26" s="63" t="str">
        <f>+'11+'!Q135</f>
        <v>0110176060</v>
      </c>
      <c r="H26" s="64" t="str">
        <f>+'11+'!R135</f>
        <v>244</v>
      </c>
      <c r="I26" s="257"/>
      <c r="J26" s="257"/>
      <c r="K26" s="432"/>
      <c r="L26" s="438"/>
      <c r="M26" s="65"/>
      <c r="N26" s="180"/>
      <c r="O26" s="203">
        <f>+'11+'!W135</f>
        <v>38.9</v>
      </c>
      <c r="P26" s="329">
        <f>+'11+'!X135</f>
        <v>13.10342</v>
      </c>
      <c r="Q26" s="283">
        <f t="shared" si="0"/>
        <v>33.684884318766066</v>
      </c>
    </row>
    <row r="27" spans="1:19" ht="21.75" customHeight="1" x14ac:dyDescent="0.2">
      <c r="A27" s="62"/>
      <c r="B27" s="478" t="str">
        <f>+'11+'!B136:M136</f>
        <v>Социальное обеспечение и иные выплаты населению</v>
      </c>
      <c r="C27" s="478"/>
      <c r="D27" s="478"/>
      <c r="E27" s="478"/>
      <c r="F27" s="479"/>
      <c r="G27" s="63" t="str">
        <f>+'11+'!Q136</f>
        <v>0110176060</v>
      </c>
      <c r="H27" s="64" t="str">
        <f>+'11+'!R136</f>
        <v>300</v>
      </c>
      <c r="I27" s="257"/>
      <c r="J27" s="257"/>
      <c r="K27" s="432"/>
      <c r="L27" s="438"/>
      <c r="M27" s="65"/>
      <c r="N27" s="180"/>
      <c r="O27" s="203">
        <f>+'11+'!W136</f>
        <v>4591.2</v>
      </c>
      <c r="P27" s="329">
        <f>+'11+'!X136</f>
        <v>3091.75</v>
      </c>
      <c r="Q27" s="283">
        <f t="shared" si="0"/>
        <v>67.340782366265898</v>
      </c>
    </row>
    <row r="28" spans="1:19" ht="21.75" customHeight="1" x14ac:dyDescent="0.2">
      <c r="A28" s="62"/>
      <c r="B28" s="478" t="str">
        <f>+'11+'!B137:M137</f>
        <v>Публичные нормативные социальные выплаты гражданам</v>
      </c>
      <c r="C28" s="478"/>
      <c r="D28" s="478"/>
      <c r="E28" s="478"/>
      <c r="F28" s="479"/>
      <c r="G28" s="63" t="str">
        <f>+'11+'!Q137</f>
        <v>0110176060</v>
      </c>
      <c r="H28" s="64" t="str">
        <f>+'11+'!R137</f>
        <v>310</v>
      </c>
      <c r="I28" s="257"/>
      <c r="J28" s="257"/>
      <c r="K28" s="432"/>
      <c r="L28" s="438"/>
      <c r="M28" s="65"/>
      <c r="N28" s="180"/>
      <c r="O28" s="203">
        <f>+'11+'!W137</f>
        <v>4591.2</v>
      </c>
      <c r="P28" s="329">
        <f>+'11+'!X137</f>
        <v>3091.75</v>
      </c>
      <c r="Q28" s="283">
        <f t="shared" si="0"/>
        <v>67.340782366265898</v>
      </c>
    </row>
    <row r="29" spans="1:19" ht="21.75" customHeight="1" x14ac:dyDescent="0.2">
      <c r="A29" s="62"/>
      <c r="B29" s="478" t="str">
        <f>+'11+'!B138:M138</f>
        <v>Пособия, компенсации, меры социальной поддержки по публичным нормативным обязательствам</v>
      </c>
      <c r="C29" s="478"/>
      <c r="D29" s="478"/>
      <c r="E29" s="478"/>
      <c r="F29" s="479"/>
      <c r="G29" s="63" t="str">
        <f>+'11+'!Q138</f>
        <v>0110176060</v>
      </c>
      <c r="H29" s="64" t="str">
        <f>+'11+'!R138</f>
        <v>313</v>
      </c>
      <c r="I29" s="257"/>
      <c r="J29" s="257"/>
      <c r="K29" s="432"/>
      <c r="L29" s="438"/>
      <c r="M29" s="65"/>
      <c r="N29" s="180"/>
      <c r="O29" s="203">
        <f>+'11+'!W138</f>
        <v>4591.2</v>
      </c>
      <c r="P29" s="329">
        <f>+'11+'!X138</f>
        <v>3091.75</v>
      </c>
      <c r="Q29" s="283">
        <f t="shared" si="0"/>
        <v>67.340782366265898</v>
      </c>
    </row>
    <row r="30" spans="1:19" ht="21.75" customHeight="1" x14ac:dyDescent="0.2">
      <c r="A30" s="62"/>
      <c r="B30" s="478" t="str">
        <f>+'11+'!B139:M139</f>
        <v>Муниципальная программа "Социальная поддержка граждан в Овюрском кожууне"</v>
      </c>
      <c r="C30" s="478"/>
      <c r="D30" s="478"/>
      <c r="E30" s="478"/>
      <c r="F30" s="479"/>
      <c r="G30" s="63" t="str">
        <f>+'11+'!Q139</f>
        <v>0100000000</v>
      </c>
      <c r="H30" s="64">
        <f>+'11+'!R139</f>
        <v>0</v>
      </c>
      <c r="I30" s="257"/>
      <c r="J30" s="257"/>
      <c r="K30" s="432"/>
      <c r="L30" s="438"/>
      <c r="M30" s="65"/>
      <c r="N30" s="180"/>
      <c r="O30" s="203">
        <f>+'11+'!W139</f>
        <v>74.5</v>
      </c>
      <c r="P30" s="329">
        <f>+'11+'!X139</f>
        <v>0</v>
      </c>
      <c r="Q30" s="283">
        <f t="shared" si="0"/>
        <v>0</v>
      </c>
    </row>
    <row r="31" spans="1:19" ht="21.75" customHeight="1" x14ac:dyDescent="0.2">
      <c r="A31" s="62"/>
      <c r="B31" s="478" t="str">
        <f>+'11+'!B140:M140</f>
        <v>подпрограмма "Развитие мер социальной поддержки отдельным категориям граждан"</v>
      </c>
      <c r="C31" s="478"/>
      <c r="D31" s="478"/>
      <c r="E31" s="478"/>
      <c r="F31" s="479"/>
      <c r="G31" s="63" t="str">
        <f>+'11+'!Q140</f>
        <v>0110000000</v>
      </c>
      <c r="H31" s="64">
        <f>+'11+'!R140</f>
        <v>0</v>
      </c>
      <c r="I31" s="257"/>
      <c r="J31" s="257"/>
      <c r="K31" s="432"/>
      <c r="L31" s="438"/>
      <c r="M31" s="65"/>
      <c r="N31" s="180"/>
      <c r="O31" s="203">
        <f>+'11+'!W140</f>
        <v>74.5</v>
      </c>
      <c r="P31" s="329">
        <f>+'11+'!X140</f>
        <v>0</v>
      </c>
      <c r="Q31" s="283">
        <f t="shared" si="0"/>
        <v>0</v>
      </c>
    </row>
    <row r="32" spans="1:19" ht="21.75" customHeight="1" x14ac:dyDescent="0.2">
      <c r="A32" s="62"/>
      <c r="B32" s="478" t="str">
        <f>+'11+'!B141:M141</f>
        <v>Обеспечение равной доступности услуг общественного транспорта на территории Республики Тыва  для отдельных категорий граждан, оказание мер социальной поддержки которым относится к ведению Российской Федерации и Республики Тыва</v>
      </c>
      <c r="C32" s="478"/>
      <c r="D32" s="478"/>
      <c r="E32" s="478"/>
      <c r="F32" s="479"/>
      <c r="G32" s="63" t="str">
        <f>+'11+'!Q141</f>
        <v>0110376110</v>
      </c>
      <c r="H32" s="64">
        <f>+'11+'!R141</f>
        <v>0</v>
      </c>
      <c r="I32" s="257"/>
      <c r="J32" s="257"/>
      <c r="K32" s="432"/>
      <c r="L32" s="438"/>
      <c r="M32" s="65"/>
      <c r="N32" s="180"/>
      <c r="O32" s="203">
        <f>+'11+'!W141</f>
        <v>74.5</v>
      </c>
      <c r="P32" s="329">
        <f>+'11+'!X141</f>
        <v>0</v>
      </c>
      <c r="Q32" s="283">
        <f t="shared" si="0"/>
        <v>0</v>
      </c>
    </row>
    <row r="33" spans="1:18" ht="21.75" customHeight="1" x14ac:dyDescent="0.2">
      <c r="A33" s="62"/>
      <c r="B33" s="478" t="str">
        <f>+'11+'!B142:M142</f>
        <v>Социальное обеспечение и иные выплаты населению</v>
      </c>
      <c r="C33" s="478"/>
      <c r="D33" s="478"/>
      <c r="E33" s="478"/>
      <c r="F33" s="479"/>
      <c r="G33" s="63" t="str">
        <f>+'11+'!Q142</f>
        <v>0110376110</v>
      </c>
      <c r="H33" s="64" t="str">
        <f>+'11+'!R142</f>
        <v>300</v>
      </c>
      <c r="I33" s="257"/>
      <c r="J33" s="257"/>
      <c r="K33" s="432"/>
      <c r="L33" s="438"/>
      <c r="M33" s="65"/>
      <c r="N33" s="180"/>
      <c r="O33" s="203">
        <f>+'11+'!W142</f>
        <v>74.5</v>
      </c>
      <c r="P33" s="329">
        <f>+'11+'!X142</f>
        <v>0</v>
      </c>
      <c r="Q33" s="283">
        <f t="shared" si="0"/>
        <v>0</v>
      </c>
    </row>
    <row r="34" spans="1:18" ht="21.75" customHeight="1" x14ac:dyDescent="0.2">
      <c r="A34" s="62"/>
      <c r="B34" s="478" t="str">
        <f>+'11+'!B143:M143</f>
        <v>Публичные нормативные социальные выплаты гражданам</v>
      </c>
      <c r="C34" s="478"/>
      <c r="D34" s="478"/>
      <c r="E34" s="478"/>
      <c r="F34" s="479"/>
      <c r="G34" s="63" t="str">
        <f>+'11+'!Q143</f>
        <v>0110376110</v>
      </c>
      <c r="H34" s="64" t="str">
        <f>+'11+'!R143</f>
        <v>310</v>
      </c>
      <c r="I34" s="257"/>
      <c r="J34" s="257"/>
      <c r="K34" s="432"/>
      <c r="L34" s="438"/>
      <c r="M34" s="65"/>
      <c r="N34" s="180"/>
      <c r="O34" s="203">
        <f>+'11+'!W143</f>
        <v>74.5</v>
      </c>
      <c r="P34" s="329">
        <f>+'11+'!X143</f>
        <v>0</v>
      </c>
      <c r="Q34" s="283">
        <f t="shared" si="0"/>
        <v>0</v>
      </c>
      <c r="R34" s="272"/>
    </row>
    <row r="35" spans="1:18" ht="21.75" customHeight="1" x14ac:dyDescent="0.2">
      <c r="A35" s="62"/>
      <c r="B35" s="478" t="str">
        <f>+'11+'!B144:M144</f>
        <v>Пособия, компенсации, меры социальной поддержки по публичным нормативным обязательствам</v>
      </c>
      <c r="C35" s="478"/>
      <c r="D35" s="478"/>
      <c r="E35" s="478"/>
      <c r="F35" s="479"/>
      <c r="G35" s="63" t="str">
        <f>+'11+'!Q144</f>
        <v>0110376110</v>
      </c>
      <c r="H35" s="64" t="str">
        <f>+'11+'!R144</f>
        <v>313</v>
      </c>
      <c r="I35" s="257"/>
      <c r="J35" s="257"/>
      <c r="K35" s="432"/>
      <c r="L35" s="438"/>
      <c r="M35" s="65"/>
      <c r="N35" s="180"/>
      <c r="O35" s="203">
        <f>+'11+'!W144</f>
        <v>74.5</v>
      </c>
      <c r="P35" s="329">
        <f>+'11+'!X144</f>
        <v>0</v>
      </c>
      <c r="Q35" s="283">
        <f t="shared" si="0"/>
        <v>0</v>
      </c>
    </row>
    <row r="36" spans="1:18" ht="21.75" customHeight="1" x14ac:dyDescent="0.2">
      <c r="A36" s="62"/>
      <c r="B36" s="478" t="str">
        <f>+'11+'!B145:M145</f>
        <v>Муниципальная программа "Социальная поддержка граждан в Овюрском кожууне"</v>
      </c>
      <c r="C36" s="478"/>
      <c r="D36" s="478"/>
      <c r="E36" s="478"/>
      <c r="F36" s="479"/>
      <c r="G36" s="63" t="str">
        <f>+'11+'!Q145</f>
        <v>0100000000</v>
      </c>
      <c r="H36" s="64">
        <f>+'11+'!R145</f>
        <v>0</v>
      </c>
      <c r="I36" s="257"/>
      <c r="J36" s="257"/>
      <c r="K36" s="432"/>
      <c r="L36" s="438"/>
      <c r="M36" s="65"/>
      <c r="N36" s="180"/>
      <c r="O36" s="203">
        <f>+'11+'!W145</f>
        <v>116.5</v>
      </c>
      <c r="P36" s="329">
        <f>+'11+'!X145</f>
        <v>80.753050000000002</v>
      </c>
      <c r="Q36" s="283">
        <f t="shared" si="0"/>
        <v>69.315922746781126</v>
      </c>
    </row>
    <row r="37" spans="1:18" ht="21.75" customHeight="1" x14ac:dyDescent="0.2">
      <c r="A37" s="62"/>
      <c r="B37" s="478" t="str">
        <f>+'11+'!B146:M146</f>
        <v>подпрограмма "Развитие мер социальной поддержки отдельным категориям граждан"</v>
      </c>
      <c r="C37" s="478"/>
      <c r="D37" s="478"/>
      <c r="E37" s="478"/>
      <c r="F37" s="479"/>
      <c r="G37" s="63" t="str">
        <f>+'11+'!Q146</f>
        <v>0110000000</v>
      </c>
      <c r="H37" s="64">
        <f>+'11+'!R146</f>
        <v>0</v>
      </c>
      <c r="I37" s="257"/>
      <c r="J37" s="257"/>
      <c r="K37" s="432"/>
      <c r="L37" s="438"/>
      <c r="M37" s="65"/>
      <c r="N37" s="180"/>
      <c r="O37" s="203">
        <f>+'11+'!W146</f>
        <v>116.5</v>
      </c>
      <c r="P37" s="329">
        <f>+'11+'!X146</f>
        <v>80.753050000000002</v>
      </c>
      <c r="Q37" s="283">
        <f t="shared" si="0"/>
        <v>69.315922746781126</v>
      </c>
    </row>
    <row r="38" spans="1:18" ht="21.75" customHeight="1" x14ac:dyDescent="0.2">
      <c r="A38" s="62"/>
      <c r="B38" s="478" t="str">
        <f>+'11+'!B147:M147</f>
        <v>Федеральный Закон от 12 января 1996 года № 8-ФЗ  "О погребении и похоронном деле"</v>
      </c>
      <c r="C38" s="478"/>
      <c r="D38" s="478"/>
      <c r="E38" s="478"/>
      <c r="F38" s="479"/>
      <c r="G38" s="63" t="str">
        <f>+'11+'!Q147</f>
        <v>0110476120</v>
      </c>
      <c r="H38" s="64">
        <f>+'11+'!R147</f>
        <v>0</v>
      </c>
      <c r="I38" s="257"/>
      <c r="J38" s="257"/>
      <c r="K38" s="432"/>
      <c r="L38" s="438"/>
      <c r="M38" s="65"/>
      <c r="N38" s="180"/>
      <c r="O38" s="203">
        <f>+'11+'!W147</f>
        <v>116.5</v>
      </c>
      <c r="P38" s="329">
        <f>+'11+'!X147</f>
        <v>80.753050000000002</v>
      </c>
      <c r="Q38" s="283">
        <f t="shared" si="0"/>
        <v>69.315922746781126</v>
      </c>
    </row>
    <row r="39" spans="1:18" ht="21.75" customHeight="1" x14ac:dyDescent="0.2">
      <c r="A39" s="62"/>
      <c r="B39" s="478" t="str">
        <f>+'11+'!B148:M148</f>
        <v>Социальное обеспечение и иные выплаты населению</v>
      </c>
      <c r="C39" s="478"/>
      <c r="D39" s="478"/>
      <c r="E39" s="478"/>
      <c r="F39" s="479"/>
      <c r="G39" s="63" t="str">
        <f>+'11+'!Q148</f>
        <v>0110476120</v>
      </c>
      <c r="H39" s="64" t="str">
        <f>+'11+'!R148</f>
        <v>300</v>
      </c>
      <c r="I39" s="257"/>
      <c r="J39" s="257"/>
      <c r="K39" s="432"/>
      <c r="L39" s="438"/>
      <c r="M39" s="65"/>
      <c r="N39" s="180"/>
      <c r="O39" s="203">
        <f>+'11+'!W148</f>
        <v>116.5</v>
      </c>
      <c r="P39" s="329">
        <f>+'11+'!X148</f>
        <v>80.753050000000002</v>
      </c>
      <c r="Q39" s="283">
        <f t="shared" si="0"/>
        <v>69.315922746781126</v>
      </c>
    </row>
    <row r="40" spans="1:18" ht="21.75" customHeight="1" x14ac:dyDescent="0.2">
      <c r="A40" s="62"/>
      <c r="B40" s="478" t="str">
        <f>+'11+'!B149:M149</f>
        <v>Публичные нормативные социальные выплаты гражданам</v>
      </c>
      <c r="C40" s="478"/>
      <c r="D40" s="478"/>
      <c r="E40" s="478"/>
      <c r="F40" s="479"/>
      <c r="G40" s="63" t="str">
        <f>+'11+'!Q149</f>
        <v>0110476120</v>
      </c>
      <c r="H40" s="64" t="str">
        <f>+'11+'!R149</f>
        <v>310</v>
      </c>
      <c r="I40" s="257"/>
      <c r="J40" s="257"/>
      <c r="K40" s="432"/>
      <c r="L40" s="438"/>
      <c r="M40" s="65"/>
      <c r="N40" s="180"/>
      <c r="O40" s="203">
        <f>+'11+'!W149</f>
        <v>116.5</v>
      </c>
      <c r="P40" s="329">
        <f>+'11+'!X149</f>
        <v>80.753050000000002</v>
      </c>
      <c r="Q40" s="283">
        <f t="shared" si="0"/>
        <v>69.315922746781126</v>
      </c>
    </row>
    <row r="41" spans="1:18" ht="32.25" customHeight="1" x14ac:dyDescent="0.2">
      <c r="A41" s="62"/>
      <c r="B41" s="478" t="str">
        <f>+'11+'!B150:M150</f>
        <v>Пособия, компенсации, меры социальной поддержки по публичным нормативным обязательствам</v>
      </c>
      <c r="C41" s="478"/>
      <c r="D41" s="478"/>
      <c r="E41" s="478"/>
      <c r="F41" s="479"/>
      <c r="G41" s="63" t="str">
        <f>+'11+'!Q150</f>
        <v>0110476120</v>
      </c>
      <c r="H41" s="64" t="str">
        <f>+'11+'!R150</f>
        <v>313</v>
      </c>
      <c r="I41" s="257"/>
      <c r="J41" s="257"/>
      <c r="K41" s="432"/>
      <c r="L41" s="438"/>
      <c r="M41" s="65"/>
      <c r="N41" s="180"/>
      <c r="O41" s="203">
        <f>+'11+'!W150</f>
        <v>116.5</v>
      </c>
      <c r="P41" s="329">
        <f>+'11+'!X150</f>
        <v>80.753050000000002</v>
      </c>
      <c r="Q41" s="283">
        <f t="shared" si="0"/>
        <v>69.315922746781126</v>
      </c>
    </row>
    <row r="42" spans="1:18" ht="32.25" customHeight="1" x14ac:dyDescent="0.2">
      <c r="A42" s="62"/>
      <c r="B42" s="478" t="str">
        <f>+'11+'!B151:M151</f>
        <v>Муниципальная программа "Социальная поддержка граждан в Овюрском кожууне"</v>
      </c>
      <c r="C42" s="478"/>
      <c r="D42" s="478"/>
      <c r="E42" s="478"/>
      <c r="F42" s="479"/>
      <c r="G42" s="63" t="str">
        <f>+'11+'!Q151</f>
        <v>0100000000</v>
      </c>
      <c r="H42" s="64">
        <f>+'11+'!R151</f>
        <v>0</v>
      </c>
      <c r="I42" s="257"/>
      <c r="J42" s="257"/>
      <c r="K42" s="432"/>
      <c r="L42" s="438"/>
      <c r="M42" s="65"/>
      <c r="N42" s="180"/>
      <c r="O42" s="203">
        <f>+'11+'!W151</f>
        <v>280</v>
      </c>
      <c r="P42" s="329">
        <f>+'11+'!X151</f>
        <v>226.45</v>
      </c>
      <c r="Q42" s="283">
        <f t="shared" si="0"/>
        <v>80.875</v>
      </c>
    </row>
    <row r="43" spans="1:18" ht="32.25" customHeight="1" x14ac:dyDescent="0.2">
      <c r="A43" s="62"/>
      <c r="B43" s="478" t="str">
        <f>+'11+'!B152:M152</f>
        <v>подпрограмма "Развитие мер социальной поддержки отдельным категориям граждан"</v>
      </c>
      <c r="C43" s="478"/>
      <c r="D43" s="478"/>
      <c r="E43" s="478"/>
      <c r="F43" s="479"/>
      <c r="G43" s="63" t="str">
        <f>+'11+'!Q152</f>
        <v>0110000000</v>
      </c>
      <c r="H43" s="64">
        <f>+'11+'!R152</f>
        <v>0</v>
      </c>
      <c r="I43" s="257"/>
      <c r="J43" s="257"/>
      <c r="K43" s="432"/>
      <c r="L43" s="438"/>
      <c r="M43" s="65"/>
      <c r="N43" s="180"/>
      <c r="O43" s="203">
        <f>+'11+'!W152</f>
        <v>280</v>
      </c>
      <c r="P43" s="329">
        <f>+'11+'!X152</f>
        <v>226.45</v>
      </c>
      <c r="Q43" s="283">
        <f t="shared" si="0"/>
        <v>80.875</v>
      </c>
    </row>
    <row r="44" spans="1:18" ht="32.25" customHeight="1" x14ac:dyDescent="0.2">
      <c r="A44" s="62"/>
      <c r="B44" s="478" t="str">
        <f>+'11+'!B153:M153</f>
        <v>Создание условий для реализации муниципальной программы</v>
      </c>
      <c r="C44" s="478"/>
      <c r="D44" s="478"/>
      <c r="E44" s="478"/>
      <c r="F44" s="479"/>
      <c r="G44" s="63" t="str">
        <f>+'11+'!Q153</f>
        <v>0110607020</v>
      </c>
      <c r="H44" s="64">
        <f>+'11+'!R153</f>
        <v>0</v>
      </c>
      <c r="I44" s="257"/>
      <c r="J44" s="257"/>
      <c r="K44" s="432"/>
      <c r="L44" s="438"/>
      <c r="M44" s="65"/>
      <c r="N44" s="180"/>
      <c r="O44" s="203">
        <f>+'11+'!W153</f>
        <v>280</v>
      </c>
      <c r="P44" s="329">
        <f>+'11+'!X153</f>
        <v>226.45</v>
      </c>
      <c r="Q44" s="283">
        <f t="shared" si="0"/>
        <v>80.875</v>
      </c>
    </row>
    <row r="45" spans="1:18" ht="32.25" customHeight="1" x14ac:dyDescent="0.2">
      <c r="A45" s="62"/>
      <c r="B45" s="478" t="str">
        <f>+'11+'!B154:M154</f>
        <v>Закупка товаров, работ и услуг для обеспечения государственных (муниципальных) нужд</v>
      </c>
      <c r="C45" s="478"/>
      <c r="D45" s="478"/>
      <c r="E45" s="478"/>
      <c r="F45" s="479"/>
      <c r="G45" s="63" t="str">
        <f>+'11+'!Q154</f>
        <v>0110607020</v>
      </c>
      <c r="H45" s="64" t="str">
        <f>+'11+'!R154</f>
        <v>200</v>
      </c>
      <c r="I45" s="257"/>
      <c r="J45" s="257"/>
      <c r="K45" s="432"/>
      <c r="L45" s="438"/>
      <c r="M45" s="65"/>
      <c r="N45" s="180"/>
      <c r="O45" s="203">
        <f>+'11+'!W154</f>
        <v>280</v>
      </c>
      <c r="P45" s="329">
        <f>+'11+'!X154</f>
        <v>226.45</v>
      </c>
      <c r="Q45" s="283">
        <f t="shared" si="0"/>
        <v>80.875</v>
      </c>
    </row>
    <row r="46" spans="1:18" ht="32.25" customHeight="1" x14ac:dyDescent="0.2">
      <c r="A46" s="62"/>
      <c r="B46" s="478" t="str">
        <f>+'11+'!B155:M155</f>
        <v>Иные закупки товаров, работ и услуг для обеспечения государственных (муниципальных) нужд</v>
      </c>
      <c r="C46" s="478"/>
      <c r="D46" s="478"/>
      <c r="E46" s="478"/>
      <c r="F46" s="479"/>
      <c r="G46" s="63" t="str">
        <f>+'11+'!Q155</f>
        <v>0110607020</v>
      </c>
      <c r="H46" s="64" t="str">
        <f>+'11+'!R155</f>
        <v>240</v>
      </c>
      <c r="I46" s="257"/>
      <c r="J46" s="257"/>
      <c r="K46" s="432"/>
      <c r="L46" s="438"/>
      <c r="M46" s="65"/>
      <c r="N46" s="180"/>
      <c r="O46" s="203">
        <f>+'11+'!W155</f>
        <v>280</v>
      </c>
      <c r="P46" s="329">
        <f>+'11+'!X155</f>
        <v>226.45</v>
      </c>
      <c r="Q46" s="283">
        <f t="shared" si="0"/>
        <v>80.875</v>
      </c>
    </row>
    <row r="47" spans="1:18" ht="21.75" customHeight="1" x14ac:dyDescent="0.2">
      <c r="A47" s="62"/>
      <c r="B47" s="478" t="str">
        <f>+'11+'!B156:M156</f>
        <v>Прочая закупка товаров, работ и услуг</v>
      </c>
      <c r="C47" s="478"/>
      <c r="D47" s="478"/>
      <c r="E47" s="478"/>
      <c r="F47" s="479"/>
      <c r="G47" s="63" t="str">
        <f>+'11+'!Q156</f>
        <v>0110607020</v>
      </c>
      <c r="H47" s="64" t="str">
        <f>+'11+'!R156</f>
        <v>244</v>
      </c>
      <c r="I47" s="257"/>
      <c r="J47" s="257"/>
      <c r="K47" s="432"/>
      <c r="L47" s="438"/>
      <c r="M47" s="65"/>
      <c r="N47" s="180"/>
      <c r="O47" s="203">
        <f>+'11+'!W156</f>
        <v>280</v>
      </c>
      <c r="P47" s="329">
        <f>+'11+'!X156</f>
        <v>226.45</v>
      </c>
      <c r="Q47" s="283">
        <f t="shared" si="0"/>
        <v>80.875</v>
      </c>
    </row>
    <row r="48" spans="1:18" ht="12.75" customHeight="1" x14ac:dyDescent="0.2">
      <c r="A48" s="62"/>
      <c r="B48" s="478" t="str">
        <f>+'11+'!B157:M157</f>
        <v>Муниципальная программа "Социальная поддержка граждан в Овюрском кожууне"</v>
      </c>
      <c r="C48" s="478"/>
      <c r="D48" s="478"/>
      <c r="E48" s="478"/>
      <c r="F48" s="479"/>
      <c r="G48" s="63" t="str">
        <f>+'11+'!Q157</f>
        <v>0100000000</v>
      </c>
      <c r="H48" s="64">
        <f>+'11+'!R157</f>
        <v>0</v>
      </c>
      <c r="I48" s="257"/>
      <c r="J48" s="257"/>
      <c r="K48" s="432"/>
      <c r="L48" s="438"/>
      <c r="M48" s="65"/>
      <c r="N48" s="180"/>
      <c r="O48" s="203">
        <f>+'11+'!W157</f>
        <v>5047</v>
      </c>
      <c r="P48" s="329">
        <f>+'11+'!X157</f>
        <v>3190.91426</v>
      </c>
      <c r="Q48" s="283">
        <f t="shared" si="0"/>
        <v>63.223979789974237</v>
      </c>
    </row>
    <row r="49" spans="1:17" ht="32.25" customHeight="1" x14ac:dyDescent="0.2">
      <c r="A49" s="62"/>
      <c r="B49" s="478" t="str">
        <f>+'11+'!B158:M158</f>
        <v>подпрограмма "Социальная поддержка семьи и детей"</v>
      </c>
      <c r="C49" s="478"/>
      <c r="D49" s="478"/>
      <c r="E49" s="478"/>
      <c r="F49" s="479"/>
      <c r="G49" s="63" t="str">
        <f>+'11+'!Q158</f>
        <v>0120000000</v>
      </c>
      <c r="H49" s="64">
        <f>+'11+'!R158</f>
        <v>0</v>
      </c>
      <c r="I49" s="257"/>
      <c r="J49" s="257"/>
      <c r="K49" s="432"/>
      <c r="L49" s="438"/>
      <c r="M49" s="65"/>
      <c r="N49" s="180"/>
      <c r="O49" s="203">
        <f>+'11+'!W158</f>
        <v>5047</v>
      </c>
      <c r="P49" s="329">
        <f>+'11+'!X158</f>
        <v>3190.91426</v>
      </c>
      <c r="Q49" s="283">
        <f t="shared" si="0"/>
        <v>63.223979789974237</v>
      </c>
    </row>
    <row r="50" spans="1:17" ht="32.25" customHeight="1" x14ac:dyDescent="0.2">
      <c r="A50" s="62"/>
      <c r="B50" s="478" t="str">
        <f>+'11+'!B159:M159</f>
        <v>Выплата ежемесячного пособия на ребенка</v>
      </c>
      <c r="C50" s="478"/>
      <c r="D50" s="478"/>
      <c r="E50" s="478"/>
      <c r="F50" s="479"/>
      <c r="G50" s="63" t="str">
        <f>+'11+'!Q159</f>
        <v>0120176070</v>
      </c>
      <c r="H50" s="64">
        <f>+'11+'!R159</f>
        <v>0</v>
      </c>
      <c r="I50" s="257"/>
      <c r="J50" s="257"/>
      <c r="K50" s="432"/>
      <c r="L50" s="438"/>
      <c r="M50" s="65"/>
      <c r="N50" s="180"/>
      <c r="O50" s="203">
        <f>+'11+'!W159</f>
        <v>5047</v>
      </c>
      <c r="P50" s="329">
        <f>+'11+'!X159</f>
        <v>3190.91426</v>
      </c>
      <c r="Q50" s="283">
        <f t="shared" si="0"/>
        <v>63.223979789974237</v>
      </c>
    </row>
    <row r="51" spans="1:17" ht="32.25" customHeight="1" x14ac:dyDescent="0.2">
      <c r="A51" s="62"/>
      <c r="B51" s="478" t="str">
        <f>+'11+'!B160:M160</f>
        <v>Закупка товаров, работ и услуг для обеспечения государственных (муниципальных) нужд</v>
      </c>
      <c r="C51" s="478"/>
      <c r="D51" s="478"/>
      <c r="E51" s="478"/>
      <c r="F51" s="479"/>
      <c r="G51" s="63" t="str">
        <f>+'11+'!Q160</f>
        <v>0120176070</v>
      </c>
      <c r="H51" s="64" t="str">
        <f>+'11+'!R160</f>
        <v>200</v>
      </c>
      <c r="I51" s="257"/>
      <c r="J51" s="257"/>
      <c r="K51" s="432"/>
      <c r="L51" s="438"/>
      <c r="M51" s="65"/>
      <c r="N51" s="180"/>
      <c r="O51" s="203">
        <f>+'11+'!W160</f>
        <v>3.8</v>
      </c>
      <c r="P51" s="329">
        <f>+'11+'!X160</f>
        <v>0.97526000000000002</v>
      </c>
      <c r="Q51" s="283">
        <f t="shared" si="0"/>
        <v>25.664736842105263</v>
      </c>
    </row>
    <row r="52" spans="1:17" ht="32.25" customHeight="1" x14ac:dyDescent="0.2">
      <c r="A52" s="62"/>
      <c r="B52" s="478" t="str">
        <f>+'11+'!B161:M161</f>
        <v>Иные закупки товаров, работ и услуг для обеспечения государственных (муниципальных) нужд</v>
      </c>
      <c r="C52" s="478"/>
      <c r="D52" s="478"/>
      <c r="E52" s="478"/>
      <c r="F52" s="479"/>
      <c r="G52" s="63" t="str">
        <f>+'11+'!Q161</f>
        <v>0120176070</v>
      </c>
      <c r="H52" s="64" t="str">
        <f>+'11+'!R161</f>
        <v>240</v>
      </c>
      <c r="I52" s="257"/>
      <c r="J52" s="257"/>
      <c r="K52" s="432"/>
      <c r="L52" s="438"/>
      <c r="M52" s="65"/>
      <c r="N52" s="180"/>
      <c r="O52" s="203">
        <f>+'11+'!W161</f>
        <v>3.8</v>
      </c>
      <c r="P52" s="329">
        <f>+'11+'!X161</f>
        <v>0.97526000000000002</v>
      </c>
      <c r="Q52" s="283">
        <f t="shared" si="0"/>
        <v>25.664736842105263</v>
      </c>
    </row>
    <row r="53" spans="1:17" ht="32.25" customHeight="1" x14ac:dyDescent="0.2">
      <c r="A53" s="62"/>
      <c r="B53" s="478" t="str">
        <f>+'11+'!B162:M162</f>
        <v>Прочая закупка товаров, работ и услуг</v>
      </c>
      <c r="C53" s="478"/>
      <c r="D53" s="478"/>
      <c r="E53" s="478"/>
      <c r="F53" s="479"/>
      <c r="G53" s="63" t="str">
        <f>+'11+'!Q162</f>
        <v>0120176070</v>
      </c>
      <c r="H53" s="64" t="str">
        <f>+'11+'!R162</f>
        <v>244</v>
      </c>
      <c r="I53" s="257"/>
      <c r="J53" s="257"/>
      <c r="K53" s="432"/>
      <c r="L53" s="438"/>
      <c r="M53" s="65"/>
      <c r="N53" s="180"/>
      <c r="O53" s="203">
        <f>+'11+'!W162</f>
        <v>3.8</v>
      </c>
      <c r="P53" s="329">
        <f>+'11+'!X162</f>
        <v>0.97526000000000002</v>
      </c>
      <c r="Q53" s="283">
        <f t="shared" si="0"/>
        <v>25.664736842105263</v>
      </c>
    </row>
    <row r="54" spans="1:17" ht="21.75" customHeight="1" x14ac:dyDescent="0.2">
      <c r="A54" s="62"/>
      <c r="B54" s="478" t="str">
        <f>+'11+'!B163:M163</f>
        <v>Социальное обеспечение и иные выплаты населению</v>
      </c>
      <c r="C54" s="478"/>
      <c r="D54" s="478"/>
      <c r="E54" s="478"/>
      <c r="F54" s="479"/>
      <c r="G54" s="63" t="str">
        <f>+'11+'!Q163</f>
        <v>0120176070</v>
      </c>
      <c r="H54" s="64" t="str">
        <f>+'11+'!R163</f>
        <v>300</v>
      </c>
      <c r="I54" s="257"/>
      <c r="J54" s="257"/>
      <c r="K54" s="432"/>
      <c r="L54" s="438"/>
      <c r="M54" s="65"/>
      <c r="N54" s="180"/>
      <c r="O54" s="203">
        <f>+'11+'!W163</f>
        <v>5043.2</v>
      </c>
      <c r="P54" s="329">
        <f>+'11+'!X163</f>
        <v>3189.9389999999999</v>
      </c>
      <c r="Q54" s="283">
        <f t="shared" si="0"/>
        <v>63.252280298223354</v>
      </c>
    </row>
    <row r="55" spans="1:17" ht="12.75" customHeight="1" x14ac:dyDescent="0.2">
      <c r="A55" s="62"/>
      <c r="B55" s="478" t="str">
        <f>+'11+'!B164:M164</f>
        <v>Публичные нормативные социальные выплаты гражданам</v>
      </c>
      <c r="C55" s="478"/>
      <c r="D55" s="478"/>
      <c r="E55" s="478"/>
      <c r="F55" s="479"/>
      <c r="G55" s="63" t="str">
        <f>+'11+'!Q164</f>
        <v>0120176070</v>
      </c>
      <c r="H55" s="64" t="str">
        <f>+'11+'!R164</f>
        <v>310</v>
      </c>
      <c r="I55" s="257"/>
      <c r="J55" s="257"/>
      <c r="K55" s="432"/>
      <c r="L55" s="438"/>
      <c r="M55" s="65"/>
      <c r="N55" s="180"/>
      <c r="O55" s="203">
        <f>+'11+'!W164</f>
        <v>5043.2</v>
      </c>
      <c r="P55" s="329">
        <f>+'11+'!X164</f>
        <v>3189.9389999999999</v>
      </c>
      <c r="Q55" s="283">
        <f t="shared" si="0"/>
        <v>63.252280298223354</v>
      </c>
    </row>
    <row r="56" spans="1:17" ht="12.75" customHeight="1" x14ac:dyDescent="0.2">
      <c r="A56" s="62"/>
      <c r="B56" s="478" t="str">
        <f>+'11+'!B165:M165</f>
        <v>Пособия, компенсации, меры социальной поддержки по публичным нормативным обязательствам</v>
      </c>
      <c r="C56" s="478"/>
      <c r="D56" s="478"/>
      <c r="E56" s="478"/>
      <c r="F56" s="479"/>
      <c r="G56" s="63" t="str">
        <f>+'11+'!Q165</f>
        <v>0120176070</v>
      </c>
      <c r="H56" s="64" t="str">
        <f>+'11+'!R165</f>
        <v>313</v>
      </c>
      <c r="I56" s="257"/>
      <c r="J56" s="257"/>
      <c r="K56" s="432"/>
      <c r="L56" s="438"/>
      <c r="M56" s="65"/>
      <c r="N56" s="180"/>
      <c r="O56" s="203">
        <f>+'11+'!W165</f>
        <v>5043.2</v>
      </c>
      <c r="P56" s="329">
        <f>+'11+'!X165</f>
        <v>3189.9389999999999</v>
      </c>
      <c r="Q56" s="283">
        <f t="shared" si="0"/>
        <v>63.252280298223354</v>
      </c>
    </row>
    <row r="57" spans="1:17" ht="12.75" customHeight="1" x14ac:dyDescent="0.2">
      <c r="A57" s="62"/>
      <c r="B57" s="478" t="str">
        <f>+'11+'!B166:M166</f>
        <v>Муниципальная программа "Социальная поддержка граждан в Овюрском кожууне"</v>
      </c>
      <c r="C57" s="478"/>
      <c r="D57" s="478"/>
      <c r="E57" s="478"/>
      <c r="F57" s="479"/>
      <c r="G57" s="63" t="str">
        <f>+'11+'!Q166</f>
        <v>0100000000</v>
      </c>
      <c r="H57" s="64">
        <f>+'11+'!R166</f>
        <v>0</v>
      </c>
      <c r="I57" s="257"/>
      <c r="J57" s="257"/>
      <c r="K57" s="432"/>
      <c r="L57" s="438"/>
      <c r="M57" s="65"/>
      <c r="N57" s="180"/>
      <c r="O57" s="203">
        <f>+'11+'!W166</f>
        <v>3924.2</v>
      </c>
      <c r="P57" s="329">
        <f>+'11+'!X166</f>
        <v>2587.33356</v>
      </c>
      <c r="Q57" s="283">
        <f t="shared" si="0"/>
        <v>65.932764894755621</v>
      </c>
    </row>
    <row r="58" spans="1:17" ht="12.75" customHeight="1" x14ac:dyDescent="0.2">
      <c r="A58" s="62"/>
      <c r="B58" s="478" t="str">
        <f>+'11+'!B167:M167</f>
        <v>подпрограмма "Обеспечение социальной поддержки граждан на оплату жилого помещения и коммунальных услуг"</v>
      </c>
      <c r="C58" s="478"/>
      <c r="D58" s="478"/>
      <c r="E58" s="478"/>
      <c r="F58" s="479"/>
      <c r="G58" s="63" t="str">
        <f>+'11+'!Q167</f>
        <v>0130000000</v>
      </c>
      <c r="H58" s="64">
        <f>+'11+'!R167</f>
        <v>0</v>
      </c>
      <c r="I58" s="257"/>
      <c r="J58" s="257"/>
      <c r="K58" s="432"/>
      <c r="L58" s="438"/>
      <c r="M58" s="65"/>
      <c r="N58" s="180"/>
      <c r="O58" s="203">
        <f>+'11+'!W167</f>
        <v>3924.2</v>
      </c>
      <c r="P58" s="329">
        <f>+'11+'!X167</f>
        <v>2587.33356</v>
      </c>
      <c r="Q58" s="283">
        <f t="shared" si="0"/>
        <v>65.932764894755621</v>
      </c>
    </row>
    <row r="59" spans="1:17" ht="12.75" customHeight="1" x14ac:dyDescent="0.2">
      <c r="A59" s="62"/>
      <c r="B59" s="478" t="str">
        <f>+'11+'!B168:M168</f>
        <v>Субвенции на оплату жилищно-коммунальных услуг отдельным категориям граждан</v>
      </c>
      <c r="C59" s="478"/>
      <c r="D59" s="478"/>
      <c r="E59" s="478"/>
      <c r="F59" s="479"/>
      <c r="G59" s="63" t="str">
        <f>+'11+'!Q168</f>
        <v>0130152500</v>
      </c>
      <c r="H59" s="64">
        <f>+'11+'!R168</f>
        <v>0</v>
      </c>
      <c r="I59" s="257"/>
      <c r="J59" s="257"/>
      <c r="K59" s="432"/>
      <c r="L59" s="438"/>
      <c r="M59" s="65"/>
      <c r="N59" s="180"/>
      <c r="O59" s="203">
        <f>+'11+'!W168</f>
        <v>3924.2</v>
      </c>
      <c r="P59" s="329">
        <f>+'11+'!X168</f>
        <v>2587.33356</v>
      </c>
      <c r="Q59" s="283">
        <f t="shared" si="0"/>
        <v>65.932764894755621</v>
      </c>
    </row>
    <row r="60" spans="1:17" ht="21.75" customHeight="1" x14ac:dyDescent="0.2">
      <c r="A60" s="62"/>
      <c r="B60" s="478" t="str">
        <f>+'11+'!B169:M169</f>
        <v>Закупка товаров, работ и услуг для обеспечения государственных (муниципальных) нужд</v>
      </c>
      <c r="C60" s="478"/>
      <c r="D60" s="478"/>
      <c r="E60" s="478"/>
      <c r="F60" s="479"/>
      <c r="G60" s="63" t="str">
        <f>+'11+'!Q169</f>
        <v>0130152500</v>
      </c>
      <c r="H60" s="64" t="str">
        <f>+'11+'!R169</f>
        <v>200</v>
      </c>
      <c r="I60" s="257"/>
      <c r="J60" s="257"/>
      <c r="K60" s="432"/>
      <c r="L60" s="438"/>
      <c r="M60" s="65"/>
      <c r="N60" s="180"/>
      <c r="O60" s="203">
        <f>+'11+'!W169</f>
        <v>15.2</v>
      </c>
      <c r="P60" s="329">
        <f>+'11+'!X169</f>
        <v>6.8</v>
      </c>
      <c r="Q60" s="283">
        <f t="shared" si="0"/>
        <v>44.736842105263158</v>
      </c>
    </row>
    <row r="61" spans="1:17" ht="21.75" customHeight="1" x14ac:dyDescent="0.2">
      <c r="A61" s="62"/>
      <c r="B61" s="478" t="str">
        <f>+'11+'!B170:M170</f>
        <v>Иные закупки товаров, работ и услуг для обеспечения государственных (муниципальных) нужд</v>
      </c>
      <c r="C61" s="478"/>
      <c r="D61" s="478"/>
      <c r="E61" s="478"/>
      <c r="F61" s="479"/>
      <c r="G61" s="63" t="str">
        <f>+'11+'!Q170</f>
        <v>0130152500</v>
      </c>
      <c r="H61" s="64" t="str">
        <f>+'11+'!R170</f>
        <v>240</v>
      </c>
      <c r="I61" s="257"/>
      <c r="J61" s="257"/>
      <c r="K61" s="432"/>
      <c r="L61" s="438"/>
      <c r="M61" s="65"/>
      <c r="N61" s="180"/>
      <c r="O61" s="203">
        <f>+'11+'!W170</f>
        <v>15.2</v>
      </c>
      <c r="P61" s="329">
        <f>+'11+'!X170</f>
        <v>6.8</v>
      </c>
      <c r="Q61" s="283">
        <f t="shared" si="0"/>
        <v>44.736842105263158</v>
      </c>
    </row>
    <row r="62" spans="1:17" ht="12.75" customHeight="1" x14ac:dyDescent="0.2">
      <c r="A62" s="62"/>
      <c r="B62" s="478" t="str">
        <f>+'11+'!B171:M171</f>
        <v>Прочая закупка товаров, работ и услуг</v>
      </c>
      <c r="C62" s="478"/>
      <c r="D62" s="478"/>
      <c r="E62" s="478"/>
      <c r="F62" s="479"/>
      <c r="G62" s="63" t="str">
        <f>+'11+'!Q171</f>
        <v>0130152500</v>
      </c>
      <c r="H62" s="64" t="str">
        <f>+'11+'!R171</f>
        <v>244</v>
      </c>
      <c r="I62" s="257"/>
      <c r="J62" s="257"/>
      <c r="K62" s="432"/>
      <c r="L62" s="438"/>
      <c r="M62" s="65"/>
      <c r="N62" s="180"/>
      <c r="O62" s="203">
        <f>+'11+'!W171</f>
        <v>15.2</v>
      </c>
      <c r="P62" s="329">
        <f>+'11+'!X171</f>
        <v>6.8</v>
      </c>
      <c r="Q62" s="283">
        <f t="shared" si="0"/>
        <v>44.736842105263158</v>
      </c>
    </row>
    <row r="63" spans="1:17" ht="42.75" customHeight="1" x14ac:dyDescent="0.2">
      <c r="A63" s="62"/>
      <c r="B63" s="478" t="str">
        <f>+'11+'!B172:M172</f>
        <v>Социальное обеспечение и иные выплаты населению</v>
      </c>
      <c r="C63" s="478"/>
      <c r="D63" s="478"/>
      <c r="E63" s="478"/>
      <c r="F63" s="479"/>
      <c r="G63" s="63" t="str">
        <f>+'11+'!Q172</f>
        <v>0130152500</v>
      </c>
      <c r="H63" s="64" t="str">
        <f>+'11+'!R172</f>
        <v>300</v>
      </c>
      <c r="I63" s="257"/>
      <c r="J63" s="257"/>
      <c r="K63" s="432"/>
      <c r="L63" s="438"/>
      <c r="M63" s="65"/>
      <c r="N63" s="180"/>
      <c r="O63" s="203">
        <f>+'11+'!W172</f>
        <v>3909</v>
      </c>
      <c r="P63" s="329">
        <f>+'11+'!X172</f>
        <v>2580.5335599999999</v>
      </c>
      <c r="Q63" s="283">
        <f t="shared" si="0"/>
        <v>66.015184446149917</v>
      </c>
    </row>
    <row r="64" spans="1:17" ht="42.75" customHeight="1" x14ac:dyDescent="0.2">
      <c r="A64" s="62"/>
      <c r="B64" s="478" t="str">
        <f>+'11+'!B173:M173</f>
        <v>Социальные выплаты гражданам, кроме публичных нормативных социальных выплат</v>
      </c>
      <c r="C64" s="478"/>
      <c r="D64" s="478"/>
      <c r="E64" s="478"/>
      <c r="F64" s="479"/>
      <c r="G64" s="63" t="str">
        <f>+'11+'!Q173</f>
        <v>0130152500</v>
      </c>
      <c r="H64" s="64" t="str">
        <f>+'11+'!R173</f>
        <v>320</v>
      </c>
      <c r="I64" s="257"/>
      <c r="J64" s="257"/>
      <c r="K64" s="432"/>
      <c r="L64" s="438"/>
      <c r="M64" s="65"/>
      <c r="N64" s="180"/>
      <c r="O64" s="203">
        <f>+'11+'!W173</f>
        <v>3909</v>
      </c>
      <c r="P64" s="329">
        <f>+'11+'!X173</f>
        <v>2580.5335599999999</v>
      </c>
      <c r="Q64" s="283">
        <f t="shared" si="0"/>
        <v>66.015184446149917</v>
      </c>
    </row>
    <row r="65" spans="1:17" ht="42.75" customHeight="1" x14ac:dyDescent="0.2">
      <c r="A65" s="62"/>
      <c r="B65" s="478" t="str">
        <f>+'11+'!B174:M174</f>
        <v>Пособия, компенсации и иные социальные выплаты гражданам, кроме публичных нормативных обязательств</v>
      </c>
      <c r="C65" s="478"/>
      <c r="D65" s="478"/>
      <c r="E65" s="478"/>
      <c r="F65" s="479"/>
      <c r="G65" s="63" t="str">
        <f>+'11+'!Q174</f>
        <v>0130152500</v>
      </c>
      <c r="H65" s="64" t="str">
        <f>+'11+'!R174</f>
        <v>321</v>
      </c>
      <c r="I65" s="257"/>
      <c r="J65" s="257"/>
      <c r="K65" s="432"/>
      <c r="L65" s="438"/>
      <c r="M65" s="65"/>
      <c r="N65" s="180"/>
      <c r="O65" s="203">
        <f>+'11+'!W174</f>
        <v>3909</v>
      </c>
      <c r="P65" s="329">
        <f>+'11+'!X174</f>
        <v>2580.5335599999999</v>
      </c>
      <c r="Q65" s="283">
        <f t="shared" si="0"/>
        <v>66.015184446149917</v>
      </c>
    </row>
    <row r="66" spans="1:17" ht="21.75" customHeight="1" x14ac:dyDescent="0.2">
      <c r="A66" s="62"/>
      <c r="B66" s="478" t="str">
        <f>+'11+'!B175:M175</f>
        <v>Муниципальная программа "Социальная поддержка граждан в Овюрском кожууне"</v>
      </c>
      <c r="C66" s="478"/>
      <c r="D66" s="478"/>
      <c r="E66" s="478"/>
      <c r="F66" s="479"/>
      <c r="G66" s="63" t="str">
        <f>+'11+'!Q175</f>
        <v>0100000000</v>
      </c>
      <c r="H66" s="64">
        <f>+'11+'!R175</f>
        <v>0</v>
      </c>
      <c r="I66" s="257"/>
      <c r="J66" s="257"/>
      <c r="K66" s="432"/>
      <c r="L66" s="438"/>
      <c r="M66" s="65"/>
      <c r="N66" s="180"/>
      <c r="O66" s="203">
        <f>+'11+'!W175</f>
        <v>1208.7</v>
      </c>
      <c r="P66" s="329">
        <f>+'11+'!X175</f>
        <v>1055.94174</v>
      </c>
      <c r="Q66" s="283">
        <f t="shared" si="0"/>
        <v>87.361772151898734</v>
      </c>
    </row>
    <row r="67" spans="1:17" ht="21.75" customHeight="1" x14ac:dyDescent="0.2">
      <c r="A67" s="62"/>
      <c r="B67" s="478" t="str">
        <f>+'11+'!B176:M176</f>
        <v>подпрограмма "Обеспечение социальной поддержки граждан на оплату жилого помещения и коммунальных услуг"</v>
      </c>
      <c r="C67" s="478"/>
      <c r="D67" s="478"/>
      <c r="E67" s="478"/>
      <c r="F67" s="479"/>
      <c r="G67" s="63" t="str">
        <f>+'11+'!Q176</f>
        <v>0130000000</v>
      </c>
      <c r="H67" s="64">
        <f>+'11+'!R176</f>
        <v>0</v>
      </c>
      <c r="I67" s="257"/>
      <c r="J67" s="257"/>
      <c r="K67" s="432"/>
      <c r="L67" s="438"/>
      <c r="M67" s="65"/>
      <c r="N67" s="180"/>
      <c r="O67" s="203">
        <f>+'11+'!W176</f>
        <v>1208.7</v>
      </c>
      <c r="P67" s="329">
        <f>+'11+'!X176</f>
        <v>1055.94174</v>
      </c>
      <c r="Q67" s="283">
        <f t="shared" si="0"/>
        <v>87.361772151898734</v>
      </c>
    </row>
    <row r="68" spans="1:17" ht="42.75" customHeight="1" x14ac:dyDescent="0.2">
      <c r="A68" s="62"/>
      <c r="B68" s="478" t="str">
        <f>+'11+'!B177:M177</f>
        <v>Предоставление гражданам субсидий на оплату жилого помещения и коммунальных услуг</v>
      </c>
      <c r="C68" s="478"/>
      <c r="D68" s="478"/>
      <c r="E68" s="478"/>
      <c r="F68" s="479"/>
      <c r="G68" s="63" t="str">
        <f>+'11+'!Q177</f>
        <v>0130276030</v>
      </c>
      <c r="H68" s="64">
        <f>+'11+'!R177</f>
        <v>0</v>
      </c>
      <c r="I68" s="257"/>
      <c r="J68" s="257"/>
      <c r="K68" s="432"/>
      <c r="L68" s="438"/>
      <c r="M68" s="65"/>
      <c r="N68" s="180"/>
      <c r="O68" s="203">
        <f>+'11+'!W177</f>
        <v>1208.7</v>
      </c>
      <c r="P68" s="329">
        <f>+'11+'!X177</f>
        <v>1055.94174</v>
      </c>
      <c r="Q68" s="283">
        <f t="shared" si="0"/>
        <v>87.361772151898734</v>
      </c>
    </row>
    <row r="69" spans="1:17" ht="32.25" customHeight="1" x14ac:dyDescent="0.2">
      <c r="A69" s="62"/>
      <c r="B69" s="478" t="str">
        <f>+'11+'!B178:M178</f>
        <v>Закупка товаров, работ и услуг для обеспечения государственных (муниципальных) нужд</v>
      </c>
      <c r="C69" s="478"/>
      <c r="D69" s="478"/>
      <c r="E69" s="478"/>
      <c r="F69" s="479"/>
      <c r="G69" s="63" t="str">
        <f>+'11+'!Q178</f>
        <v>0130276030</v>
      </c>
      <c r="H69" s="64" t="str">
        <f>+'11+'!R178</f>
        <v>200</v>
      </c>
      <c r="I69" s="257"/>
      <c r="J69" s="257"/>
      <c r="K69" s="432"/>
      <c r="L69" s="438"/>
      <c r="M69" s="65"/>
      <c r="N69" s="180"/>
      <c r="O69" s="203">
        <f>+'11+'!W178</f>
        <v>5.7792399999999997</v>
      </c>
      <c r="P69" s="329">
        <f>+'11+'!X178</f>
        <v>5.7792399999999997</v>
      </c>
      <c r="Q69" s="283">
        <f t="shared" si="0"/>
        <v>100</v>
      </c>
    </row>
    <row r="70" spans="1:17" ht="12.75" customHeight="1" x14ac:dyDescent="0.2">
      <c r="A70" s="62"/>
      <c r="B70" s="478" t="str">
        <f>+'11+'!B179:M179</f>
        <v>Иные закупки товаров, работ и услуг для обеспечения государственных (муниципальных) нужд</v>
      </c>
      <c r="C70" s="478"/>
      <c r="D70" s="478"/>
      <c r="E70" s="478"/>
      <c r="F70" s="479"/>
      <c r="G70" s="63" t="str">
        <f>+'11+'!Q179</f>
        <v>0130276030</v>
      </c>
      <c r="H70" s="64" t="str">
        <f>+'11+'!R179</f>
        <v>240</v>
      </c>
      <c r="I70" s="257"/>
      <c r="J70" s="257"/>
      <c r="K70" s="432"/>
      <c r="L70" s="438"/>
      <c r="M70" s="65"/>
      <c r="N70" s="180"/>
      <c r="O70" s="203">
        <f>+'11+'!W179</f>
        <v>5.7792399999999997</v>
      </c>
      <c r="P70" s="329">
        <f>+'11+'!X179</f>
        <v>5.7792399999999997</v>
      </c>
      <c r="Q70" s="283">
        <f t="shared" si="0"/>
        <v>100</v>
      </c>
    </row>
    <row r="71" spans="1:17" ht="12.75" customHeight="1" x14ac:dyDescent="0.2">
      <c r="A71" s="62"/>
      <c r="B71" s="478" t="str">
        <f>+'11+'!B180:M180</f>
        <v>Прочая закупка товаров, работ и услуг</v>
      </c>
      <c r="C71" s="478"/>
      <c r="D71" s="478"/>
      <c r="E71" s="478"/>
      <c r="F71" s="479"/>
      <c r="G71" s="63" t="str">
        <f>+'11+'!Q180</f>
        <v>0130276030</v>
      </c>
      <c r="H71" s="64" t="str">
        <f>+'11+'!R180</f>
        <v>244</v>
      </c>
      <c r="I71" s="257"/>
      <c r="J71" s="257"/>
      <c r="K71" s="432"/>
      <c r="L71" s="438"/>
      <c r="M71" s="65"/>
      <c r="N71" s="180"/>
      <c r="O71" s="203">
        <f>+'11+'!W180</f>
        <v>5.7792399999999997</v>
      </c>
      <c r="P71" s="329">
        <f>+'11+'!X180</f>
        <v>5.7792399999999997</v>
      </c>
      <c r="Q71" s="283">
        <f t="shared" si="0"/>
        <v>100</v>
      </c>
    </row>
    <row r="72" spans="1:17" ht="12.75" customHeight="1" x14ac:dyDescent="0.2">
      <c r="A72" s="62"/>
      <c r="B72" s="478" t="str">
        <f>+'11+'!B181:M181</f>
        <v>Социальное обеспечение и иные выплаты населению</v>
      </c>
      <c r="C72" s="478"/>
      <c r="D72" s="478"/>
      <c r="E72" s="478"/>
      <c r="F72" s="479"/>
      <c r="G72" s="63" t="str">
        <f>+'11+'!Q181</f>
        <v>0130276030</v>
      </c>
      <c r="H72" s="64" t="str">
        <f>+'11+'!R181</f>
        <v>300</v>
      </c>
      <c r="I72" s="257"/>
      <c r="J72" s="257"/>
      <c r="K72" s="432"/>
      <c r="L72" s="438"/>
      <c r="M72" s="65"/>
      <c r="N72" s="180"/>
      <c r="O72" s="203">
        <f>+'11+'!W181</f>
        <v>1202.92076</v>
      </c>
      <c r="P72" s="329">
        <f>+'11+'!X181</f>
        <v>1050.1624999999999</v>
      </c>
      <c r="Q72" s="283">
        <f t="shared" si="0"/>
        <v>87.301053811724046</v>
      </c>
    </row>
    <row r="73" spans="1:17" ht="12.75" customHeight="1" x14ac:dyDescent="0.2">
      <c r="A73" s="62"/>
      <c r="B73" s="478" t="str">
        <f>+'11+'!B182:M182</f>
        <v>Социальные выплаты гражданам, кроме публичных нормативных социальных выплат</v>
      </c>
      <c r="C73" s="478"/>
      <c r="D73" s="478"/>
      <c r="E73" s="478"/>
      <c r="F73" s="479"/>
      <c r="G73" s="63" t="str">
        <f>+'11+'!Q182</f>
        <v>0130276030</v>
      </c>
      <c r="H73" s="64" t="str">
        <f>+'11+'!R182</f>
        <v>320</v>
      </c>
      <c r="I73" s="257"/>
      <c r="J73" s="257"/>
      <c r="K73" s="432"/>
      <c r="L73" s="438"/>
      <c r="M73" s="65"/>
      <c r="N73" s="180"/>
      <c r="O73" s="203">
        <f>+'11+'!W182</f>
        <v>1202.92076</v>
      </c>
      <c r="P73" s="329">
        <f>+'11+'!X182</f>
        <v>1050.1624999999999</v>
      </c>
      <c r="Q73" s="283">
        <f t="shared" si="0"/>
        <v>87.301053811724046</v>
      </c>
    </row>
    <row r="74" spans="1:17" ht="42.75" customHeight="1" x14ac:dyDescent="0.2">
      <c r="A74" s="62"/>
      <c r="B74" s="478" t="str">
        <f>+'11+'!B183:M183</f>
        <v>Пособия, компенсации и иные социальные выплаты гражданам, кроме публичных нормативных обязательств</v>
      </c>
      <c r="C74" s="478"/>
      <c r="D74" s="478"/>
      <c r="E74" s="478"/>
      <c r="F74" s="479"/>
      <c r="G74" s="63" t="str">
        <f>+'11+'!Q183</f>
        <v>0130276030</v>
      </c>
      <c r="H74" s="64" t="str">
        <f>+'11+'!R183</f>
        <v>321</v>
      </c>
      <c r="I74" s="257"/>
      <c r="J74" s="257"/>
      <c r="K74" s="432"/>
      <c r="L74" s="438"/>
      <c r="M74" s="65"/>
      <c r="N74" s="180"/>
      <c r="O74" s="203">
        <f>+'11+'!W183</f>
        <v>1202.92076</v>
      </c>
      <c r="P74" s="329">
        <f>+'11+'!X183</f>
        <v>1050.1624999999999</v>
      </c>
      <c r="Q74" s="283">
        <f t="shared" si="0"/>
        <v>87.301053811724046</v>
      </c>
    </row>
    <row r="75" spans="1:17" ht="42.75" customHeight="1" x14ac:dyDescent="0.2">
      <c r="A75" s="62"/>
      <c r="B75" s="478" t="str">
        <f>+'11+'!B184:M184</f>
        <v>Охрана семьи и детства</v>
      </c>
      <c r="C75" s="478"/>
      <c r="D75" s="478"/>
      <c r="E75" s="478"/>
      <c r="F75" s="479"/>
      <c r="G75" s="63">
        <f>+'11+'!Q184</f>
        <v>0</v>
      </c>
      <c r="H75" s="64">
        <f>+'11+'!R184</f>
        <v>0</v>
      </c>
      <c r="I75" s="257"/>
      <c r="J75" s="257"/>
      <c r="K75" s="432"/>
      <c r="L75" s="438"/>
      <c r="M75" s="65"/>
      <c r="N75" s="180"/>
      <c r="O75" s="203">
        <f>+'11+'!W184</f>
        <v>126448.37372</v>
      </c>
      <c r="P75" s="329">
        <f>+'11+'!X184</f>
        <v>108539.60007999999</v>
      </c>
      <c r="Q75" s="283">
        <f t="shared" si="0"/>
        <v>85.837086620302316</v>
      </c>
    </row>
    <row r="76" spans="1:17" ht="42.75" customHeight="1" x14ac:dyDescent="0.2">
      <c r="A76" s="62"/>
      <c r="B76" s="478" t="str">
        <f>+'11+'!B185:M185</f>
        <v>Муниципальная программа "Социальная поддержка граждан в Овюрском кожууне"</v>
      </c>
      <c r="C76" s="478"/>
      <c r="D76" s="478"/>
      <c r="E76" s="478"/>
      <c r="F76" s="479"/>
      <c r="G76" s="63" t="str">
        <f>+'11+'!Q185</f>
        <v>0100000000</v>
      </c>
      <c r="H76" s="64">
        <f>+'11+'!R185</f>
        <v>0</v>
      </c>
      <c r="I76" s="257"/>
      <c r="J76" s="257"/>
      <c r="K76" s="432"/>
      <c r="L76" s="438"/>
      <c r="M76" s="65"/>
      <c r="N76" s="180"/>
      <c r="O76" s="203">
        <f>+'11+'!W185</f>
        <v>25252.799999999999</v>
      </c>
      <c r="P76" s="329">
        <f>+'11+'!X185</f>
        <v>17810.893059999999</v>
      </c>
      <c r="Q76" s="283">
        <f t="shared" si="0"/>
        <v>70.530369147183677</v>
      </c>
    </row>
    <row r="77" spans="1:17" ht="12.75" customHeight="1" x14ac:dyDescent="0.2">
      <c r="A77" s="62"/>
      <c r="B77" s="478" t="str">
        <f>+'11+'!B186:M186</f>
        <v>подпрограмма "Социальная поддержка семьи и детей"</v>
      </c>
      <c r="C77" s="478"/>
      <c r="D77" s="478"/>
      <c r="E77" s="478"/>
      <c r="F77" s="479"/>
      <c r="G77" s="63" t="str">
        <f>+'11+'!Q186</f>
        <v>0120000000</v>
      </c>
      <c r="H77" s="64">
        <f>+'11+'!R186</f>
        <v>0</v>
      </c>
      <c r="I77" s="257"/>
      <c r="J77" s="257"/>
      <c r="K77" s="432"/>
      <c r="L77" s="438"/>
      <c r="M77" s="65"/>
      <c r="N77" s="180"/>
      <c r="O77" s="203">
        <f>+'11+'!W186</f>
        <v>25252.799999999999</v>
      </c>
      <c r="P77" s="329">
        <f>+'11+'!X186</f>
        <v>17810.893059999999</v>
      </c>
      <c r="Q77" s="283">
        <f t="shared" si="0"/>
        <v>70.530369147183677</v>
      </c>
    </row>
    <row r="78" spans="1:17" ht="12.75" customHeight="1" x14ac:dyDescent="0.2">
      <c r="A78" s="62"/>
      <c r="B78" s="478" t="str">
        <f>+'11+'!B187:M187</f>
        <v>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v>
      </c>
      <c r="C78" s="478"/>
      <c r="D78" s="478"/>
      <c r="E78" s="478"/>
      <c r="F78" s="479"/>
      <c r="G78" s="63" t="str">
        <f>+'11+'!Q187</f>
        <v>0120253800</v>
      </c>
      <c r="H78" s="64">
        <f>+'11+'!R187</f>
        <v>0</v>
      </c>
      <c r="I78" s="257"/>
      <c r="J78" s="257"/>
      <c r="K78" s="432"/>
      <c r="L78" s="438"/>
      <c r="M78" s="65"/>
      <c r="N78" s="180"/>
      <c r="O78" s="203">
        <f>+'11+'!W187</f>
        <v>25252.799999999999</v>
      </c>
      <c r="P78" s="329">
        <f>+'11+'!X187</f>
        <v>17810.893059999999</v>
      </c>
      <c r="Q78" s="283">
        <f t="shared" si="0"/>
        <v>70.530369147183677</v>
      </c>
    </row>
    <row r="79" spans="1:17" ht="32.25" customHeight="1" x14ac:dyDescent="0.2">
      <c r="A79" s="62"/>
      <c r="B79" s="478" t="str">
        <f>+'11+'!B188:M188</f>
        <v>Социальное обеспечение и иные выплаты населению</v>
      </c>
      <c r="C79" s="478"/>
      <c r="D79" s="478"/>
      <c r="E79" s="478"/>
      <c r="F79" s="479"/>
      <c r="G79" s="63" t="str">
        <f>+'11+'!Q188</f>
        <v>0120253800</v>
      </c>
      <c r="H79" s="64" t="str">
        <f>+'11+'!R188</f>
        <v>300</v>
      </c>
      <c r="I79" s="257"/>
      <c r="J79" s="257"/>
      <c r="K79" s="432"/>
      <c r="L79" s="438"/>
      <c r="M79" s="65"/>
      <c r="N79" s="180"/>
      <c r="O79" s="203">
        <f>+'11+'!W188</f>
        <v>25252.799999999999</v>
      </c>
      <c r="P79" s="329">
        <f>+'11+'!X188</f>
        <v>17810.893059999999</v>
      </c>
      <c r="Q79" s="283">
        <f t="shared" si="0"/>
        <v>70.530369147183677</v>
      </c>
    </row>
    <row r="80" spans="1:17" ht="12.75" customHeight="1" x14ac:dyDescent="0.2">
      <c r="A80" s="62"/>
      <c r="B80" s="478" t="str">
        <f>+'11+'!B189:M189</f>
        <v>Публичные нормативные социальные выплаты гражданам</v>
      </c>
      <c r="C80" s="478"/>
      <c r="D80" s="478"/>
      <c r="E80" s="478"/>
      <c r="F80" s="479"/>
      <c r="G80" s="63" t="str">
        <f>+'11+'!Q189</f>
        <v>0120253800</v>
      </c>
      <c r="H80" s="64" t="str">
        <f>+'11+'!R189</f>
        <v>310</v>
      </c>
      <c r="I80" s="257"/>
      <c r="J80" s="257"/>
      <c r="K80" s="432"/>
      <c r="L80" s="438"/>
      <c r="M80" s="65"/>
      <c r="N80" s="180"/>
      <c r="O80" s="203">
        <f>+'11+'!W189</f>
        <v>25252.799999999999</v>
      </c>
      <c r="P80" s="329">
        <f>+'11+'!X189</f>
        <v>17810.893059999999</v>
      </c>
      <c r="Q80" s="283">
        <f t="shared" si="0"/>
        <v>70.530369147183677</v>
      </c>
    </row>
    <row r="81" spans="1:17" ht="12.75" customHeight="1" x14ac:dyDescent="0.2">
      <c r="A81" s="62"/>
      <c r="B81" s="478" t="str">
        <f>+'11+'!B190:M190</f>
        <v>Пособия, компенсации, меры социальной поддержки по публичным нормативным обязательствам</v>
      </c>
      <c r="C81" s="478"/>
      <c r="D81" s="478"/>
      <c r="E81" s="478"/>
      <c r="F81" s="479"/>
      <c r="G81" s="63" t="str">
        <f>+'11+'!Q190</f>
        <v>0120253800</v>
      </c>
      <c r="H81" s="64" t="str">
        <f>+'11+'!R190</f>
        <v>313</v>
      </c>
      <c r="I81" s="257"/>
      <c r="J81" s="257"/>
      <c r="K81" s="432"/>
      <c r="L81" s="438"/>
      <c r="M81" s="65"/>
      <c r="N81" s="180"/>
      <c r="O81" s="203">
        <f>+'11+'!W190</f>
        <v>25252.799999999999</v>
      </c>
      <c r="P81" s="329">
        <f>+'11+'!X190</f>
        <v>17810.893059999999</v>
      </c>
      <c r="Q81" s="283">
        <f t="shared" si="0"/>
        <v>70.530369147183677</v>
      </c>
    </row>
    <row r="82" spans="1:17" ht="12.75" customHeight="1" x14ac:dyDescent="0.2">
      <c r="A82" s="62"/>
      <c r="B82" s="478" t="str">
        <f>+'11+'!B191:M191</f>
        <v>Муниципальная программа "Социальная поддержка граждан в Овюрском кожууне"</v>
      </c>
      <c r="C82" s="478"/>
      <c r="D82" s="478"/>
      <c r="E82" s="478"/>
      <c r="F82" s="479"/>
      <c r="G82" s="63" t="str">
        <f>+'11+'!Q191</f>
        <v>0100000000</v>
      </c>
      <c r="H82" s="64">
        <f>+'11+'!R191</f>
        <v>0</v>
      </c>
      <c r="I82" s="257"/>
      <c r="J82" s="257"/>
      <c r="K82" s="432"/>
      <c r="L82" s="438"/>
      <c r="M82" s="65"/>
      <c r="N82" s="180"/>
      <c r="O82" s="203">
        <f>+'11+'!W191</f>
        <v>65486</v>
      </c>
      <c r="P82" s="329">
        <f>+'11+'!X191</f>
        <v>61674.867019999998</v>
      </c>
      <c r="Q82" s="283">
        <f t="shared" si="0"/>
        <v>94.180232446629802</v>
      </c>
    </row>
    <row r="83" spans="1:17" ht="12.75" customHeight="1" x14ac:dyDescent="0.2">
      <c r="A83" s="62"/>
      <c r="B83" s="478" t="str">
        <f>+'11+'!B192:M192</f>
        <v>подпрограмма "Социальная поддержка семьи и детей"</v>
      </c>
      <c r="C83" s="478"/>
      <c r="D83" s="478"/>
      <c r="E83" s="478"/>
      <c r="F83" s="479"/>
      <c r="G83" s="63" t="str">
        <f>+'11+'!Q192</f>
        <v>0120000000</v>
      </c>
      <c r="H83" s="64">
        <f>+'11+'!R192</f>
        <v>0</v>
      </c>
      <c r="I83" s="257"/>
      <c r="J83" s="257"/>
      <c r="K83" s="432"/>
      <c r="L83" s="438"/>
      <c r="M83" s="65"/>
      <c r="N83" s="180"/>
      <c r="O83" s="203">
        <f>+'11+'!W192</f>
        <v>65486</v>
      </c>
      <c r="P83" s="329">
        <f>+'11+'!X192</f>
        <v>61674.867019999998</v>
      </c>
      <c r="Q83" s="283">
        <f t="shared" si="0"/>
        <v>94.180232446629802</v>
      </c>
    </row>
    <row r="84" spans="1:17" ht="12.75" customHeight="1" x14ac:dyDescent="0.2">
      <c r="A84" s="62"/>
      <c r="B84" s="478" t="str">
        <f>+'11+'!B193:M193</f>
        <v>Субвенции бюджетам муниципальных районов на осуществление ежемесячных выплат на детей в возрасте от трех до семи лет включительно</v>
      </c>
      <c r="C84" s="478"/>
      <c r="D84" s="478"/>
      <c r="E84" s="478"/>
      <c r="F84" s="479"/>
      <c r="G84" s="63" t="str">
        <f>+'11+'!Q193</f>
        <v>01202L3020</v>
      </c>
      <c r="H84" s="64">
        <f>+'11+'!R193</f>
        <v>0</v>
      </c>
      <c r="I84" s="257"/>
      <c r="J84" s="257"/>
      <c r="K84" s="432"/>
      <c r="L84" s="438"/>
      <c r="M84" s="65"/>
      <c r="N84" s="180"/>
      <c r="O84" s="203">
        <f>+'11+'!W193</f>
        <v>65486</v>
      </c>
      <c r="P84" s="329">
        <f>+'11+'!X193</f>
        <v>61674.867019999998</v>
      </c>
      <c r="Q84" s="283">
        <f t="shared" si="0"/>
        <v>94.180232446629802</v>
      </c>
    </row>
    <row r="85" spans="1:17" ht="12.75" customHeight="1" x14ac:dyDescent="0.2">
      <c r="A85" s="62"/>
      <c r="B85" s="478" t="str">
        <f>+'11+'!B194:M194</f>
        <v>Социальное обеспечение и иные выплаты населению</v>
      </c>
      <c r="C85" s="478"/>
      <c r="D85" s="478"/>
      <c r="E85" s="478"/>
      <c r="F85" s="479"/>
      <c r="G85" s="63" t="str">
        <f>+'11+'!Q194</f>
        <v>01202L3020</v>
      </c>
      <c r="H85" s="64" t="str">
        <f>+'11+'!R194</f>
        <v>300</v>
      </c>
      <c r="I85" s="257"/>
      <c r="J85" s="257"/>
      <c r="K85" s="432"/>
      <c r="L85" s="438"/>
      <c r="M85" s="65"/>
      <c r="N85" s="180"/>
      <c r="O85" s="203">
        <f>+'11+'!W194</f>
        <v>65486</v>
      </c>
      <c r="P85" s="329">
        <f>+'11+'!X194</f>
        <v>61674.867019999998</v>
      </c>
      <c r="Q85" s="283">
        <f t="shared" ref="Q85:Q151" si="1">P85/O85*100</f>
        <v>94.180232446629802</v>
      </c>
    </row>
    <row r="86" spans="1:17" ht="12.75" customHeight="1" x14ac:dyDescent="0.2">
      <c r="A86" s="62"/>
      <c r="B86" s="478" t="str">
        <f>+'11+'!B195:M195</f>
        <v>Публичные нормативные социальные выплаты гражданам</v>
      </c>
      <c r="C86" s="478"/>
      <c r="D86" s="478"/>
      <c r="E86" s="478"/>
      <c r="F86" s="479"/>
      <c r="G86" s="63" t="str">
        <f>+'11+'!Q195</f>
        <v>01202L3020</v>
      </c>
      <c r="H86" s="64" t="str">
        <f>+'11+'!R195</f>
        <v>310</v>
      </c>
      <c r="I86" s="257"/>
      <c r="J86" s="257"/>
      <c r="K86" s="432"/>
      <c r="L86" s="438"/>
      <c r="M86" s="65"/>
      <c r="N86" s="180"/>
      <c r="O86" s="203">
        <f>+'11+'!W195</f>
        <v>65486</v>
      </c>
      <c r="P86" s="329">
        <f>+'11+'!X195</f>
        <v>61674.867019999998</v>
      </c>
      <c r="Q86" s="283">
        <f t="shared" si="1"/>
        <v>94.180232446629802</v>
      </c>
    </row>
    <row r="87" spans="1:17" ht="32.25" customHeight="1" x14ac:dyDescent="0.2">
      <c r="A87" s="62"/>
      <c r="B87" s="478" t="str">
        <f>+'11+'!B196:M196</f>
        <v>Пособия, компенсации, меры социальной поддержки по публичным нормативным обязательствам</v>
      </c>
      <c r="C87" s="478"/>
      <c r="D87" s="478"/>
      <c r="E87" s="478"/>
      <c r="F87" s="479"/>
      <c r="G87" s="63" t="str">
        <f>+'11+'!Q196</f>
        <v>01202L3020</v>
      </c>
      <c r="H87" s="64" t="str">
        <f>+'11+'!R196</f>
        <v>313</v>
      </c>
      <c r="I87" s="257"/>
      <c r="J87" s="257"/>
      <c r="K87" s="432"/>
      <c r="L87" s="438"/>
      <c r="M87" s="65"/>
      <c r="N87" s="180"/>
      <c r="O87" s="203">
        <f>+'11+'!W196</f>
        <v>65486</v>
      </c>
      <c r="P87" s="329">
        <f>+'11+'!X196</f>
        <v>61674.867019999998</v>
      </c>
      <c r="Q87" s="283">
        <f t="shared" si="1"/>
        <v>94.180232446629802</v>
      </c>
    </row>
    <row r="88" spans="1:17" ht="42.75" customHeight="1" x14ac:dyDescent="0.2">
      <c r="A88" s="62"/>
      <c r="B88" s="478" t="str">
        <f>+'11+'!B197:M197</f>
        <v>Муниципальная программа "Социальная поддержка граждан в Овюрском кожууне"</v>
      </c>
      <c r="C88" s="478"/>
      <c r="D88" s="478"/>
      <c r="E88" s="478"/>
      <c r="F88" s="479"/>
      <c r="G88" s="63" t="str">
        <f>+'11+'!Q197</f>
        <v>0100000000</v>
      </c>
      <c r="H88" s="64">
        <f>+'11+'!R197</f>
        <v>0</v>
      </c>
      <c r="I88" s="257"/>
      <c r="J88" s="257"/>
      <c r="K88" s="432"/>
      <c r="L88" s="438"/>
      <c r="M88" s="65"/>
      <c r="N88" s="180"/>
      <c r="O88" s="203">
        <f>+'11+'!W197</f>
        <v>35709.57372</v>
      </c>
      <c r="P88" s="329">
        <f>+'11+'!X197</f>
        <v>29053.84</v>
      </c>
      <c r="Q88" s="283">
        <f t="shared" si="1"/>
        <v>81.361486496064501</v>
      </c>
    </row>
    <row r="89" spans="1:17" ht="42.75" customHeight="1" x14ac:dyDescent="0.2">
      <c r="A89" s="62"/>
      <c r="B89" s="478" t="str">
        <f>+'11+'!B198:M198</f>
        <v>подпрограмма "Социальная поддержка семьи и детей"</v>
      </c>
      <c r="C89" s="478"/>
      <c r="D89" s="478"/>
      <c r="E89" s="478"/>
      <c r="F89" s="479"/>
      <c r="G89" s="63" t="str">
        <f>+'11+'!Q198</f>
        <v>0120000000</v>
      </c>
      <c r="H89" s="64">
        <f>+'11+'!R198</f>
        <v>0</v>
      </c>
      <c r="I89" s="257"/>
      <c r="J89" s="257"/>
      <c r="K89" s="432"/>
      <c r="L89" s="438"/>
      <c r="M89" s="65"/>
      <c r="N89" s="180"/>
      <c r="O89" s="203">
        <f>+'11+'!W198</f>
        <v>35709.57372</v>
      </c>
      <c r="P89" s="329">
        <f>+'11+'!X198</f>
        <v>29053.84</v>
      </c>
      <c r="Q89" s="283">
        <f t="shared" si="1"/>
        <v>81.361486496064501</v>
      </c>
    </row>
    <row r="90" spans="1:17" ht="42.75" customHeight="1" x14ac:dyDescent="0.2">
      <c r="A90" s="62"/>
      <c r="B90" s="478" t="str">
        <f>+'11+'!B199:M199</f>
        <v>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из резервного фонда РФ</v>
      </c>
      <c r="C90" s="478"/>
      <c r="D90" s="478"/>
      <c r="E90" s="478"/>
      <c r="F90" s="479"/>
      <c r="G90" s="63" t="str">
        <f>+'11+'!Q199</f>
        <v>012P15084F</v>
      </c>
      <c r="H90" s="64">
        <f>+'11+'!R199</f>
        <v>0</v>
      </c>
      <c r="I90" s="257"/>
      <c r="J90" s="257"/>
      <c r="K90" s="432"/>
      <c r="L90" s="438"/>
      <c r="M90" s="65"/>
      <c r="N90" s="180"/>
      <c r="O90" s="203">
        <f>+'11+'!W199</f>
        <v>889.00771999999995</v>
      </c>
      <c r="P90" s="329">
        <f>+'11+'!X199</f>
        <v>714.44899999999996</v>
      </c>
      <c r="Q90" s="283">
        <f t="shared" si="1"/>
        <v>80.364768935864802</v>
      </c>
    </row>
    <row r="91" spans="1:17" ht="42.75" customHeight="1" x14ac:dyDescent="0.2">
      <c r="A91" s="62"/>
      <c r="B91" s="478" t="str">
        <f>+'11+'!B200:M200</f>
        <v>Социальное обеспечение и иные выплаты населению</v>
      </c>
      <c r="C91" s="478"/>
      <c r="D91" s="478"/>
      <c r="E91" s="478"/>
      <c r="F91" s="479"/>
      <c r="G91" s="63" t="str">
        <f>+'11+'!Q200</f>
        <v>012P15084F</v>
      </c>
      <c r="H91" s="64" t="str">
        <f>+'11+'!R200</f>
        <v>300</v>
      </c>
      <c r="I91" s="257"/>
      <c r="J91" s="257"/>
      <c r="K91" s="432"/>
      <c r="L91" s="438"/>
      <c r="M91" s="65"/>
      <c r="N91" s="180"/>
      <c r="O91" s="203">
        <f>+'11+'!W200</f>
        <v>889.00771999999995</v>
      </c>
      <c r="P91" s="329">
        <f>+'11+'!X200</f>
        <v>714.44899999999996</v>
      </c>
      <c r="Q91" s="283">
        <f t="shared" si="1"/>
        <v>80.364768935864802</v>
      </c>
    </row>
    <row r="92" spans="1:17" ht="42.75" customHeight="1" x14ac:dyDescent="0.2">
      <c r="A92" s="62"/>
      <c r="B92" s="478" t="str">
        <f>+'11+'!B201:M201</f>
        <v>Публичные нормативные социальные выплаты гражданам</v>
      </c>
      <c r="C92" s="478"/>
      <c r="D92" s="478"/>
      <c r="E92" s="478"/>
      <c r="F92" s="479"/>
      <c r="G92" s="63" t="str">
        <f>+'11+'!Q201</f>
        <v>012P15084F</v>
      </c>
      <c r="H92" s="64" t="str">
        <f>+'11+'!R201</f>
        <v>310</v>
      </c>
      <c r="I92" s="257"/>
      <c r="J92" s="257"/>
      <c r="K92" s="432"/>
      <c r="L92" s="438"/>
      <c r="M92" s="65"/>
      <c r="N92" s="180"/>
      <c r="O92" s="203">
        <f>+'11+'!W201</f>
        <v>889.00771999999995</v>
      </c>
      <c r="P92" s="329">
        <f>+'11+'!X201</f>
        <v>714.44899999999996</v>
      </c>
      <c r="Q92" s="283">
        <f t="shared" si="1"/>
        <v>80.364768935864802</v>
      </c>
    </row>
    <row r="93" spans="1:17" ht="42.75" customHeight="1" x14ac:dyDescent="0.2">
      <c r="A93" s="62"/>
      <c r="B93" s="478" t="str">
        <f>+'11+'!B202:M202</f>
        <v>Пособия, компенсации, меры социальной поддержки по публичным нормативным обязательствам</v>
      </c>
      <c r="C93" s="478"/>
      <c r="D93" s="478"/>
      <c r="E93" s="478"/>
      <c r="F93" s="479"/>
      <c r="G93" s="63" t="str">
        <f>+'11+'!Q202</f>
        <v>012P15084F</v>
      </c>
      <c r="H93" s="64" t="str">
        <f>+'11+'!R202</f>
        <v>313</v>
      </c>
      <c r="I93" s="257"/>
      <c r="J93" s="257"/>
      <c r="K93" s="432"/>
      <c r="L93" s="438"/>
      <c r="M93" s="65"/>
      <c r="N93" s="180"/>
      <c r="O93" s="203">
        <f>+'11+'!W202</f>
        <v>889.00771999999995</v>
      </c>
      <c r="P93" s="329">
        <f>+'11+'!X202</f>
        <v>714.44899999999996</v>
      </c>
      <c r="Q93" s="283">
        <f t="shared" si="1"/>
        <v>80.364768935864802</v>
      </c>
    </row>
    <row r="94" spans="1:17" ht="21.75" customHeight="1" x14ac:dyDescent="0.2">
      <c r="A94" s="62"/>
      <c r="B94" s="478" t="str">
        <f>+'11+'!B203:M203</f>
        <v>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c r="C94" s="478"/>
      <c r="D94" s="478"/>
      <c r="E94" s="478"/>
      <c r="F94" s="479"/>
      <c r="G94" s="63" t="str">
        <f>+'11+'!Q203</f>
        <v>012P150840</v>
      </c>
      <c r="H94" s="64">
        <f>+'11+'!R203</f>
        <v>0</v>
      </c>
      <c r="I94" s="257"/>
      <c r="J94" s="257"/>
      <c r="K94" s="432"/>
      <c r="L94" s="438"/>
      <c r="M94" s="65"/>
      <c r="N94" s="180"/>
      <c r="O94" s="203">
        <f>+'11+'!W203</f>
        <v>12000</v>
      </c>
      <c r="P94" s="329">
        <f>+'11+'!X203</f>
        <v>12000</v>
      </c>
      <c r="Q94" s="283">
        <f t="shared" si="1"/>
        <v>100</v>
      </c>
    </row>
    <row r="95" spans="1:17" ht="12.75" customHeight="1" x14ac:dyDescent="0.2">
      <c r="A95" s="62"/>
      <c r="B95" s="478" t="str">
        <f>+'11+'!B204:M204</f>
        <v>Социальное обеспечение и иные выплаты населению</v>
      </c>
      <c r="C95" s="478"/>
      <c r="D95" s="478"/>
      <c r="E95" s="478"/>
      <c r="F95" s="479"/>
      <c r="G95" s="63" t="str">
        <f>+'11+'!Q204</f>
        <v>012P150840</v>
      </c>
      <c r="H95" s="64" t="str">
        <f>+'11+'!R204</f>
        <v>300</v>
      </c>
      <c r="I95" s="257"/>
      <c r="J95" s="257"/>
      <c r="K95" s="432"/>
      <c r="L95" s="438"/>
      <c r="M95" s="65"/>
      <c r="N95" s="180"/>
      <c r="O95" s="203">
        <f>+'11+'!W204</f>
        <v>12000</v>
      </c>
      <c r="P95" s="329">
        <f>+'11+'!X204</f>
        <v>12000</v>
      </c>
      <c r="Q95" s="283">
        <f t="shared" si="1"/>
        <v>100</v>
      </c>
    </row>
    <row r="96" spans="1:17" ht="21.75" customHeight="1" x14ac:dyDescent="0.2">
      <c r="A96" s="62"/>
      <c r="B96" s="478" t="str">
        <f>+'11+'!B205:M205</f>
        <v>Публичные нормативные социальные выплаты гражданам</v>
      </c>
      <c r="C96" s="478"/>
      <c r="D96" s="478"/>
      <c r="E96" s="478"/>
      <c r="F96" s="479"/>
      <c r="G96" s="63" t="str">
        <f>+'11+'!Q205</f>
        <v>012P150840</v>
      </c>
      <c r="H96" s="64" t="str">
        <f>+'11+'!R205</f>
        <v>310</v>
      </c>
      <c r="I96" s="257"/>
      <c r="J96" s="257"/>
      <c r="K96" s="432"/>
      <c r="L96" s="438"/>
      <c r="M96" s="65"/>
      <c r="N96" s="180"/>
      <c r="O96" s="203">
        <f>+'11+'!W205</f>
        <v>12000</v>
      </c>
      <c r="P96" s="329">
        <f>+'11+'!X205</f>
        <v>12000</v>
      </c>
      <c r="Q96" s="283">
        <f t="shared" si="1"/>
        <v>100</v>
      </c>
    </row>
    <row r="97" spans="1:17" ht="53.25" customHeight="1" x14ac:dyDescent="0.2">
      <c r="A97" s="62"/>
      <c r="B97" s="478" t="str">
        <f>+'11+'!B206:M206</f>
        <v>Пособия, компенсации, меры социальной поддержки по публичным нормативным обязательствам</v>
      </c>
      <c r="C97" s="478"/>
      <c r="D97" s="478"/>
      <c r="E97" s="478"/>
      <c r="F97" s="479"/>
      <c r="G97" s="63" t="str">
        <f>+'11+'!Q206</f>
        <v>012P150840</v>
      </c>
      <c r="H97" s="64" t="str">
        <f>+'11+'!R206</f>
        <v>313</v>
      </c>
      <c r="I97" s="257"/>
      <c r="J97" s="257"/>
      <c r="K97" s="432"/>
      <c r="L97" s="438"/>
      <c r="M97" s="65"/>
      <c r="N97" s="180"/>
      <c r="O97" s="203">
        <f>+'11+'!W206</f>
        <v>12000</v>
      </c>
      <c r="P97" s="329">
        <f>+'11+'!X206</f>
        <v>12000</v>
      </c>
      <c r="Q97" s="283">
        <f t="shared" si="1"/>
        <v>100</v>
      </c>
    </row>
    <row r="98" spans="1:17" ht="12.75" customHeight="1" x14ac:dyDescent="0.2">
      <c r="A98" s="62"/>
      <c r="B98" s="478" t="str">
        <f>+'11+'!B207:M207</f>
        <v>Осуществление ежемесячной выплаты в связи с рождением (усыновлением) первого ребенка</v>
      </c>
      <c r="C98" s="478"/>
      <c r="D98" s="478"/>
      <c r="E98" s="478"/>
      <c r="F98" s="479"/>
      <c r="G98" s="63" t="str">
        <f>+'11+'!Q207</f>
        <v>012P155730</v>
      </c>
      <c r="H98" s="64">
        <f>+'11+'!R207</f>
        <v>0</v>
      </c>
      <c r="I98" s="257"/>
      <c r="J98" s="257"/>
      <c r="K98" s="432"/>
      <c r="L98" s="438"/>
      <c r="M98" s="65"/>
      <c r="N98" s="180"/>
      <c r="O98" s="203">
        <f>+'11+'!W207</f>
        <v>22820.565999999999</v>
      </c>
      <c r="P98" s="329">
        <f>+'11+'!X207</f>
        <v>16339.391</v>
      </c>
      <c r="Q98" s="283">
        <f t="shared" si="1"/>
        <v>71.599411688561972</v>
      </c>
    </row>
    <row r="99" spans="1:17" ht="32.25" customHeight="1" x14ac:dyDescent="0.2">
      <c r="A99" s="62"/>
      <c r="B99" s="478" t="str">
        <f>+'11+'!B208:M208</f>
        <v>Социальное обеспечение и иные выплаты населению</v>
      </c>
      <c r="C99" s="478"/>
      <c r="D99" s="478"/>
      <c r="E99" s="478"/>
      <c r="F99" s="479"/>
      <c r="G99" s="63" t="str">
        <f>+'11+'!Q208</f>
        <v>012P155730</v>
      </c>
      <c r="H99" s="64" t="str">
        <f>+'11+'!R208</f>
        <v>300</v>
      </c>
      <c r="I99" s="257"/>
      <c r="J99" s="257"/>
      <c r="K99" s="432"/>
      <c r="L99" s="438"/>
      <c r="M99" s="65"/>
      <c r="N99" s="180"/>
      <c r="O99" s="203">
        <f>+'11+'!W208</f>
        <v>22820.565999999999</v>
      </c>
      <c r="P99" s="329">
        <f>+'11+'!X208</f>
        <v>16339.391</v>
      </c>
      <c r="Q99" s="283">
        <f t="shared" si="1"/>
        <v>71.599411688561972</v>
      </c>
    </row>
    <row r="100" spans="1:17" ht="12.75" customHeight="1" x14ac:dyDescent="0.2">
      <c r="A100" s="62"/>
      <c r="B100" s="478" t="str">
        <f>+'11+'!B209:M209</f>
        <v>Публичные нормативные социальные выплаты гражданам</v>
      </c>
      <c r="C100" s="478"/>
      <c r="D100" s="478"/>
      <c r="E100" s="478"/>
      <c r="F100" s="479"/>
      <c r="G100" s="63" t="str">
        <f>+'11+'!Q209</f>
        <v>012P155730</v>
      </c>
      <c r="H100" s="64" t="str">
        <f>+'11+'!R209</f>
        <v>310</v>
      </c>
      <c r="I100" s="257"/>
      <c r="J100" s="257"/>
      <c r="K100" s="432"/>
      <c r="L100" s="438"/>
      <c r="M100" s="65"/>
      <c r="N100" s="180"/>
      <c r="O100" s="203">
        <f>+'11+'!W209</f>
        <v>22820.565999999999</v>
      </c>
      <c r="P100" s="329">
        <f>+'11+'!X209</f>
        <v>16339.391</v>
      </c>
      <c r="Q100" s="283">
        <f t="shared" si="1"/>
        <v>71.599411688561972</v>
      </c>
    </row>
    <row r="101" spans="1:17" ht="21.75" customHeight="1" x14ac:dyDescent="0.2">
      <c r="A101" s="62"/>
      <c r="B101" s="478" t="str">
        <f>+'11+'!B210:M210</f>
        <v>Пособия, компенсации, меры социальной поддержки по публичным нормативным обязательствам</v>
      </c>
      <c r="C101" s="478"/>
      <c r="D101" s="478"/>
      <c r="E101" s="478"/>
      <c r="F101" s="479"/>
      <c r="G101" s="63" t="str">
        <f>+'11+'!Q210</f>
        <v>012P155730</v>
      </c>
      <c r="H101" s="64" t="str">
        <f>+'11+'!R210</f>
        <v>313</v>
      </c>
      <c r="I101" s="257"/>
      <c r="J101" s="257"/>
      <c r="K101" s="432"/>
      <c r="L101" s="438"/>
      <c r="M101" s="65"/>
      <c r="N101" s="180"/>
      <c r="O101" s="203">
        <f>+'11+'!W210</f>
        <v>22820.565999999999</v>
      </c>
      <c r="P101" s="329">
        <f>+'11+'!X210</f>
        <v>16339.391</v>
      </c>
      <c r="Q101" s="283">
        <f t="shared" si="1"/>
        <v>71.599411688561972</v>
      </c>
    </row>
    <row r="102" spans="1:17" ht="12.75" customHeight="1" x14ac:dyDescent="0.2">
      <c r="A102" s="62"/>
      <c r="B102" s="478" t="str">
        <f>+'11+'!B211:M211</f>
        <v>Другие вопросы в области социальной политики</v>
      </c>
      <c r="C102" s="478"/>
      <c r="D102" s="478"/>
      <c r="E102" s="478"/>
      <c r="F102" s="479"/>
      <c r="G102" s="63">
        <f>+'11+'!Q211</f>
        <v>0</v>
      </c>
      <c r="H102" s="64">
        <f>+'11+'!R211</f>
        <v>0</v>
      </c>
      <c r="I102" s="257"/>
      <c r="J102" s="257"/>
      <c r="K102" s="432"/>
      <c r="L102" s="438"/>
      <c r="M102" s="65"/>
      <c r="N102" s="180"/>
      <c r="O102" s="203">
        <f>+'11+'!W211</f>
        <v>4609.8</v>
      </c>
      <c r="P102" s="329">
        <f>+'11+'!X211</f>
        <v>3799.5041699999997</v>
      </c>
      <c r="Q102" s="283">
        <f t="shared" si="1"/>
        <v>82.422321358844201</v>
      </c>
    </row>
    <row r="103" spans="1:17" ht="12.75" customHeight="1" x14ac:dyDescent="0.2">
      <c r="A103" s="62"/>
      <c r="B103" s="478" t="str">
        <f>+'11+'!B212:M212</f>
        <v>Муниципальная программа "Социальная поддержка граждан в Овюрском кожууне"</v>
      </c>
      <c r="C103" s="478"/>
      <c r="D103" s="478"/>
      <c r="E103" s="478"/>
      <c r="F103" s="479"/>
      <c r="G103" s="63" t="str">
        <f>+'11+'!Q212</f>
        <v>0100000000</v>
      </c>
      <c r="H103" s="64">
        <f>+'11+'!R212</f>
        <v>0</v>
      </c>
      <c r="I103" s="257"/>
      <c r="J103" s="257"/>
      <c r="K103" s="432"/>
      <c r="L103" s="438"/>
      <c r="M103" s="65"/>
      <c r="N103" s="180"/>
      <c r="O103" s="203">
        <f>+'11+'!W212</f>
        <v>4147.8</v>
      </c>
      <c r="P103" s="329">
        <f>+'11+'!X212</f>
        <v>3493.8140399999997</v>
      </c>
      <c r="Q103" s="283">
        <f t="shared" si="1"/>
        <v>84.232943729205829</v>
      </c>
    </row>
    <row r="104" spans="1:17" ht="21.75" customHeight="1" x14ac:dyDescent="0.2">
      <c r="A104" s="62"/>
      <c r="B104" s="478" t="str">
        <f>+'11+'!B213:M213</f>
        <v>Подпрограмма "Обеспечение реализации муниципальной программы и прочие мероприятия"</v>
      </c>
      <c r="C104" s="478"/>
      <c r="D104" s="478"/>
      <c r="E104" s="478"/>
      <c r="F104" s="479"/>
      <c r="G104" s="63" t="str">
        <f>+'11+'!Q213</f>
        <v>0140000000</v>
      </c>
      <c r="H104" s="64">
        <f>+'11+'!R213</f>
        <v>0</v>
      </c>
      <c r="I104" s="257"/>
      <c r="J104" s="257"/>
      <c r="K104" s="432"/>
      <c r="L104" s="438"/>
      <c r="M104" s="65"/>
      <c r="N104" s="180"/>
      <c r="O104" s="203">
        <f>+'11+'!W213</f>
        <v>4147.8</v>
      </c>
      <c r="P104" s="329">
        <f>+'11+'!X213</f>
        <v>3493.8140399999997</v>
      </c>
      <c r="Q104" s="283">
        <f t="shared" si="1"/>
        <v>84.232943729205829</v>
      </c>
    </row>
    <row r="105" spans="1:17" ht="32.25" customHeight="1" x14ac:dyDescent="0.2">
      <c r="A105" s="62"/>
      <c r="B105" s="478" t="str">
        <f>+'11+'!B214:M214</f>
        <v>Обеспечение деятельности органов местного самоуправления</v>
      </c>
      <c r="C105" s="478"/>
      <c r="D105" s="478"/>
      <c r="E105" s="478"/>
      <c r="F105" s="479"/>
      <c r="G105" s="63" t="str">
        <f>+'11+'!Q214</f>
        <v>0140100019</v>
      </c>
      <c r="H105" s="64">
        <f>+'11+'!R214</f>
        <v>0</v>
      </c>
      <c r="I105" s="257"/>
      <c r="J105" s="257"/>
      <c r="K105" s="432"/>
      <c r="L105" s="438"/>
      <c r="M105" s="65"/>
      <c r="N105" s="180"/>
      <c r="O105" s="203">
        <f>+'11+'!W214</f>
        <v>4147.8</v>
      </c>
      <c r="P105" s="329">
        <f>+'11+'!X214</f>
        <v>3493.8140399999997</v>
      </c>
      <c r="Q105" s="283">
        <f t="shared" si="1"/>
        <v>84.232943729205829</v>
      </c>
    </row>
    <row r="106" spans="1:17" ht="32.25" customHeight="1" x14ac:dyDescent="0.2">
      <c r="A106" s="62"/>
      <c r="B106" s="478" t="str">
        <f>+'11+'!B215:M215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106" s="478"/>
      <c r="D106" s="478"/>
      <c r="E106" s="478"/>
      <c r="F106" s="479"/>
      <c r="G106" s="63" t="str">
        <f>+'11+'!Q215</f>
        <v>0140100019</v>
      </c>
      <c r="H106" s="64" t="str">
        <f>+'11+'!R215</f>
        <v>100</v>
      </c>
      <c r="I106" s="257"/>
      <c r="J106" s="257"/>
      <c r="K106" s="432"/>
      <c r="L106" s="438"/>
      <c r="M106" s="65"/>
      <c r="N106" s="180"/>
      <c r="O106" s="203">
        <f>+'11+'!W215</f>
        <v>3891.8</v>
      </c>
      <c r="P106" s="329">
        <f>+'11+'!X215</f>
        <v>3330.627</v>
      </c>
      <c r="Q106" s="283">
        <f t="shared" si="1"/>
        <v>85.580631070455823</v>
      </c>
    </row>
    <row r="107" spans="1:17" ht="21.75" customHeight="1" x14ac:dyDescent="0.2">
      <c r="A107" s="62"/>
      <c r="B107" s="478" t="str">
        <f>+'11+'!B216:M216</f>
        <v>Расходы на выплаты персоналу государственных (муниципальных) органов</v>
      </c>
      <c r="C107" s="478"/>
      <c r="D107" s="478"/>
      <c r="E107" s="478"/>
      <c r="F107" s="479"/>
      <c r="G107" s="63" t="str">
        <f>+'11+'!Q216</f>
        <v>0140100019</v>
      </c>
      <c r="H107" s="64" t="str">
        <f>+'11+'!R216</f>
        <v>120</v>
      </c>
      <c r="I107" s="257"/>
      <c r="J107" s="257"/>
      <c r="K107" s="432"/>
      <c r="L107" s="438"/>
      <c r="M107" s="65"/>
      <c r="N107" s="180"/>
      <c r="O107" s="203">
        <f>+'11+'!W216</f>
        <v>3891.8</v>
      </c>
      <c r="P107" s="329">
        <f>+'11+'!X216</f>
        <v>3330.627</v>
      </c>
      <c r="Q107" s="283">
        <f t="shared" si="1"/>
        <v>85.580631070455823</v>
      </c>
    </row>
    <row r="108" spans="1:17" ht="21.75" customHeight="1" x14ac:dyDescent="0.2">
      <c r="A108" s="62"/>
      <c r="B108" s="478" t="str">
        <f>+'11+'!B217:M217</f>
        <v>Фонд оплаты труда государственных (муниципальных) органов</v>
      </c>
      <c r="C108" s="478"/>
      <c r="D108" s="478"/>
      <c r="E108" s="478"/>
      <c r="F108" s="479"/>
      <c r="G108" s="63" t="str">
        <f>+'11+'!Q217</f>
        <v>0140100019</v>
      </c>
      <c r="H108" s="64" t="str">
        <f>+'11+'!R217</f>
        <v>121</v>
      </c>
      <c r="I108" s="257"/>
      <c r="J108" s="257"/>
      <c r="K108" s="432"/>
      <c r="L108" s="438"/>
      <c r="M108" s="65"/>
      <c r="N108" s="180"/>
      <c r="O108" s="203">
        <f>+'11+'!W217</f>
        <v>2989.0940000000001</v>
      </c>
      <c r="P108" s="329">
        <f>+'11+'!X217</f>
        <v>2564.40742</v>
      </c>
      <c r="Q108" s="283">
        <f t="shared" si="1"/>
        <v>85.792130324439441</v>
      </c>
    </row>
    <row r="109" spans="1:17" ht="21.75" customHeight="1" x14ac:dyDescent="0.2">
      <c r="A109" s="62"/>
      <c r="B109" s="478" t="str">
        <f>+'11+'!B218:M218</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109" s="478"/>
      <c r="D109" s="478"/>
      <c r="E109" s="478"/>
      <c r="F109" s="479"/>
      <c r="G109" s="63" t="str">
        <f>+'11+'!Q218</f>
        <v>0140100019</v>
      </c>
      <c r="H109" s="64" t="str">
        <f>+'11+'!R218</f>
        <v>129</v>
      </c>
      <c r="I109" s="257"/>
      <c r="J109" s="257"/>
      <c r="K109" s="432"/>
      <c r="L109" s="438"/>
      <c r="M109" s="65"/>
      <c r="N109" s="180"/>
      <c r="O109" s="203">
        <f>+'11+'!W218</f>
        <v>902.70600000000002</v>
      </c>
      <c r="P109" s="329">
        <f>+'11+'!X218</f>
        <v>766.21957999999995</v>
      </c>
      <c r="Q109" s="283">
        <f t="shared" si="1"/>
        <v>84.88030211386652</v>
      </c>
    </row>
    <row r="110" spans="1:17" ht="21.75" customHeight="1" x14ac:dyDescent="0.2">
      <c r="A110" s="62"/>
      <c r="B110" s="478" t="str">
        <f>+'11+'!B219:M219</f>
        <v>Закупка товаров, работ и услуг для обеспечения государственных (муниципальных) нужд</v>
      </c>
      <c r="C110" s="478"/>
      <c r="D110" s="478"/>
      <c r="E110" s="478"/>
      <c r="F110" s="479"/>
      <c r="G110" s="63" t="str">
        <f>+'11+'!Q219</f>
        <v>0140100019</v>
      </c>
      <c r="H110" s="64" t="str">
        <f>+'11+'!R219</f>
        <v>200</v>
      </c>
      <c r="I110" s="257"/>
      <c r="J110" s="257"/>
      <c r="K110" s="432"/>
      <c r="L110" s="438"/>
      <c r="M110" s="65"/>
      <c r="N110" s="180"/>
      <c r="O110" s="203">
        <f>+'11+'!W219</f>
        <v>226</v>
      </c>
      <c r="P110" s="329">
        <f>+'11+'!X219</f>
        <v>158.18704</v>
      </c>
      <c r="Q110" s="283">
        <f t="shared" si="1"/>
        <v>69.994265486725666</v>
      </c>
    </row>
    <row r="111" spans="1:17" ht="21.75" customHeight="1" x14ac:dyDescent="0.2">
      <c r="A111" s="62"/>
      <c r="B111" s="478" t="str">
        <f>+'11+'!B220:M220</f>
        <v>Иные закупки товаров, работ и услуг для обеспечения государственных (муниципальных) нужд</v>
      </c>
      <c r="C111" s="478"/>
      <c r="D111" s="478"/>
      <c r="E111" s="478"/>
      <c r="F111" s="479"/>
      <c r="G111" s="63" t="str">
        <f>+'11+'!Q220</f>
        <v>0140100019</v>
      </c>
      <c r="H111" s="64" t="str">
        <f>+'11+'!R220</f>
        <v>240</v>
      </c>
      <c r="I111" s="257"/>
      <c r="J111" s="257"/>
      <c r="K111" s="432"/>
      <c r="L111" s="438"/>
      <c r="M111" s="65"/>
      <c r="N111" s="180"/>
      <c r="O111" s="203">
        <f>+'11+'!W220</f>
        <v>226</v>
      </c>
      <c r="P111" s="329">
        <f>+'11+'!X220</f>
        <v>158.18704</v>
      </c>
      <c r="Q111" s="283">
        <f t="shared" si="1"/>
        <v>69.994265486725666</v>
      </c>
    </row>
    <row r="112" spans="1:17" ht="21.75" customHeight="1" x14ac:dyDescent="0.2">
      <c r="A112" s="62"/>
      <c r="B112" s="478" t="str">
        <f>+'11+'!B221:M221</f>
        <v>Закупка товаров, работ, услуг в сфере информационно-коммуникационных технологий</v>
      </c>
      <c r="C112" s="478"/>
      <c r="D112" s="478"/>
      <c r="E112" s="478"/>
      <c r="F112" s="479"/>
      <c r="G112" s="63" t="str">
        <f>+'11+'!Q221</f>
        <v>0140100019</v>
      </c>
      <c r="H112" s="64" t="str">
        <f>+'11+'!R221</f>
        <v>242</v>
      </c>
      <c r="I112" s="257"/>
      <c r="J112" s="257"/>
      <c r="K112" s="432"/>
      <c r="L112" s="438"/>
      <c r="M112" s="65"/>
      <c r="N112" s="180"/>
      <c r="O112" s="203">
        <f>+'11+'!W221</f>
        <v>158</v>
      </c>
      <c r="P112" s="329">
        <f>+'11+'!X221</f>
        <v>105.18704</v>
      </c>
      <c r="Q112" s="283">
        <f t="shared" si="1"/>
        <v>66.574075949367085</v>
      </c>
    </row>
    <row r="113" spans="1:17" ht="21.75" customHeight="1" x14ac:dyDescent="0.2">
      <c r="A113" s="62"/>
      <c r="B113" s="478" t="str">
        <f>+'11+'!B222:M222</f>
        <v>Прочая закупка товаров, работ и услуг</v>
      </c>
      <c r="C113" s="478"/>
      <c r="D113" s="478"/>
      <c r="E113" s="478"/>
      <c r="F113" s="479"/>
      <c r="G113" s="63" t="str">
        <f>+'11+'!Q222</f>
        <v>0140100019</v>
      </c>
      <c r="H113" s="64" t="str">
        <f>+'11+'!R222</f>
        <v>244</v>
      </c>
      <c r="I113" s="257"/>
      <c r="J113" s="257"/>
      <c r="K113" s="432"/>
      <c r="L113" s="438"/>
      <c r="M113" s="65"/>
      <c r="N113" s="180"/>
      <c r="O113" s="203">
        <f>+'11+'!W222</f>
        <v>68</v>
      </c>
      <c r="P113" s="329">
        <f>+'11+'!X222</f>
        <v>53</v>
      </c>
      <c r="Q113" s="283">
        <f t="shared" si="1"/>
        <v>77.941176470588232</v>
      </c>
    </row>
    <row r="114" spans="1:17" ht="21.75" customHeight="1" x14ac:dyDescent="0.2">
      <c r="A114" s="62"/>
      <c r="B114" s="478" t="str">
        <f>+'11+'!B223:M223</f>
        <v>Иные бюджетные ассигнования</v>
      </c>
      <c r="C114" s="478"/>
      <c r="D114" s="478"/>
      <c r="E114" s="478"/>
      <c r="F114" s="479"/>
      <c r="G114" s="63" t="str">
        <f>+'11+'!Q223</f>
        <v>0140100019</v>
      </c>
      <c r="H114" s="64" t="str">
        <f>+'11+'!R223</f>
        <v>800</v>
      </c>
      <c r="I114" s="257"/>
      <c r="J114" s="257"/>
      <c r="K114" s="432"/>
      <c r="L114" s="438"/>
      <c r="M114" s="65"/>
      <c r="N114" s="180"/>
      <c r="O114" s="203">
        <f>+'11+'!W223</f>
        <v>30</v>
      </c>
      <c r="P114" s="329">
        <f>+'11+'!X223</f>
        <v>5</v>
      </c>
      <c r="Q114" s="283">
        <f t="shared" si="1"/>
        <v>16.666666666666664</v>
      </c>
    </row>
    <row r="115" spans="1:17" ht="21.75" customHeight="1" x14ac:dyDescent="0.2">
      <c r="A115" s="62"/>
      <c r="B115" s="478" t="str">
        <f>+'11+'!B224:M224</f>
        <v>Уплата налогов, сборов и иных платежей</v>
      </c>
      <c r="C115" s="478"/>
      <c r="D115" s="478"/>
      <c r="E115" s="478"/>
      <c r="F115" s="479"/>
      <c r="G115" s="63" t="str">
        <f>+'11+'!Q224</f>
        <v>0140100019</v>
      </c>
      <c r="H115" s="64" t="str">
        <f>+'11+'!R224</f>
        <v>850</v>
      </c>
      <c r="I115" s="257"/>
      <c r="J115" s="257"/>
      <c r="K115" s="432"/>
      <c r="L115" s="438"/>
      <c r="M115" s="65"/>
      <c r="N115" s="180"/>
      <c r="O115" s="203">
        <f>+'11+'!W224</f>
        <v>30</v>
      </c>
      <c r="P115" s="329">
        <f>+'11+'!X224</f>
        <v>5</v>
      </c>
      <c r="Q115" s="283">
        <f t="shared" si="1"/>
        <v>16.666666666666664</v>
      </c>
    </row>
    <row r="116" spans="1:17" ht="21.75" customHeight="1" x14ac:dyDescent="0.2">
      <c r="A116" s="62"/>
      <c r="B116" s="478" t="str">
        <f>+'11+'!B225:M225</f>
        <v>Уплата налога на имущество организаций и земельного налога</v>
      </c>
      <c r="C116" s="478"/>
      <c r="D116" s="478"/>
      <c r="E116" s="478"/>
      <c r="F116" s="479"/>
      <c r="G116" s="63" t="str">
        <f>+'11+'!Q225</f>
        <v>0140100019</v>
      </c>
      <c r="H116" s="64" t="str">
        <f>+'11+'!R225</f>
        <v>851</v>
      </c>
      <c r="I116" s="257"/>
      <c r="J116" s="257"/>
      <c r="K116" s="432"/>
      <c r="L116" s="438"/>
      <c r="M116" s="65"/>
      <c r="N116" s="180"/>
      <c r="O116" s="203">
        <f>+'11+'!W225</f>
        <v>25</v>
      </c>
      <c r="P116" s="329">
        <f>+'11+'!X225</f>
        <v>5</v>
      </c>
      <c r="Q116" s="283">
        <f t="shared" si="1"/>
        <v>20</v>
      </c>
    </row>
    <row r="117" spans="1:17" ht="21.75" customHeight="1" x14ac:dyDescent="0.2">
      <c r="A117" s="62"/>
      <c r="B117" s="478" t="str">
        <f>+'11+'!B226:M226</f>
        <v>Уплата прочих налогов, сборов</v>
      </c>
      <c r="C117" s="478"/>
      <c r="D117" s="478"/>
      <c r="E117" s="478"/>
      <c r="F117" s="479"/>
      <c r="G117" s="63" t="str">
        <f>+'11+'!Q226</f>
        <v>0140100019</v>
      </c>
      <c r="H117" s="64" t="str">
        <f>+'11+'!R226</f>
        <v>852</v>
      </c>
      <c r="I117" s="257"/>
      <c r="J117" s="257"/>
      <c r="K117" s="432"/>
      <c r="L117" s="438"/>
      <c r="M117" s="65"/>
      <c r="N117" s="180"/>
      <c r="O117" s="203">
        <f>+'11+'!W226</f>
        <v>5</v>
      </c>
      <c r="P117" s="329">
        <f>+'11+'!X226</f>
        <v>0</v>
      </c>
      <c r="Q117" s="283">
        <f t="shared" si="1"/>
        <v>0</v>
      </c>
    </row>
    <row r="118" spans="1:17" ht="21.75" customHeight="1" x14ac:dyDescent="0.2">
      <c r="A118" s="62"/>
      <c r="B118" s="478" t="str">
        <f>+'11+'!B227:M227</f>
        <v>Муниципальная программа "Социальная поддержка граждан в Овюрском кожууне"</v>
      </c>
      <c r="C118" s="478"/>
      <c r="D118" s="478"/>
      <c r="E118" s="478"/>
      <c r="F118" s="479"/>
      <c r="G118" s="63" t="str">
        <f>+'11+'!Q227</f>
        <v>0100000000</v>
      </c>
      <c r="H118" s="64">
        <f>+'11+'!R227</f>
        <v>0</v>
      </c>
      <c r="I118" s="257"/>
      <c r="J118" s="257"/>
      <c r="K118" s="432"/>
      <c r="L118" s="438"/>
      <c r="M118" s="65"/>
      <c r="N118" s="180"/>
      <c r="O118" s="203">
        <f>+'11+'!W227</f>
        <v>462</v>
      </c>
      <c r="P118" s="329">
        <f>+'11+'!X227</f>
        <v>305.69013000000001</v>
      </c>
      <c r="Q118" s="283">
        <f t="shared" si="1"/>
        <v>66.166694805194808</v>
      </c>
    </row>
    <row r="119" spans="1:17" ht="21.75" customHeight="1" x14ac:dyDescent="0.2">
      <c r="A119" s="62"/>
      <c r="B119" s="478" t="str">
        <f>+'11+'!B228:M228</f>
        <v>Подпрограмма "Обеспечение реализации муниципальной программы и прочие мероприятия"</v>
      </c>
      <c r="C119" s="478"/>
      <c r="D119" s="478"/>
      <c r="E119" s="478"/>
      <c r="F119" s="479"/>
      <c r="G119" s="63" t="str">
        <f>+'11+'!Q228</f>
        <v>0140000000</v>
      </c>
      <c r="H119" s="64">
        <f>+'11+'!R228</f>
        <v>0</v>
      </c>
      <c r="I119" s="257"/>
      <c r="J119" s="257"/>
      <c r="K119" s="432"/>
      <c r="L119" s="438"/>
      <c r="M119" s="65"/>
      <c r="N119" s="180"/>
      <c r="O119" s="203">
        <f>+'11+'!W228</f>
        <v>462</v>
      </c>
      <c r="P119" s="329">
        <f>+'11+'!X228</f>
        <v>305.69013000000001</v>
      </c>
      <c r="Q119" s="283">
        <f t="shared" si="1"/>
        <v>66.166694805194808</v>
      </c>
    </row>
    <row r="120" spans="1:17" ht="21.75" customHeight="1" x14ac:dyDescent="0.2">
      <c r="A120" s="62"/>
      <c r="B120" s="478" t="str">
        <f>+'11+'!B229:M229</f>
        <v>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v>
      </c>
      <c r="C120" s="478"/>
      <c r="D120" s="478"/>
      <c r="E120" s="478"/>
      <c r="F120" s="479"/>
      <c r="G120" s="63" t="str">
        <f>+'11+'!Q229</f>
        <v>0140276040</v>
      </c>
      <c r="H120" s="64">
        <f>+'11+'!R229</f>
        <v>0</v>
      </c>
      <c r="I120" s="257"/>
      <c r="J120" s="257"/>
      <c r="K120" s="432"/>
      <c r="L120" s="438"/>
      <c r="M120" s="65"/>
      <c r="N120" s="180"/>
      <c r="O120" s="203">
        <f>+'11+'!W229</f>
        <v>462</v>
      </c>
      <c r="P120" s="329">
        <f>+'11+'!X229</f>
        <v>305.69013000000001</v>
      </c>
      <c r="Q120" s="283">
        <f t="shared" si="1"/>
        <v>66.166694805194808</v>
      </c>
    </row>
    <row r="121" spans="1:17" ht="32.25" customHeight="1" x14ac:dyDescent="0.2">
      <c r="A121" s="62"/>
      <c r="B121" s="478" t="str">
        <f>+'11+'!B230:M230</f>
        <v>Закупка товаров, работ и услуг для обеспечения государственных (муниципальных) нужд</v>
      </c>
      <c r="C121" s="478"/>
      <c r="D121" s="478"/>
      <c r="E121" s="478"/>
      <c r="F121" s="479"/>
      <c r="G121" s="63" t="str">
        <f>+'11+'!Q230</f>
        <v>0140276040</v>
      </c>
      <c r="H121" s="64" t="str">
        <f>+'11+'!R230</f>
        <v>200</v>
      </c>
      <c r="I121" s="257"/>
      <c r="J121" s="257"/>
      <c r="K121" s="432"/>
      <c r="L121" s="438"/>
      <c r="M121" s="65"/>
      <c r="N121" s="180"/>
      <c r="O121" s="203">
        <f>+'11+'!W230</f>
        <v>462</v>
      </c>
      <c r="P121" s="329">
        <f>+'11+'!X230</f>
        <v>305.69013000000001</v>
      </c>
      <c r="Q121" s="283">
        <f t="shared" si="1"/>
        <v>66.166694805194808</v>
      </c>
    </row>
    <row r="122" spans="1:17" ht="53.25" customHeight="1" x14ac:dyDescent="0.2">
      <c r="A122" s="62"/>
      <c r="B122" s="478" t="str">
        <f>+'11+'!B231:M231</f>
        <v>Иные закупки товаров, работ и услуг для обеспечения государственных (муниципальных) нужд</v>
      </c>
      <c r="C122" s="478"/>
      <c r="D122" s="478"/>
      <c r="E122" s="478"/>
      <c r="F122" s="479"/>
      <c r="G122" s="63" t="str">
        <f>+'11+'!Q231</f>
        <v>0140276040</v>
      </c>
      <c r="H122" s="64" t="str">
        <f>+'11+'!R231</f>
        <v>240</v>
      </c>
      <c r="I122" s="257"/>
      <c r="J122" s="257"/>
      <c r="K122" s="432"/>
      <c r="L122" s="438"/>
      <c r="M122" s="65"/>
      <c r="N122" s="180"/>
      <c r="O122" s="203">
        <f>+'11+'!W231</f>
        <v>462</v>
      </c>
      <c r="P122" s="329">
        <f>+'11+'!X231</f>
        <v>305.69013000000001</v>
      </c>
      <c r="Q122" s="283">
        <f t="shared" si="1"/>
        <v>66.166694805194808</v>
      </c>
    </row>
    <row r="123" spans="1:17" ht="21.75" customHeight="1" x14ac:dyDescent="0.2">
      <c r="A123" s="62"/>
      <c r="B123" s="478" t="str">
        <f>+'11+'!B232:M232</f>
        <v>Закупка товаров, работ, услуг в сфере информационно-коммуникационных технологий</v>
      </c>
      <c r="C123" s="478"/>
      <c r="D123" s="478"/>
      <c r="E123" s="478"/>
      <c r="F123" s="479"/>
      <c r="G123" s="63" t="str">
        <f>+'11+'!Q232</f>
        <v>0140276040</v>
      </c>
      <c r="H123" s="64" t="str">
        <f>+'11+'!R232</f>
        <v>242</v>
      </c>
      <c r="I123" s="257"/>
      <c r="J123" s="257"/>
      <c r="K123" s="432"/>
      <c r="L123" s="438"/>
      <c r="M123" s="65"/>
      <c r="N123" s="180"/>
      <c r="O123" s="203">
        <f>+'11+'!W232</f>
        <v>29.41</v>
      </c>
      <c r="P123" s="329">
        <f>+'11+'!X232</f>
        <v>0</v>
      </c>
      <c r="Q123" s="283">
        <f t="shared" si="1"/>
        <v>0</v>
      </c>
    </row>
    <row r="124" spans="1:17" ht="12.75" customHeight="1" x14ac:dyDescent="0.2">
      <c r="A124" s="62"/>
      <c r="B124" s="478" t="str">
        <f>+'11+'!B233:M233</f>
        <v>Прочая закупка товаров, работ и услуг</v>
      </c>
      <c r="C124" s="478"/>
      <c r="D124" s="478"/>
      <c r="E124" s="478"/>
      <c r="F124" s="479"/>
      <c r="G124" s="63" t="str">
        <f>+'11+'!Q233</f>
        <v>0140276040</v>
      </c>
      <c r="H124" s="64" t="str">
        <f>+'11+'!R233</f>
        <v>244</v>
      </c>
      <c r="I124" s="257"/>
      <c r="J124" s="257"/>
      <c r="K124" s="432"/>
      <c r="L124" s="438"/>
      <c r="M124" s="65"/>
      <c r="N124" s="180"/>
      <c r="O124" s="203">
        <f>+'11+'!W233</f>
        <v>432.59</v>
      </c>
      <c r="P124" s="329">
        <f>+'11+'!X233</f>
        <v>305.69013000000001</v>
      </c>
      <c r="Q124" s="283">
        <f t="shared" si="1"/>
        <v>70.665093968885088</v>
      </c>
    </row>
    <row r="125" spans="1:17" s="311" customFormat="1" ht="21.75" customHeight="1" x14ac:dyDescent="0.2">
      <c r="A125" s="69"/>
      <c r="B125" s="480" t="str">
        <f>+'11+'!B503:M503</f>
        <v>Муниципальная программа "Безопасность Овюрского кожууна на 2016-2018 годы"</v>
      </c>
      <c r="C125" s="480"/>
      <c r="D125" s="480"/>
      <c r="E125" s="480"/>
      <c r="F125" s="481"/>
      <c r="G125" s="201" t="str">
        <f>+'11+'!Q503</f>
        <v>0200000000</v>
      </c>
      <c r="H125" s="201">
        <f>+'11+'!R503</f>
        <v>0</v>
      </c>
      <c r="I125" s="302"/>
      <c r="J125" s="302"/>
      <c r="K125" s="435"/>
      <c r="L125" s="455"/>
      <c r="M125" s="251"/>
      <c r="N125" s="252"/>
      <c r="O125" s="359">
        <f>+'11+'!W503</f>
        <v>176.49</v>
      </c>
      <c r="P125" s="346">
        <f>+'11+'!X503</f>
        <v>36.49</v>
      </c>
      <c r="Q125" s="283">
        <f t="shared" si="1"/>
        <v>20.675392373505581</v>
      </c>
    </row>
    <row r="126" spans="1:17" ht="21.75" customHeight="1" x14ac:dyDescent="0.2">
      <c r="A126" s="62"/>
      <c r="B126" s="478" t="str">
        <f>+'11+'!B504:M504</f>
        <v>подпрограмма "Профилактика правонарушений"</v>
      </c>
      <c r="C126" s="478"/>
      <c r="D126" s="478"/>
      <c r="E126" s="478"/>
      <c r="F126" s="479"/>
      <c r="G126" s="63" t="str">
        <f>+'11+'!Q504</f>
        <v>0220000000</v>
      </c>
      <c r="H126" s="63">
        <f>+'11+'!R504</f>
        <v>0</v>
      </c>
      <c r="I126" s="257"/>
      <c r="J126" s="257"/>
      <c r="K126" s="432"/>
      <c r="L126" s="438"/>
      <c r="M126" s="65"/>
      <c r="N126" s="180"/>
      <c r="O126" s="203">
        <f>+'11+'!W504</f>
        <v>176.49</v>
      </c>
      <c r="P126" s="329">
        <f>+'11+'!X504</f>
        <v>36.49</v>
      </c>
      <c r="Q126" s="283">
        <f t="shared" si="1"/>
        <v>20.675392373505581</v>
      </c>
    </row>
    <row r="127" spans="1:17" ht="42.75" customHeight="1" x14ac:dyDescent="0.2">
      <c r="A127" s="62"/>
      <c r="B127" s="478" t="str">
        <f>+'11+'!B505:M505</f>
        <v>Основное мероприятие: "Осуществление отдельных государственных полномочий по профилактике безнадзорности и правонарушений несовершеннолетних"</v>
      </c>
      <c r="C127" s="478"/>
      <c r="D127" s="478"/>
      <c r="E127" s="478"/>
      <c r="F127" s="479"/>
      <c r="G127" s="63" t="str">
        <f>+'11+'!Q505</f>
        <v>0220104016</v>
      </c>
      <c r="H127" s="63">
        <f>+'11+'!R505</f>
        <v>0</v>
      </c>
      <c r="I127" s="257"/>
      <c r="J127" s="257"/>
      <c r="K127" s="432"/>
      <c r="L127" s="438"/>
      <c r="M127" s="65"/>
      <c r="N127" s="180"/>
      <c r="O127" s="203">
        <f>+'11+'!W505</f>
        <v>176.49</v>
      </c>
      <c r="P127" s="329">
        <f>+'11+'!X505</f>
        <v>36.49</v>
      </c>
      <c r="Q127" s="283">
        <f t="shared" si="1"/>
        <v>20.675392373505581</v>
      </c>
    </row>
    <row r="128" spans="1:17" ht="21.75" customHeight="1" x14ac:dyDescent="0.2">
      <c r="A128" s="62"/>
      <c r="B128" s="478" t="str">
        <f>+'11+'!B506:M506</f>
        <v>Закупка товаров, работ и услуг для обеспечения государственных (муниципальных) нужд</v>
      </c>
      <c r="C128" s="478"/>
      <c r="D128" s="478"/>
      <c r="E128" s="478"/>
      <c r="F128" s="479"/>
      <c r="G128" s="63" t="str">
        <f>+'11+'!Q506</f>
        <v>0220104016</v>
      </c>
      <c r="H128" s="63" t="str">
        <f>+'11+'!R506</f>
        <v>200</v>
      </c>
      <c r="I128" s="257"/>
      <c r="J128" s="257"/>
      <c r="K128" s="432"/>
      <c r="L128" s="438"/>
      <c r="M128" s="65"/>
      <c r="N128" s="180"/>
      <c r="O128" s="203">
        <f>+'11+'!W506</f>
        <v>176.49</v>
      </c>
      <c r="P128" s="329">
        <f>+'11+'!X506</f>
        <v>36.49</v>
      </c>
      <c r="Q128" s="283">
        <f t="shared" si="1"/>
        <v>20.675392373505581</v>
      </c>
    </row>
    <row r="129" spans="1:18" ht="21.75" customHeight="1" x14ac:dyDescent="0.2">
      <c r="A129" s="62"/>
      <c r="B129" s="478" t="str">
        <f>+'11+'!B507:M507</f>
        <v>Иные закупки товаров, работ и услуг для обеспечения государственных (муниципальных) нужд</v>
      </c>
      <c r="C129" s="478"/>
      <c r="D129" s="478"/>
      <c r="E129" s="478"/>
      <c r="F129" s="479"/>
      <c r="G129" s="63" t="str">
        <f>+'11+'!Q507</f>
        <v>0220104016</v>
      </c>
      <c r="H129" s="63" t="str">
        <f>+'11+'!R507</f>
        <v>240</v>
      </c>
      <c r="I129" s="257"/>
      <c r="J129" s="257"/>
      <c r="K129" s="432"/>
      <c r="L129" s="438"/>
      <c r="M129" s="65"/>
      <c r="N129" s="180"/>
      <c r="O129" s="203">
        <f>+'11+'!W507</f>
        <v>176.49</v>
      </c>
      <c r="P129" s="329">
        <f>+'11+'!X507</f>
        <v>36.49</v>
      </c>
      <c r="Q129" s="283">
        <f t="shared" si="1"/>
        <v>20.675392373505581</v>
      </c>
    </row>
    <row r="130" spans="1:18" ht="21.75" customHeight="1" x14ac:dyDescent="0.2">
      <c r="A130" s="62"/>
      <c r="B130" s="478" t="str">
        <f>+'11+'!B508:M508</f>
        <v>Прочая закупка товаров, работ и услуг</v>
      </c>
      <c r="C130" s="478"/>
      <c r="D130" s="478"/>
      <c r="E130" s="478"/>
      <c r="F130" s="479"/>
      <c r="G130" s="63" t="str">
        <f>+'11+'!Q508</f>
        <v>0220104016</v>
      </c>
      <c r="H130" s="63" t="str">
        <f>+'11+'!R508</f>
        <v>244</v>
      </c>
      <c r="I130" s="257"/>
      <c r="J130" s="257"/>
      <c r="K130" s="432"/>
      <c r="L130" s="438"/>
      <c r="M130" s="65"/>
      <c r="N130" s="180"/>
      <c r="O130" s="203">
        <f>+'11+'!W508</f>
        <v>176.49</v>
      </c>
      <c r="P130" s="329">
        <f>+'11+'!X508</f>
        <v>36.49</v>
      </c>
      <c r="Q130" s="283">
        <f t="shared" si="1"/>
        <v>20.675392373505581</v>
      </c>
    </row>
    <row r="131" spans="1:18" s="311" customFormat="1" ht="21.75" customHeight="1" x14ac:dyDescent="0.2">
      <c r="A131" s="69"/>
      <c r="B131" s="480" t="str">
        <f>+'11+'!B619:M619</f>
        <v>Программа "Содержание и развитие муниципального хозяйства"</v>
      </c>
      <c r="C131" s="480"/>
      <c r="D131" s="480"/>
      <c r="E131" s="480"/>
      <c r="F131" s="481"/>
      <c r="G131" s="201" t="str">
        <f>+'11+'!Q619</f>
        <v>0300000000</v>
      </c>
      <c r="H131" s="201">
        <f>+'11+'!R619</f>
        <v>0</v>
      </c>
      <c r="I131" s="302"/>
      <c r="J131" s="302"/>
      <c r="K131" s="435"/>
      <c r="L131" s="455"/>
      <c r="M131" s="251"/>
      <c r="N131" s="252"/>
      <c r="O131" s="359">
        <f>+O132+O137+O141+O145+O149+O155</f>
        <v>33995.70379</v>
      </c>
      <c r="P131" s="359">
        <f>+P132+P137+P141+P145+P149+P155</f>
        <v>2275.3352500000001</v>
      </c>
      <c r="Q131" s="283">
        <f t="shared" si="1"/>
        <v>6.6930082226134138</v>
      </c>
    </row>
    <row r="132" spans="1:18" ht="21.75" customHeight="1" x14ac:dyDescent="0.2">
      <c r="A132" s="62"/>
      <c r="B132" s="478" t="str">
        <f>+'11+'!B621:M621</f>
        <v>Субсидии на капитальный ремонт и ремонт автомобильных дорог общего пользования населенных пунктов за счет средств Дорожного фонда Республики Тыва</v>
      </c>
      <c r="C132" s="478"/>
      <c r="D132" s="478"/>
      <c r="E132" s="478"/>
      <c r="F132" s="479"/>
      <c r="G132" s="63" t="str">
        <f>+'11+'!Q621</f>
        <v>0320175050</v>
      </c>
      <c r="H132" s="63">
        <f>+'11+'!R621</f>
        <v>0</v>
      </c>
      <c r="I132" s="257"/>
      <c r="J132" s="257"/>
      <c r="K132" s="432"/>
      <c r="L132" s="438"/>
      <c r="M132" s="65"/>
      <c r="N132" s="180"/>
      <c r="O132" s="203">
        <f>+'11+'!W621</f>
        <v>15971.240449999999</v>
      </c>
      <c r="P132" s="329">
        <f>+'11+'!X621</f>
        <v>1124.384</v>
      </c>
      <c r="Q132" s="283">
        <f t="shared" si="1"/>
        <v>7.0400542996020086</v>
      </c>
      <c r="R132" s="315"/>
    </row>
    <row r="133" spans="1:18" ht="21.75" customHeight="1" x14ac:dyDescent="0.2">
      <c r="A133" s="62"/>
      <c r="B133" s="478" t="str">
        <f>+'11+'!B622:M622</f>
        <v>Закупка товаров, работ и услуг для обеспечения государственных (муниципальных) нужд</v>
      </c>
      <c r="C133" s="478"/>
      <c r="D133" s="478"/>
      <c r="E133" s="478"/>
      <c r="F133" s="479"/>
      <c r="G133" s="63" t="str">
        <f>+'11+'!Q622</f>
        <v>0320175050</v>
      </c>
      <c r="H133" s="63" t="str">
        <f>+'11+'!R622</f>
        <v>200</v>
      </c>
      <c r="I133" s="257"/>
      <c r="J133" s="257"/>
      <c r="K133" s="432"/>
      <c r="L133" s="438"/>
      <c r="M133" s="65"/>
      <c r="N133" s="180"/>
      <c r="O133" s="203">
        <f>+'11+'!W622</f>
        <v>15971.240449999999</v>
      </c>
      <c r="P133" s="329">
        <f>+'11+'!X622</f>
        <v>1124.384</v>
      </c>
      <c r="Q133" s="283">
        <f t="shared" si="1"/>
        <v>7.0400542996020086</v>
      </c>
    </row>
    <row r="134" spans="1:18" ht="21.75" customHeight="1" x14ac:dyDescent="0.2">
      <c r="A134" s="62"/>
      <c r="B134" s="478" t="str">
        <f>+'11+'!B623:M623</f>
        <v>Иные закупки товаров, работ и услуг для обеспечения государственных (муниципальных) нужд</v>
      </c>
      <c r="C134" s="478"/>
      <c r="D134" s="478"/>
      <c r="E134" s="478"/>
      <c r="F134" s="479"/>
      <c r="G134" s="63" t="str">
        <f>+'11+'!Q623</f>
        <v>0320175050</v>
      </c>
      <c r="H134" s="63" t="str">
        <f>+'11+'!R623</f>
        <v>240</v>
      </c>
      <c r="I134" s="257"/>
      <c r="J134" s="257"/>
      <c r="K134" s="432"/>
      <c r="L134" s="438"/>
      <c r="M134" s="65"/>
      <c r="N134" s="180"/>
      <c r="O134" s="203">
        <f>+'11+'!W623</f>
        <v>15971.240449999999</v>
      </c>
      <c r="P134" s="329">
        <f>+'11+'!X623</f>
        <v>1124.384</v>
      </c>
      <c r="Q134" s="283">
        <f t="shared" si="1"/>
        <v>7.0400542996020086</v>
      </c>
    </row>
    <row r="135" spans="1:18" ht="21.75" customHeight="1" x14ac:dyDescent="0.2">
      <c r="A135" s="62"/>
      <c r="B135" s="478" t="str">
        <f>+'11+'!B624:M624</f>
        <v>Закупка товаров, работ, услуг в целях капитального ремонта государственного (муниципального) имущества</v>
      </c>
      <c r="C135" s="478"/>
      <c r="D135" s="478"/>
      <c r="E135" s="478"/>
      <c r="F135" s="479"/>
      <c r="G135" s="63" t="str">
        <f>+'11+'!Q624</f>
        <v>0320175050</v>
      </c>
      <c r="H135" s="63" t="str">
        <f>+'11+'!R624</f>
        <v>243</v>
      </c>
      <c r="I135" s="257"/>
      <c r="J135" s="257"/>
      <c r="K135" s="432"/>
      <c r="L135" s="438"/>
      <c r="M135" s="65"/>
      <c r="N135" s="180"/>
      <c r="O135" s="203">
        <f>+'11+'!W624</f>
        <v>1382.6130000000001</v>
      </c>
      <c r="P135" s="329">
        <f>+'11+'!X624</f>
        <v>1074.384</v>
      </c>
      <c r="Q135" s="283">
        <f t="shared" si="1"/>
        <v>77.706776950600059</v>
      </c>
    </row>
    <row r="136" spans="1:18" ht="32.25" customHeight="1" x14ac:dyDescent="0.2">
      <c r="A136" s="62"/>
      <c r="B136" s="478" t="str">
        <f>+'11+'!B625:M625</f>
        <v>Прочая закупка товаров, работ и услуг</v>
      </c>
      <c r="C136" s="478"/>
      <c r="D136" s="478"/>
      <c r="E136" s="478"/>
      <c r="F136" s="479"/>
      <c r="G136" s="63" t="str">
        <f>+'11+'!Q625</f>
        <v>0320175050</v>
      </c>
      <c r="H136" s="63" t="str">
        <f>+'11+'!R625</f>
        <v>244</v>
      </c>
      <c r="I136" s="257"/>
      <c r="J136" s="257"/>
      <c r="K136" s="432"/>
      <c r="L136" s="438"/>
      <c r="M136" s="65"/>
      <c r="N136" s="180"/>
      <c r="O136" s="203">
        <f>+'11+'!W625</f>
        <v>14588.62745</v>
      </c>
      <c r="P136" s="329">
        <f>+'11+'!X625</f>
        <v>50</v>
      </c>
      <c r="Q136" s="283">
        <f t="shared" si="1"/>
        <v>0.342732722261682</v>
      </c>
    </row>
    <row r="137" spans="1:18" ht="32.25" customHeight="1" x14ac:dyDescent="0.2">
      <c r="A137" s="62"/>
      <c r="B137" s="478" t="str">
        <f>+'11+'!B626:M626</f>
        <v>Межбюджетные трансферты, передаваемые бюджетам муниципальных районов на финансовое обеспечение дорожной деятельности</v>
      </c>
      <c r="C137" s="478"/>
      <c r="D137" s="478"/>
      <c r="E137" s="478"/>
      <c r="F137" s="479"/>
      <c r="G137" s="63" t="str">
        <f>+'11+'!Q626</f>
        <v>03201L390F</v>
      </c>
      <c r="H137" s="63">
        <f>+'11+'!R626</f>
        <v>0</v>
      </c>
      <c r="I137" s="257"/>
      <c r="J137" s="257"/>
      <c r="K137" s="432"/>
      <c r="L137" s="438"/>
      <c r="M137" s="65"/>
      <c r="N137" s="180"/>
      <c r="O137" s="203">
        <f>+'11+'!W626</f>
        <v>6086.0039999999999</v>
      </c>
      <c r="P137" s="329">
        <f>+'11+'!X626</f>
        <v>0</v>
      </c>
      <c r="Q137" s="283">
        <f t="shared" si="1"/>
        <v>0</v>
      </c>
    </row>
    <row r="138" spans="1:18" ht="21.75" customHeight="1" x14ac:dyDescent="0.2">
      <c r="A138" s="62"/>
      <c r="B138" s="478" t="str">
        <f>+'11+'!B627:M627</f>
        <v>Закупка товаров, работ и услуг для обеспечения государственных (муниципальных) нужд</v>
      </c>
      <c r="C138" s="478"/>
      <c r="D138" s="478"/>
      <c r="E138" s="478"/>
      <c r="F138" s="479"/>
      <c r="G138" s="63" t="str">
        <f>+'11+'!Q627</f>
        <v>03201L390F</v>
      </c>
      <c r="H138" s="63" t="str">
        <f>+'11+'!R627</f>
        <v>200</v>
      </c>
      <c r="I138" s="257"/>
      <c r="J138" s="257"/>
      <c r="K138" s="432"/>
      <c r="L138" s="438"/>
      <c r="M138" s="65"/>
      <c r="N138" s="180"/>
      <c r="O138" s="203">
        <f>+'11+'!W627</f>
        <v>6086.0039999999999</v>
      </c>
      <c r="P138" s="329">
        <f>+'11+'!X627</f>
        <v>0</v>
      </c>
      <c r="Q138" s="283">
        <f t="shared" si="1"/>
        <v>0</v>
      </c>
    </row>
    <row r="139" spans="1:18" ht="21.75" customHeight="1" x14ac:dyDescent="0.2">
      <c r="A139" s="62"/>
      <c r="B139" s="478" t="str">
        <f>+'11+'!B628:M628</f>
        <v>Иные закупки товаров, работ и услуг для обеспечения государственных (муниципальных) нужд</v>
      </c>
      <c r="C139" s="478"/>
      <c r="D139" s="478"/>
      <c r="E139" s="478"/>
      <c r="F139" s="479"/>
      <c r="G139" s="63" t="str">
        <f>+'11+'!Q628</f>
        <v>03201L390F</v>
      </c>
      <c r="H139" s="63" t="str">
        <f>+'11+'!R628</f>
        <v>240</v>
      </c>
      <c r="I139" s="257"/>
      <c r="J139" s="257"/>
      <c r="K139" s="432"/>
      <c r="L139" s="438"/>
      <c r="M139" s="65"/>
      <c r="N139" s="180"/>
      <c r="O139" s="203">
        <f>+'11+'!W628</f>
        <v>6086.0039999999999</v>
      </c>
      <c r="P139" s="329">
        <f>+'11+'!X628</f>
        <v>0</v>
      </c>
      <c r="Q139" s="283">
        <f t="shared" si="1"/>
        <v>0</v>
      </c>
    </row>
    <row r="140" spans="1:18" ht="21.75" customHeight="1" x14ac:dyDescent="0.2">
      <c r="A140" s="62"/>
      <c r="B140" s="478" t="str">
        <f>+'11+'!B629:M629</f>
        <v>Прочая закупка товаров, работ и услуг</v>
      </c>
      <c r="C140" s="478"/>
      <c r="D140" s="478"/>
      <c r="E140" s="478"/>
      <c r="F140" s="479"/>
      <c r="G140" s="63" t="str">
        <f>+'11+'!Q629</f>
        <v>03201L390F</v>
      </c>
      <c r="H140" s="63" t="str">
        <f>+'11+'!R629</f>
        <v>244</v>
      </c>
      <c r="I140" s="257"/>
      <c r="J140" s="257"/>
      <c r="K140" s="432"/>
      <c r="L140" s="438"/>
      <c r="M140" s="65"/>
      <c r="N140" s="180"/>
      <c r="O140" s="203">
        <f>+'11+'!W629</f>
        <v>6086.0039999999999</v>
      </c>
      <c r="P140" s="329">
        <f>+'11+'!X629</f>
        <v>0</v>
      </c>
      <c r="Q140" s="283">
        <f t="shared" si="1"/>
        <v>0</v>
      </c>
    </row>
    <row r="141" spans="1:18" ht="21.75" customHeight="1" x14ac:dyDescent="0.2">
      <c r="A141" s="62"/>
      <c r="B141" s="478" t="str">
        <f>+'11+'!B608:M608</f>
        <v>Приобретение погрузчика</v>
      </c>
      <c r="C141" s="478"/>
      <c r="D141" s="478"/>
      <c r="E141" s="478"/>
      <c r="F141" s="479"/>
      <c r="G141" s="63" t="str">
        <f>+'11+'!Q608</f>
        <v>031017002Г</v>
      </c>
      <c r="H141" s="63">
        <f>+'11+'!R608</f>
        <v>0</v>
      </c>
      <c r="I141" s="299"/>
      <c r="J141" s="299"/>
      <c r="K141" s="432"/>
      <c r="L141" s="438"/>
      <c r="M141" s="65"/>
      <c r="N141" s="180"/>
      <c r="O141" s="203">
        <f>+'11+'!W608</f>
        <v>4819.95</v>
      </c>
      <c r="P141" s="203">
        <f>+'11+'!X608</f>
        <v>0</v>
      </c>
      <c r="Q141" s="283">
        <f t="shared" si="1"/>
        <v>0</v>
      </c>
    </row>
    <row r="142" spans="1:18" ht="21.75" customHeight="1" x14ac:dyDescent="0.2">
      <c r="A142" s="62"/>
      <c r="B142" s="478" t="str">
        <f>+'11+'!B609:M609</f>
        <v>Закупка товаров, работ и услуг для обеспечения государственных (муниципальных) нужд</v>
      </c>
      <c r="C142" s="478"/>
      <c r="D142" s="478"/>
      <c r="E142" s="478"/>
      <c r="F142" s="479"/>
      <c r="G142" s="63" t="str">
        <f>+'11+'!Q609</f>
        <v>031017002Г</v>
      </c>
      <c r="H142" s="63" t="str">
        <f>+'11+'!R609</f>
        <v>200</v>
      </c>
      <c r="I142" s="299"/>
      <c r="J142" s="299"/>
      <c r="K142" s="432"/>
      <c r="L142" s="438"/>
      <c r="M142" s="65"/>
      <c r="N142" s="180"/>
      <c r="O142" s="203">
        <f>+'11+'!W609</f>
        <v>4819.95</v>
      </c>
      <c r="P142" s="203">
        <f>+'11+'!X609</f>
        <v>0</v>
      </c>
      <c r="Q142" s="283">
        <f t="shared" si="1"/>
        <v>0</v>
      </c>
    </row>
    <row r="143" spans="1:18" ht="21.75" customHeight="1" x14ac:dyDescent="0.2">
      <c r="A143" s="62"/>
      <c r="B143" s="478" t="str">
        <f>+'11+'!B610:M610</f>
        <v>Иные закупки товаров, работ и услуг для обеспечения государственных (муниципальных) нужд</v>
      </c>
      <c r="C143" s="478"/>
      <c r="D143" s="478"/>
      <c r="E143" s="478"/>
      <c r="F143" s="479"/>
      <c r="G143" s="63" t="str">
        <f>+'11+'!Q610</f>
        <v>031017002Г</v>
      </c>
      <c r="H143" s="63" t="str">
        <f>+'11+'!R610</f>
        <v>240</v>
      </c>
      <c r="I143" s="299"/>
      <c r="J143" s="299"/>
      <c r="K143" s="432"/>
      <c r="L143" s="438"/>
      <c r="M143" s="65"/>
      <c r="N143" s="180"/>
      <c r="O143" s="203">
        <f>+'11+'!W610</f>
        <v>4819.95</v>
      </c>
      <c r="P143" s="203">
        <f>+'11+'!X610</f>
        <v>0</v>
      </c>
      <c r="Q143" s="283">
        <f t="shared" si="1"/>
        <v>0</v>
      </c>
    </row>
    <row r="144" spans="1:18" ht="21.75" customHeight="1" x14ac:dyDescent="0.2">
      <c r="A144" s="62"/>
      <c r="B144" s="478" t="str">
        <f>+'11+'!B611:M611</f>
        <v>Закупка товаров, работ, услуг в целях капитального ремонта государственного (муниципального) имущества</v>
      </c>
      <c r="C144" s="478"/>
      <c r="D144" s="478"/>
      <c r="E144" s="478"/>
      <c r="F144" s="479"/>
      <c r="G144" s="63" t="str">
        <f>+'11+'!Q611</f>
        <v>031017002Г</v>
      </c>
      <c r="H144" s="363">
        <v>244</v>
      </c>
      <c r="I144" s="299"/>
      <c r="J144" s="299"/>
      <c r="K144" s="432"/>
      <c r="L144" s="438"/>
      <c r="M144" s="65"/>
      <c r="N144" s="180"/>
      <c r="O144" s="203">
        <f>+'11+'!W611</f>
        <v>4819.95</v>
      </c>
      <c r="P144" s="203">
        <f>+'11+'!X611</f>
        <v>0</v>
      </c>
      <c r="Q144" s="283">
        <f t="shared" si="1"/>
        <v>0</v>
      </c>
    </row>
    <row r="145" spans="1:18" ht="21.75" customHeight="1" x14ac:dyDescent="0.2">
      <c r="A145" s="62"/>
      <c r="B145" s="478" t="str">
        <f>+'11+'!B665:M665</f>
        <v>Благоустройство территории поселения</v>
      </c>
      <c r="C145" s="478"/>
      <c r="D145" s="478"/>
      <c r="E145" s="478"/>
      <c r="F145" s="479"/>
      <c r="G145" s="63" t="str">
        <f>+'11+'!Q665</f>
        <v>0310107011</v>
      </c>
      <c r="H145" s="63">
        <f>+'11+'!R665</f>
        <v>0</v>
      </c>
      <c r="I145" s="257"/>
      <c r="J145" s="257"/>
      <c r="K145" s="432"/>
      <c r="L145" s="438"/>
      <c r="M145" s="65"/>
      <c r="N145" s="180"/>
      <c r="O145" s="203">
        <f>+'11+'!W665</f>
        <v>906.85</v>
      </c>
      <c r="P145" s="329">
        <f>+'11+'!X665</f>
        <v>854.34216000000004</v>
      </c>
      <c r="Q145" s="283">
        <f t="shared" si="1"/>
        <v>94.209864917020454</v>
      </c>
    </row>
    <row r="146" spans="1:18" ht="21.75" customHeight="1" x14ac:dyDescent="0.2">
      <c r="A146" s="62"/>
      <c r="B146" s="478" t="str">
        <f>+'11+'!B666:M666</f>
        <v>Закупка товаров, работ и услуг для обеспечения государственных (муниципальных) нужд</v>
      </c>
      <c r="C146" s="478"/>
      <c r="D146" s="478"/>
      <c r="E146" s="478"/>
      <c r="F146" s="479"/>
      <c r="G146" s="63" t="str">
        <f>+'11+'!Q666</f>
        <v>0310107011</v>
      </c>
      <c r="H146" s="63" t="str">
        <f>+'11+'!R666</f>
        <v>200</v>
      </c>
      <c r="I146" s="257"/>
      <c r="J146" s="257"/>
      <c r="K146" s="432"/>
      <c r="L146" s="438"/>
      <c r="M146" s="65"/>
      <c r="N146" s="180"/>
      <c r="O146" s="203">
        <f>+'11+'!W666</f>
        <v>906.85</v>
      </c>
      <c r="P146" s="329">
        <f>+'11+'!X666</f>
        <v>854.34216000000004</v>
      </c>
      <c r="Q146" s="283">
        <f t="shared" si="1"/>
        <v>94.209864917020454</v>
      </c>
    </row>
    <row r="147" spans="1:18" ht="21.75" customHeight="1" x14ac:dyDescent="0.2">
      <c r="A147" s="62"/>
      <c r="B147" s="478" t="str">
        <f>+'11+'!B667:M667</f>
        <v>Иные закупки товаров, работ и услуг для обеспечения государственных (муниципальных) нужд</v>
      </c>
      <c r="C147" s="478"/>
      <c r="D147" s="478"/>
      <c r="E147" s="478"/>
      <c r="F147" s="479"/>
      <c r="G147" s="63" t="str">
        <f>+'11+'!Q667</f>
        <v>0310107011</v>
      </c>
      <c r="H147" s="63" t="str">
        <f>+'11+'!R667</f>
        <v>240</v>
      </c>
      <c r="I147" s="257"/>
      <c r="J147" s="257"/>
      <c r="K147" s="432"/>
      <c r="L147" s="438"/>
      <c r="M147" s="65"/>
      <c r="N147" s="180"/>
      <c r="O147" s="203">
        <f>+'11+'!W667</f>
        <v>906.85</v>
      </c>
      <c r="P147" s="329">
        <f>+'11+'!X667</f>
        <v>854.34216000000004</v>
      </c>
      <c r="Q147" s="283">
        <f t="shared" si="1"/>
        <v>94.209864917020454</v>
      </c>
    </row>
    <row r="148" spans="1:18" ht="21.75" customHeight="1" x14ac:dyDescent="0.2">
      <c r="A148" s="62"/>
      <c r="B148" s="478" t="str">
        <f>+'11+'!B668:M668</f>
        <v>Прочая закупка товаров, работ и услуг</v>
      </c>
      <c r="C148" s="478"/>
      <c r="D148" s="478"/>
      <c r="E148" s="478"/>
      <c r="F148" s="479"/>
      <c r="G148" s="63" t="str">
        <f>+'11+'!Q668</f>
        <v>0310107011</v>
      </c>
      <c r="H148" s="63" t="str">
        <f>+'11+'!R668</f>
        <v>244</v>
      </c>
      <c r="I148" s="257"/>
      <c r="J148" s="257"/>
      <c r="K148" s="432"/>
      <c r="L148" s="438"/>
      <c r="M148" s="65"/>
      <c r="N148" s="180"/>
      <c r="O148" s="203">
        <f>+'11+'!W668</f>
        <v>906.85</v>
      </c>
      <c r="P148" s="329">
        <f>+'11+'!X668</f>
        <v>854.34216000000004</v>
      </c>
      <c r="Q148" s="283">
        <f t="shared" si="1"/>
        <v>94.209864917020454</v>
      </c>
    </row>
    <row r="149" spans="1:18" ht="21.75" customHeight="1" x14ac:dyDescent="0.2">
      <c r="A149" s="62"/>
      <c r="B149" s="478" t="str">
        <f>+'11+'!B669:M669</f>
        <v>Программа "Содержание и развитие муниципального хозяйства"</v>
      </c>
      <c r="C149" s="478"/>
      <c r="D149" s="478"/>
      <c r="E149" s="478"/>
      <c r="F149" s="479"/>
      <c r="G149" s="63" t="str">
        <f>+'11+'!Q669</f>
        <v>0300000000</v>
      </c>
      <c r="H149" s="63">
        <f>+'11+'!R669</f>
        <v>0</v>
      </c>
      <c r="I149" s="257"/>
      <c r="J149" s="257"/>
      <c r="K149" s="432"/>
      <c r="L149" s="438"/>
      <c r="M149" s="65"/>
      <c r="N149" s="180"/>
      <c r="O149" s="203">
        <f>+'11+'!W669</f>
        <v>994.05933999999991</v>
      </c>
      <c r="P149" s="329">
        <f>+'11+'!X669</f>
        <v>296.60908999999998</v>
      </c>
      <c r="Q149" s="283">
        <f t="shared" si="1"/>
        <v>29.83816740759158</v>
      </c>
    </row>
    <row r="150" spans="1:18" ht="21.75" customHeight="1" x14ac:dyDescent="0.2">
      <c r="A150" s="62"/>
      <c r="B150" s="478" t="str">
        <f>+'11+'!B670:M670</f>
        <v>Подпрограмма "Благоустройство"</v>
      </c>
      <c r="C150" s="478"/>
      <c r="D150" s="478"/>
      <c r="E150" s="478"/>
      <c r="F150" s="479"/>
      <c r="G150" s="63" t="str">
        <f>+'11+'!Q670</f>
        <v>0310000000</v>
      </c>
      <c r="H150" s="63">
        <f>+'11+'!R670</f>
        <v>0</v>
      </c>
      <c r="I150" s="257"/>
      <c r="J150" s="257"/>
      <c r="K150" s="432"/>
      <c r="L150" s="438"/>
      <c r="M150" s="65"/>
      <c r="N150" s="180"/>
      <c r="O150" s="203">
        <f>+'11+'!W670</f>
        <v>994.05933999999991</v>
      </c>
      <c r="P150" s="329">
        <f>+'11+'!X670</f>
        <v>296.60908999999998</v>
      </c>
      <c r="Q150" s="283">
        <f t="shared" si="1"/>
        <v>29.83816740759158</v>
      </c>
    </row>
    <row r="151" spans="1:18" ht="21.75" customHeight="1" x14ac:dyDescent="0.2">
      <c r="A151" s="62"/>
      <c r="B151" s="478" t="str">
        <f>+'11+'!B671:M671</f>
        <v>Реализация программ формирования современной городской среды</v>
      </c>
      <c r="C151" s="478"/>
      <c r="D151" s="478"/>
      <c r="E151" s="478"/>
      <c r="F151" s="479"/>
      <c r="G151" s="63" t="str">
        <f>+'11+'!Q671</f>
        <v>031F255550</v>
      </c>
      <c r="H151" s="63">
        <f>+'11+'!R671</f>
        <v>0</v>
      </c>
      <c r="I151" s="257"/>
      <c r="J151" s="257"/>
      <c r="K151" s="432"/>
      <c r="L151" s="438"/>
      <c r="M151" s="65"/>
      <c r="N151" s="180"/>
      <c r="O151" s="203">
        <f>+'11+'!W671</f>
        <v>994.05933999999991</v>
      </c>
      <c r="P151" s="329">
        <f>+'11+'!X671</f>
        <v>296.60908999999998</v>
      </c>
      <c r="Q151" s="283">
        <f t="shared" si="1"/>
        <v>29.83816740759158</v>
      </c>
    </row>
    <row r="152" spans="1:18" ht="21.75" customHeight="1" x14ac:dyDescent="0.2">
      <c r="A152" s="62"/>
      <c r="B152" s="478" t="str">
        <f>+'11+'!B672:M672</f>
        <v>Закупка товаров, работ и услуг для обеспечения государственных (муниципальных) нужд</v>
      </c>
      <c r="C152" s="478"/>
      <c r="D152" s="478"/>
      <c r="E152" s="478"/>
      <c r="F152" s="479"/>
      <c r="G152" s="63" t="str">
        <f>+'11+'!Q672</f>
        <v>031F255550</v>
      </c>
      <c r="H152" s="63" t="str">
        <f>+'11+'!R672</f>
        <v>200</v>
      </c>
      <c r="I152" s="257"/>
      <c r="J152" s="257"/>
      <c r="K152" s="432"/>
      <c r="L152" s="438"/>
      <c r="M152" s="65"/>
      <c r="N152" s="180"/>
      <c r="O152" s="203">
        <f>+'11+'!W672</f>
        <v>994.05933999999991</v>
      </c>
      <c r="P152" s="329">
        <f>+'11+'!X672</f>
        <v>296.60908999999998</v>
      </c>
      <c r="Q152" s="283">
        <f t="shared" ref="Q152:Q217" si="2">P152/O152*100</f>
        <v>29.83816740759158</v>
      </c>
    </row>
    <row r="153" spans="1:18" ht="21.75" customHeight="1" x14ac:dyDescent="0.2">
      <c r="A153" s="62"/>
      <c r="B153" s="478" t="str">
        <f>+'11+'!B673:M673</f>
        <v>Иные закупки товаров, работ и услуг для обеспечения государственных (муниципальных) нужд</v>
      </c>
      <c r="C153" s="478"/>
      <c r="D153" s="478"/>
      <c r="E153" s="478"/>
      <c r="F153" s="479"/>
      <c r="G153" s="63" t="str">
        <f>+'11+'!Q673</f>
        <v>031F255550</v>
      </c>
      <c r="H153" s="63" t="str">
        <f>+'11+'!R673</f>
        <v>240</v>
      </c>
      <c r="I153" s="257"/>
      <c r="J153" s="257"/>
      <c r="K153" s="432"/>
      <c r="L153" s="438"/>
      <c r="M153" s="65"/>
      <c r="N153" s="180"/>
      <c r="O153" s="203">
        <f>+'11+'!W673</f>
        <v>994.05933999999991</v>
      </c>
      <c r="P153" s="329">
        <f>+'11+'!X673</f>
        <v>296.60908999999998</v>
      </c>
      <c r="Q153" s="283">
        <f t="shared" si="2"/>
        <v>29.83816740759158</v>
      </c>
    </row>
    <row r="154" spans="1:18" ht="12.75" customHeight="1" x14ac:dyDescent="0.2">
      <c r="A154" s="62"/>
      <c r="B154" s="478" t="str">
        <f>+'11+'!B674:M674</f>
        <v>Прочая закупка товаров, работ и услуг</v>
      </c>
      <c r="C154" s="478"/>
      <c r="D154" s="478"/>
      <c r="E154" s="478"/>
      <c r="F154" s="479"/>
      <c r="G154" s="63" t="str">
        <f>+'11+'!Q674</f>
        <v>031F255550</v>
      </c>
      <c r="H154" s="63" t="str">
        <f>+'11+'!R674</f>
        <v>244</v>
      </c>
      <c r="I154" s="257"/>
      <c r="J154" s="257"/>
      <c r="K154" s="432"/>
      <c r="L154" s="438"/>
      <c r="M154" s="65"/>
      <c r="N154" s="180"/>
      <c r="O154" s="203">
        <f>+'11+'!W674</f>
        <v>994.05933999999991</v>
      </c>
      <c r="P154" s="329">
        <f>+'11+'!X674</f>
        <v>296.60908999999998</v>
      </c>
      <c r="Q154" s="283">
        <f t="shared" si="2"/>
        <v>29.83816740759158</v>
      </c>
    </row>
    <row r="155" spans="1:18" ht="21.75" customHeight="1" x14ac:dyDescent="0.2">
      <c r="A155" s="62"/>
      <c r="B155" s="478" t="str">
        <f>+'11+'!B690:M690</f>
        <v>Ликвидация несанкционированных мест размещения отходов</v>
      </c>
      <c r="C155" s="478"/>
      <c r="D155" s="478"/>
      <c r="E155" s="478"/>
      <c r="F155" s="479"/>
      <c r="G155" s="63" t="str">
        <f>+'11+'!Q690</f>
        <v>031017510Г</v>
      </c>
      <c r="H155" s="63">
        <f>+'11+'!R690</f>
        <v>0</v>
      </c>
      <c r="I155" s="257"/>
      <c r="J155" s="257"/>
      <c r="K155" s="432"/>
      <c r="L155" s="438"/>
      <c r="M155" s="65"/>
      <c r="N155" s="180"/>
      <c r="O155" s="203">
        <f>+'11+'!W690</f>
        <v>5217.6000000000004</v>
      </c>
      <c r="P155" s="329">
        <f>+'11+'!X690</f>
        <v>0</v>
      </c>
      <c r="Q155" s="283">
        <f t="shared" si="2"/>
        <v>0</v>
      </c>
    </row>
    <row r="156" spans="1:18" ht="21.75" customHeight="1" x14ac:dyDescent="0.2">
      <c r="A156" s="62"/>
      <c r="B156" s="478" t="str">
        <f>+'11+'!B691:M691</f>
        <v>Закупка товаров, работ и услуг для обеспечения государственных (муниципальных) нужд</v>
      </c>
      <c r="C156" s="478"/>
      <c r="D156" s="478"/>
      <c r="E156" s="478"/>
      <c r="F156" s="479"/>
      <c r="G156" s="63" t="str">
        <f>+'11+'!Q691</f>
        <v>031017510Г</v>
      </c>
      <c r="H156" s="63" t="str">
        <f>+'11+'!R691</f>
        <v>200</v>
      </c>
      <c r="I156" s="257"/>
      <c r="J156" s="257"/>
      <c r="K156" s="432"/>
      <c r="L156" s="438"/>
      <c r="M156" s="65"/>
      <c r="N156" s="180"/>
      <c r="O156" s="203">
        <f>+'11+'!W691</f>
        <v>5217.6000000000004</v>
      </c>
      <c r="P156" s="329">
        <f>+'11+'!X691</f>
        <v>0</v>
      </c>
      <c r="Q156" s="283">
        <f t="shared" si="2"/>
        <v>0</v>
      </c>
    </row>
    <row r="157" spans="1:18" ht="21.75" customHeight="1" x14ac:dyDescent="0.2">
      <c r="A157" s="62"/>
      <c r="B157" s="478" t="str">
        <f>+'11+'!B692:M692</f>
        <v>Иные закупки товаров, работ и услуг для обеспечения государственных (муниципальных) нужд</v>
      </c>
      <c r="C157" s="478"/>
      <c r="D157" s="478"/>
      <c r="E157" s="478"/>
      <c r="F157" s="479"/>
      <c r="G157" s="63" t="str">
        <f>+'11+'!Q692</f>
        <v>031017510Г</v>
      </c>
      <c r="H157" s="63" t="str">
        <f>+'11+'!R692</f>
        <v>240</v>
      </c>
      <c r="I157" s="257"/>
      <c r="J157" s="257"/>
      <c r="K157" s="432"/>
      <c r="L157" s="438"/>
      <c r="M157" s="65"/>
      <c r="N157" s="180"/>
      <c r="O157" s="203">
        <f>+'11+'!W692</f>
        <v>5217.6000000000004</v>
      </c>
      <c r="P157" s="329">
        <f>+'11+'!X692</f>
        <v>0</v>
      </c>
      <c r="Q157" s="283">
        <f t="shared" si="2"/>
        <v>0</v>
      </c>
    </row>
    <row r="158" spans="1:18" ht="21.75" customHeight="1" x14ac:dyDescent="0.2">
      <c r="A158" s="62"/>
      <c r="B158" s="478" t="str">
        <f>+'11+'!B693:M693</f>
        <v>Прочая закупка товаров, работ и услуг</v>
      </c>
      <c r="C158" s="478"/>
      <c r="D158" s="478"/>
      <c r="E158" s="478"/>
      <c r="F158" s="479"/>
      <c r="G158" s="63" t="str">
        <f>+'11+'!Q693</f>
        <v>031017510Г</v>
      </c>
      <c r="H158" s="63" t="str">
        <f>+'11+'!R693</f>
        <v>244</v>
      </c>
      <c r="I158" s="257"/>
      <c r="J158" s="257"/>
      <c r="K158" s="432"/>
      <c r="L158" s="438"/>
      <c r="M158" s="65"/>
      <c r="N158" s="180"/>
      <c r="O158" s="203">
        <f>+'11+'!W693</f>
        <v>5217.6000000000004</v>
      </c>
      <c r="P158" s="329">
        <f>+'11+'!X693</f>
        <v>0</v>
      </c>
      <c r="Q158" s="283">
        <f t="shared" si="2"/>
        <v>0</v>
      </c>
    </row>
    <row r="159" spans="1:18" s="311" customFormat="1" ht="32.25" customHeight="1" x14ac:dyDescent="0.2">
      <c r="A159" s="69"/>
      <c r="B159" s="480" t="str">
        <f>+'11+'!B237:M237</f>
        <v>Муниципальная программа "Развитие сельского хозяйства"</v>
      </c>
      <c r="C159" s="480"/>
      <c r="D159" s="480"/>
      <c r="E159" s="480"/>
      <c r="F159" s="481"/>
      <c r="G159" s="201" t="str">
        <f>+'11+'!Q237</f>
        <v>0400000000</v>
      </c>
      <c r="H159" s="201">
        <f>+'11+'!R237</f>
        <v>0</v>
      </c>
      <c r="I159" s="302"/>
      <c r="J159" s="302"/>
      <c r="K159" s="435"/>
      <c r="L159" s="455"/>
      <c r="M159" s="251"/>
      <c r="N159" s="252"/>
      <c r="O159" s="359">
        <f>+O160+O170+O176+O181</f>
        <v>5037.8500000000004</v>
      </c>
      <c r="P159" s="359">
        <f>+P160+P170+P176+P181</f>
        <v>4122.0219999999999</v>
      </c>
      <c r="Q159" s="283">
        <f t="shared" si="2"/>
        <v>81.821054616552686</v>
      </c>
      <c r="R159" s="311">
        <v>5037.8500000000004</v>
      </c>
    </row>
    <row r="160" spans="1:18" ht="21.75" customHeight="1" x14ac:dyDescent="0.2">
      <c r="A160" s="62"/>
      <c r="B160" s="478" t="str">
        <f>+'11+'!B238:M238</f>
        <v>Подпрограмма "Реализация мероприятий по развитию сельского хозяйства и расшение рынка сельскохозяйственной продукции"</v>
      </c>
      <c r="C160" s="478"/>
      <c r="D160" s="478"/>
      <c r="E160" s="478"/>
      <c r="F160" s="479"/>
      <c r="G160" s="63" t="str">
        <f>+'11+'!Q238</f>
        <v>0420000000</v>
      </c>
      <c r="H160" s="63">
        <f>+'11+'!R238</f>
        <v>0</v>
      </c>
      <c r="I160" s="257"/>
      <c r="J160" s="257"/>
      <c r="K160" s="432"/>
      <c r="L160" s="438"/>
      <c r="M160" s="65"/>
      <c r="N160" s="180"/>
      <c r="O160" s="203">
        <f>+O161</f>
        <v>407</v>
      </c>
      <c r="P160" s="203">
        <f>+P161</f>
        <v>171</v>
      </c>
      <c r="Q160" s="283">
        <f t="shared" si="2"/>
        <v>42.014742014742012</v>
      </c>
      <c r="R160" s="315">
        <f>R159-O159</f>
        <v>0</v>
      </c>
    </row>
    <row r="161" spans="1:17" ht="12.75" customHeight="1" x14ac:dyDescent="0.2">
      <c r="A161" s="62"/>
      <c r="B161" s="478" t="str">
        <f>+'11+'!B239:M239</f>
        <v>Поддержка предприятий</v>
      </c>
      <c r="C161" s="478"/>
      <c r="D161" s="478"/>
      <c r="E161" s="478"/>
      <c r="F161" s="479"/>
      <c r="G161" s="63" t="str">
        <f>+'11+'!Q239</f>
        <v>0420170060</v>
      </c>
      <c r="H161" s="63">
        <f>+'11+'!R239</f>
        <v>0</v>
      </c>
      <c r="I161" s="257"/>
      <c r="J161" s="257"/>
      <c r="K161" s="432"/>
      <c r="L161" s="438"/>
      <c r="M161" s="65"/>
      <c r="N161" s="180"/>
      <c r="O161" s="203">
        <f>+O162+O165+O168</f>
        <v>407</v>
      </c>
      <c r="P161" s="203">
        <f>+P162+P165+P168</f>
        <v>171</v>
      </c>
      <c r="Q161" s="283">
        <f t="shared" si="2"/>
        <v>42.014742014742012</v>
      </c>
    </row>
    <row r="162" spans="1:17" ht="32.25" customHeight="1" x14ac:dyDescent="0.2">
      <c r="A162" s="62"/>
      <c r="B162" s="478" t="str">
        <f>+'11+'!B240:M240</f>
        <v>Закупка товаров, работ и услуг для обеспечения государственных (муниципальных) нужд</v>
      </c>
      <c r="C162" s="478"/>
      <c r="D162" s="478"/>
      <c r="E162" s="478"/>
      <c r="F162" s="479"/>
      <c r="G162" s="63" t="str">
        <f>+'11+'!Q240</f>
        <v>0420170060</v>
      </c>
      <c r="H162" s="63" t="str">
        <f>+'11+'!R240</f>
        <v>200</v>
      </c>
      <c r="I162" s="257"/>
      <c r="J162" s="257"/>
      <c r="K162" s="432"/>
      <c r="L162" s="438"/>
      <c r="M162" s="65"/>
      <c r="N162" s="180"/>
      <c r="O162" s="203">
        <f>+'11+'!W240</f>
        <v>137</v>
      </c>
      <c r="P162" s="329">
        <f>+'11+'!X240</f>
        <v>31</v>
      </c>
      <c r="Q162" s="283">
        <f t="shared" si="2"/>
        <v>22.627737226277372</v>
      </c>
    </row>
    <row r="163" spans="1:17" ht="21.75" customHeight="1" x14ac:dyDescent="0.2">
      <c r="A163" s="62"/>
      <c r="B163" s="478" t="str">
        <f>+'11+'!B241:M241</f>
        <v>Иные закупки товаров, работ и услуг для обеспечения государственных (муниципальных) нужд</v>
      </c>
      <c r="C163" s="478"/>
      <c r="D163" s="478"/>
      <c r="E163" s="478"/>
      <c r="F163" s="479"/>
      <c r="G163" s="63" t="str">
        <f>+'11+'!Q241</f>
        <v>0420170060</v>
      </c>
      <c r="H163" s="63" t="str">
        <f>+'11+'!R241</f>
        <v>240</v>
      </c>
      <c r="I163" s="257"/>
      <c r="J163" s="257"/>
      <c r="K163" s="432"/>
      <c r="L163" s="438"/>
      <c r="M163" s="65"/>
      <c r="N163" s="180"/>
      <c r="O163" s="203">
        <f>+'11+'!W241</f>
        <v>137</v>
      </c>
      <c r="P163" s="329">
        <f>+'11+'!X241</f>
        <v>31</v>
      </c>
      <c r="Q163" s="283">
        <f t="shared" si="2"/>
        <v>22.627737226277372</v>
      </c>
    </row>
    <row r="164" spans="1:17" ht="53.25" customHeight="1" x14ac:dyDescent="0.2">
      <c r="A164" s="62"/>
      <c r="B164" s="478" t="str">
        <f>+'11+'!B242:M242</f>
        <v>Прочая закупка товаров, работ и услуг</v>
      </c>
      <c r="C164" s="478"/>
      <c r="D164" s="478"/>
      <c r="E164" s="478"/>
      <c r="F164" s="479"/>
      <c r="G164" s="63" t="str">
        <f>+'11+'!Q242</f>
        <v>0420170060</v>
      </c>
      <c r="H164" s="63" t="str">
        <f>+'11+'!R242</f>
        <v>244</v>
      </c>
      <c r="I164" s="257"/>
      <c r="J164" s="257"/>
      <c r="K164" s="432"/>
      <c r="L164" s="438"/>
      <c r="M164" s="65"/>
      <c r="N164" s="180"/>
      <c r="O164" s="203">
        <f>+'11+'!W242</f>
        <v>137</v>
      </c>
      <c r="P164" s="329">
        <f>+'11+'!X242</f>
        <v>31</v>
      </c>
      <c r="Q164" s="283">
        <f t="shared" si="2"/>
        <v>22.627737226277372</v>
      </c>
    </row>
    <row r="165" spans="1:17" ht="42.75" customHeight="1" x14ac:dyDescent="0.2">
      <c r="A165" s="62"/>
      <c r="B165" s="478" t="str">
        <f>+'11+'!B243:M243</f>
        <v>Иные бюджетные ассигнования</v>
      </c>
      <c r="C165" s="478"/>
      <c r="D165" s="478"/>
      <c r="E165" s="478"/>
      <c r="F165" s="479"/>
      <c r="G165" s="63" t="str">
        <f>+'11+'!Q243</f>
        <v>0420170060</v>
      </c>
      <c r="H165" s="63" t="str">
        <f>+'11+'!R243</f>
        <v>800</v>
      </c>
      <c r="I165" s="257"/>
      <c r="J165" s="257"/>
      <c r="K165" s="432"/>
      <c r="L165" s="438"/>
      <c r="M165" s="65"/>
      <c r="N165" s="180"/>
      <c r="O165" s="203">
        <f>+'11+'!W243</f>
        <v>210</v>
      </c>
      <c r="P165" s="329">
        <f>+'11+'!X243</f>
        <v>140</v>
      </c>
      <c r="Q165" s="283">
        <f t="shared" si="2"/>
        <v>66.666666666666657</v>
      </c>
    </row>
    <row r="166" spans="1:17" ht="42.75" customHeight="1" x14ac:dyDescent="0.2">
      <c r="A166" s="62"/>
      <c r="B166" s="478" t="str">
        <f>+'11+'!B244:M244</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166" s="478"/>
      <c r="D166" s="478"/>
      <c r="E166" s="478"/>
      <c r="F166" s="479"/>
      <c r="G166" s="63" t="str">
        <f>+'11+'!Q244</f>
        <v>0420170060</v>
      </c>
      <c r="H166" s="63" t="str">
        <f>+'11+'!R244</f>
        <v>810</v>
      </c>
      <c r="I166" s="257"/>
      <c r="J166" s="257"/>
      <c r="K166" s="432"/>
      <c r="L166" s="438"/>
      <c r="M166" s="65"/>
      <c r="N166" s="180"/>
      <c r="O166" s="203">
        <f>+'11+'!W244</f>
        <v>210</v>
      </c>
      <c r="P166" s="329">
        <f>+'11+'!X244</f>
        <v>140</v>
      </c>
      <c r="Q166" s="283">
        <f t="shared" si="2"/>
        <v>66.666666666666657</v>
      </c>
    </row>
    <row r="167" spans="1:17" ht="42.75" customHeight="1" x14ac:dyDescent="0.2">
      <c r="A167" s="62"/>
      <c r="B167" s="478" t="str">
        <f>+'11+'!B245:M245</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167" s="478"/>
      <c r="D167" s="478"/>
      <c r="E167" s="478"/>
      <c r="F167" s="479"/>
      <c r="G167" s="63" t="str">
        <f>+'11+'!Q245</f>
        <v>0420170060</v>
      </c>
      <c r="H167" s="63" t="str">
        <f>+'11+'!R245</f>
        <v>813</v>
      </c>
      <c r="I167" s="257"/>
      <c r="J167" s="257"/>
      <c r="K167" s="432"/>
      <c r="L167" s="438"/>
      <c r="M167" s="65"/>
      <c r="N167" s="180"/>
      <c r="O167" s="203">
        <f>+'11+'!W245</f>
        <v>210</v>
      </c>
      <c r="P167" s="329">
        <f>+'11+'!X245</f>
        <v>140</v>
      </c>
      <c r="Q167" s="283">
        <f t="shared" si="2"/>
        <v>66.666666666666657</v>
      </c>
    </row>
    <row r="168" spans="1:17" x14ac:dyDescent="0.2">
      <c r="A168" s="62"/>
      <c r="B168" s="478" t="str">
        <f>+'11+'!B288:M288</f>
        <v>Социальное обеспечение и иные выплаты населению</v>
      </c>
      <c r="C168" s="478"/>
      <c r="D168" s="478"/>
      <c r="E168" s="478"/>
      <c r="F168" s="479"/>
      <c r="G168" s="63" t="str">
        <f>+'11+'!Q288</f>
        <v>0420170060</v>
      </c>
      <c r="H168" s="63" t="str">
        <f>+'11+'!R288</f>
        <v>300</v>
      </c>
      <c r="I168" s="299"/>
      <c r="J168" s="299"/>
      <c r="K168" s="432"/>
      <c r="L168" s="438"/>
      <c r="M168" s="65"/>
      <c r="N168" s="180"/>
      <c r="O168" s="203">
        <f>+'11+'!W288</f>
        <v>60</v>
      </c>
      <c r="P168" s="203">
        <f>+'11+'!X288</f>
        <v>0</v>
      </c>
      <c r="Q168" s="283">
        <f t="shared" si="2"/>
        <v>0</v>
      </c>
    </row>
    <row r="169" spans="1:17" x14ac:dyDescent="0.2">
      <c r="A169" s="62"/>
      <c r="B169" s="478" t="str">
        <f>+'11+'!B289:M289</f>
        <v>Иные выплаты населению</v>
      </c>
      <c r="C169" s="478"/>
      <c r="D169" s="478"/>
      <c r="E169" s="478"/>
      <c r="F169" s="479"/>
      <c r="G169" s="63" t="str">
        <f>+'11+'!Q289</f>
        <v>0420170060</v>
      </c>
      <c r="H169" s="63" t="str">
        <f>+'11+'!R289</f>
        <v>360</v>
      </c>
      <c r="I169" s="299"/>
      <c r="J169" s="299"/>
      <c r="K169" s="432"/>
      <c r="L169" s="438"/>
      <c r="M169" s="65"/>
      <c r="N169" s="180"/>
      <c r="O169" s="203">
        <f>+'11+'!W289</f>
        <v>60</v>
      </c>
      <c r="P169" s="203">
        <f>+'11+'!X289</f>
        <v>0</v>
      </c>
      <c r="Q169" s="283">
        <f t="shared" si="2"/>
        <v>0</v>
      </c>
    </row>
    <row r="170" spans="1:17" x14ac:dyDescent="0.2">
      <c r="A170" s="62"/>
      <c r="B170" s="478" t="str">
        <f>+'11+'!B246:M246</f>
        <v>Муниципальная программа "Развитие сельского хозяйства"</v>
      </c>
      <c r="C170" s="478"/>
      <c r="D170" s="478"/>
      <c r="E170" s="478"/>
      <c r="F170" s="479"/>
      <c r="G170" s="63" t="str">
        <f>+'11+'!Q246</f>
        <v>0400000000</v>
      </c>
      <c r="H170" s="63">
        <f>+'11+'!R246</f>
        <v>0</v>
      </c>
      <c r="I170" s="257"/>
      <c r="J170" s="257"/>
      <c r="K170" s="432"/>
      <c r="L170" s="438"/>
      <c r="M170" s="65"/>
      <c r="N170" s="180"/>
      <c r="O170" s="203">
        <f>+'11+'!W246</f>
        <v>121.1</v>
      </c>
      <c r="P170" s="329">
        <f>+'11+'!X246</f>
        <v>121.1</v>
      </c>
      <c r="Q170" s="283">
        <f t="shared" si="2"/>
        <v>100</v>
      </c>
    </row>
    <row r="171" spans="1:17" ht="32.25" customHeight="1" x14ac:dyDescent="0.2">
      <c r="A171" s="62"/>
      <c r="B171" s="478" t="str">
        <f>+'11+'!B247:M247</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171" s="478"/>
      <c r="D171" s="478"/>
      <c r="E171" s="478"/>
      <c r="F171" s="479"/>
      <c r="G171" s="63" t="str">
        <f>+'11+'!Q247</f>
        <v>0430000000</v>
      </c>
      <c r="H171" s="63">
        <f>+'11+'!R247</f>
        <v>0</v>
      </c>
      <c r="I171" s="257"/>
      <c r="J171" s="257"/>
      <c r="K171" s="432"/>
      <c r="L171" s="438"/>
      <c r="M171" s="65"/>
      <c r="N171" s="180"/>
      <c r="O171" s="203">
        <f>+'11+'!W247</f>
        <v>121.1</v>
      </c>
      <c r="P171" s="329">
        <f>+'11+'!X247</f>
        <v>121.1</v>
      </c>
      <c r="Q171" s="283">
        <f t="shared" si="2"/>
        <v>100</v>
      </c>
    </row>
    <row r="172" spans="1:17" ht="32.25" customHeight="1" x14ac:dyDescent="0.2">
      <c r="A172" s="62"/>
      <c r="B172" s="478" t="str">
        <f>+'11+'!B248:M248</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172" s="478"/>
      <c r="D172" s="478"/>
      <c r="E172" s="478"/>
      <c r="F172" s="479"/>
      <c r="G172" s="63" t="str">
        <f>+'11+'!Q248</f>
        <v>0430176140</v>
      </c>
      <c r="H172" s="63">
        <f>+'11+'!R248</f>
        <v>0</v>
      </c>
      <c r="I172" s="257"/>
      <c r="J172" s="257"/>
      <c r="K172" s="432"/>
      <c r="L172" s="438"/>
      <c r="M172" s="65"/>
      <c r="N172" s="180"/>
      <c r="O172" s="203">
        <f>+'11+'!W248</f>
        <v>121.1</v>
      </c>
      <c r="P172" s="329">
        <f>+'11+'!X248</f>
        <v>121.1</v>
      </c>
      <c r="Q172" s="283">
        <f t="shared" si="2"/>
        <v>100</v>
      </c>
    </row>
    <row r="173" spans="1:17" ht="32.25" customHeight="1" x14ac:dyDescent="0.2">
      <c r="A173" s="62"/>
      <c r="B173" s="478" t="str">
        <f>+'11+'!B249:M249</f>
        <v>Закупка товаров, работ и услуг для обеспечения государственных (муниципальных) нужд</v>
      </c>
      <c r="C173" s="478"/>
      <c r="D173" s="478"/>
      <c r="E173" s="478"/>
      <c r="F173" s="479"/>
      <c r="G173" s="63" t="str">
        <f>+'11+'!Q249</f>
        <v>0430176140</v>
      </c>
      <c r="H173" s="63" t="str">
        <f>+'11+'!R249</f>
        <v>200</v>
      </c>
      <c r="I173" s="257"/>
      <c r="J173" s="257"/>
      <c r="K173" s="432"/>
      <c r="L173" s="438"/>
      <c r="M173" s="65"/>
      <c r="N173" s="180"/>
      <c r="O173" s="203">
        <f>+'11+'!W249</f>
        <v>121.1</v>
      </c>
      <c r="P173" s="329">
        <f>+'11+'!X249</f>
        <v>121.1</v>
      </c>
      <c r="Q173" s="283">
        <f t="shared" si="2"/>
        <v>100</v>
      </c>
    </row>
    <row r="174" spans="1:17" ht="32.25" customHeight="1" x14ac:dyDescent="0.2">
      <c r="A174" s="62"/>
      <c r="B174" s="478" t="str">
        <f>+'11+'!B250:M250</f>
        <v>Иные закупки товаров, работ и услуг для обеспечения государственных (муниципальных) нужд</v>
      </c>
      <c r="C174" s="478"/>
      <c r="D174" s="478"/>
      <c r="E174" s="478"/>
      <c r="F174" s="479"/>
      <c r="G174" s="63" t="str">
        <f>+'11+'!Q250</f>
        <v>0430176140</v>
      </c>
      <c r="H174" s="63" t="str">
        <f>+'11+'!R250</f>
        <v>240</v>
      </c>
      <c r="I174" s="257"/>
      <c r="J174" s="257"/>
      <c r="K174" s="432"/>
      <c r="L174" s="438"/>
      <c r="M174" s="65"/>
      <c r="N174" s="180"/>
      <c r="O174" s="203">
        <f>+'11+'!W250</f>
        <v>121.1</v>
      </c>
      <c r="P174" s="329">
        <f>+'11+'!X250</f>
        <v>121.1</v>
      </c>
      <c r="Q174" s="283">
        <f t="shared" si="2"/>
        <v>100</v>
      </c>
    </row>
    <row r="175" spans="1:17" ht="32.25" customHeight="1" x14ac:dyDescent="0.2">
      <c r="A175" s="62"/>
      <c r="B175" s="478" t="str">
        <f>+'11+'!B251:M251</f>
        <v>Прочая закупка товаров, работ и услуг</v>
      </c>
      <c r="C175" s="478"/>
      <c r="D175" s="478"/>
      <c r="E175" s="478"/>
      <c r="F175" s="479"/>
      <c r="G175" s="63" t="str">
        <f>+'11+'!Q251</f>
        <v>0430176140</v>
      </c>
      <c r="H175" s="63" t="str">
        <f>+'11+'!R251</f>
        <v>244</v>
      </c>
      <c r="I175" s="257"/>
      <c r="J175" s="257"/>
      <c r="K175" s="432"/>
      <c r="L175" s="438"/>
      <c r="M175" s="65"/>
      <c r="N175" s="180"/>
      <c r="O175" s="203">
        <f>+'11+'!W251</f>
        <v>121.1</v>
      </c>
      <c r="P175" s="329">
        <f>+'11+'!X251</f>
        <v>121.1</v>
      </c>
      <c r="Q175" s="283">
        <f t="shared" si="2"/>
        <v>100</v>
      </c>
    </row>
    <row r="176" spans="1:17" ht="21.75" customHeight="1" x14ac:dyDescent="0.2">
      <c r="A176" s="62"/>
      <c r="B176" s="478" t="str">
        <f>+'11+'!B580:M580</f>
        <v>Подпрограмма "Реализация мероприятий по развитию сельского хозяйства и расшение рынка сельскохозяйственной продукции"</v>
      </c>
      <c r="C176" s="478"/>
      <c r="D176" s="478"/>
      <c r="E176" s="478"/>
      <c r="F176" s="479"/>
      <c r="G176" s="63" t="str">
        <f>+'11+'!Q580</f>
        <v>0420000000</v>
      </c>
      <c r="H176" s="63">
        <f>+'11+'!R580</f>
        <v>0</v>
      </c>
      <c r="I176" s="257"/>
      <c r="J176" s="257"/>
      <c r="K176" s="432"/>
      <c r="L176" s="438"/>
      <c r="M176" s="65"/>
      <c r="N176" s="180"/>
      <c r="O176" s="203">
        <f>+'11+'!W580</f>
        <v>2100</v>
      </c>
      <c r="P176" s="329">
        <f>+'11+'!X580</f>
        <v>2100</v>
      </c>
      <c r="Q176" s="283">
        <f t="shared" si="2"/>
        <v>100</v>
      </c>
    </row>
    <row r="177" spans="1:17" ht="21.75" customHeight="1" x14ac:dyDescent="0.2">
      <c r="A177" s="62"/>
      <c r="B177" s="478" t="str">
        <f>+'11+'!B581:M581</f>
        <v xml:space="preserve">Субсидии на оказание финансовой поддержки при исполнении расходных обязательств, связанных с реализацией губернаторского проекта "Новая жизнь" ("Чаа сорук") </v>
      </c>
      <c r="C177" s="478"/>
      <c r="D177" s="478"/>
      <c r="E177" s="478"/>
      <c r="F177" s="479"/>
      <c r="G177" s="63" t="str">
        <f>+'11+'!Q581</f>
        <v>04201L5030</v>
      </c>
      <c r="H177" s="63">
        <f>+'11+'!R581</f>
        <v>0</v>
      </c>
      <c r="I177" s="257"/>
      <c r="J177" s="257"/>
      <c r="K177" s="432"/>
      <c r="L177" s="438"/>
      <c r="M177" s="65"/>
      <c r="N177" s="180"/>
      <c r="O177" s="203">
        <f>+'11+'!W581</f>
        <v>2100</v>
      </c>
      <c r="P177" s="329">
        <f>+'11+'!X581</f>
        <v>2100</v>
      </c>
      <c r="Q177" s="283">
        <f t="shared" si="2"/>
        <v>100</v>
      </c>
    </row>
    <row r="178" spans="1:17" ht="32.25" customHeight="1" x14ac:dyDescent="0.2">
      <c r="A178" s="62"/>
      <c r="B178" s="478" t="str">
        <f>+'11+'!B582:M582</f>
        <v>Иные бюджетные ассигнования</v>
      </c>
      <c r="C178" s="478"/>
      <c r="D178" s="478"/>
      <c r="E178" s="478"/>
      <c r="F178" s="479"/>
      <c r="G178" s="63" t="str">
        <f>+'11+'!Q582</f>
        <v>04201L5030</v>
      </c>
      <c r="H178" s="63" t="str">
        <f>+'11+'!R582</f>
        <v>800</v>
      </c>
      <c r="I178" s="257"/>
      <c r="J178" s="257"/>
      <c r="K178" s="432"/>
      <c r="L178" s="438"/>
      <c r="M178" s="65"/>
      <c r="N178" s="180"/>
      <c r="O178" s="203">
        <f>+'11+'!W582</f>
        <v>2100</v>
      </c>
      <c r="P178" s="329">
        <f>+'11+'!X582</f>
        <v>2100</v>
      </c>
      <c r="Q178" s="283">
        <f t="shared" si="2"/>
        <v>100</v>
      </c>
    </row>
    <row r="179" spans="1:17" ht="21.75" customHeight="1" x14ac:dyDescent="0.2">
      <c r="A179" s="62"/>
      <c r="B179" s="478" t="str">
        <f>+'11+'!B583:M583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C179" s="478"/>
      <c r="D179" s="478"/>
      <c r="E179" s="478"/>
      <c r="F179" s="479"/>
      <c r="G179" s="63" t="str">
        <f>+'11+'!Q583</f>
        <v>04201L5030</v>
      </c>
      <c r="H179" s="63" t="str">
        <f>+'11+'!R583</f>
        <v>810</v>
      </c>
      <c r="I179" s="257"/>
      <c r="J179" s="257"/>
      <c r="K179" s="432"/>
      <c r="L179" s="438"/>
      <c r="M179" s="65"/>
      <c r="N179" s="180"/>
      <c r="O179" s="203">
        <f>+'11+'!W583</f>
        <v>2100</v>
      </c>
      <c r="P179" s="329">
        <f>+'11+'!X583</f>
        <v>2100</v>
      </c>
      <c r="Q179" s="283">
        <f t="shared" si="2"/>
        <v>100</v>
      </c>
    </row>
    <row r="180" spans="1:17" ht="21.75" customHeight="1" x14ac:dyDescent="0.2">
      <c r="A180" s="62"/>
      <c r="B180" s="478" t="str">
        <f>+'11+'!B584:M584</f>
        <v>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v>
      </c>
      <c r="C180" s="478"/>
      <c r="D180" s="478"/>
      <c r="E180" s="478"/>
      <c r="F180" s="479"/>
      <c r="G180" s="63" t="str">
        <f>+'11+'!Q584</f>
        <v>04201L5030</v>
      </c>
      <c r="H180" s="63" t="str">
        <f>+'11+'!R584</f>
        <v>813</v>
      </c>
      <c r="I180" s="257"/>
      <c r="J180" s="257"/>
      <c r="K180" s="432"/>
      <c r="L180" s="438"/>
      <c r="M180" s="65"/>
      <c r="N180" s="180"/>
      <c r="O180" s="203">
        <f>+'11+'!W584</f>
        <v>2100</v>
      </c>
      <c r="P180" s="329">
        <f>+'11+'!X584</f>
        <v>2100</v>
      </c>
      <c r="Q180" s="283">
        <f t="shared" si="2"/>
        <v>100</v>
      </c>
    </row>
    <row r="181" spans="1:17" ht="21.75" customHeight="1" x14ac:dyDescent="0.2">
      <c r="A181" s="62"/>
      <c r="B181" s="478" t="str">
        <f>+'11+'!B650:M650</f>
        <v>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v>
      </c>
      <c r="C181" s="478"/>
      <c r="D181" s="478"/>
      <c r="E181" s="478"/>
      <c r="F181" s="479"/>
      <c r="G181" s="63" t="str">
        <f>+'11+'!Q650</f>
        <v>0430000000</v>
      </c>
      <c r="H181" s="63">
        <f>+'11+'!R650</f>
        <v>0</v>
      </c>
      <c r="I181" s="257"/>
      <c r="J181" s="257"/>
      <c r="K181" s="432"/>
      <c r="L181" s="438"/>
      <c r="M181" s="65"/>
      <c r="N181" s="180"/>
      <c r="O181" s="203">
        <f>+'11+'!W650</f>
        <v>2409.75</v>
      </c>
      <c r="P181" s="329">
        <f>+'11+'!X650</f>
        <v>1729.922</v>
      </c>
      <c r="Q181" s="283">
        <f t="shared" si="2"/>
        <v>71.788442784521209</v>
      </c>
    </row>
    <row r="182" spans="1:17" ht="21.75" customHeight="1" x14ac:dyDescent="0.2">
      <c r="A182" s="62"/>
      <c r="B182" s="478" t="str">
        <f>+'11+'!B651:M651</f>
        <v>Обеспечение комплексного развития сельских территорий</v>
      </c>
      <c r="C182" s="478"/>
      <c r="D182" s="478"/>
      <c r="E182" s="478"/>
      <c r="F182" s="479"/>
      <c r="G182" s="63" t="str">
        <f>+'11+'!Q651</f>
        <v>04301L5760</v>
      </c>
      <c r="H182" s="63">
        <f>+'11+'!R651</f>
        <v>0</v>
      </c>
      <c r="I182" s="257"/>
      <c r="J182" s="257"/>
      <c r="K182" s="432"/>
      <c r="L182" s="438"/>
      <c r="M182" s="65"/>
      <c r="N182" s="180"/>
      <c r="O182" s="203">
        <f>+'11+'!W651</f>
        <v>2409.75</v>
      </c>
      <c r="P182" s="329">
        <f>+'11+'!X651</f>
        <v>1729.922</v>
      </c>
      <c r="Q182" s="283">
        <f t="shared" si="2"/>
        <v>71.788442784521209</v>
      </c>
    </row>
    <row r="183" spans="1:17" ht="21.75" customHeight="1" x14ac:dyDescent="0.2">
      <c r="A183" s="62"/>
      <c r="B183" s="478" t="str">
        <f>+'11+'!B652:M652</f>
        <v>Капитальные вложения в объекты государственной (муниципальной) собственности</v>
      </c>
      <c r="C183" s="478"/>
      <c r="D183" s="478"/>
      <c r="E183" s="478"/>
      <c r="F183" s="479"/>
      <c r="G183" s="63" t="str">
        <f>+'11+'!Q652</f>
        <v>04301L5760</v>
      </c>
      <c r="H183" s="63" t="str">
        <f>+'11+'!R652</f>
        <v>400</v>
      </c>
      <c r="I183" s="257"/>
      <c r="J183" s="257"/>
      <c r="K183" s="432"/>
      <c r="L183" s="438"/>
      <c r="M183" s="65"/>
      <c r="N183" s="180"/>
      <c r="O183" s="203">
        <f>+'11+'!W652</f>
        <v>2409.75</v>
      </c>
      <c r="P183" s="329">
        <f>+'11+'!X652</f>
        <v>1729.922</v>
      </c>
      <c r="Q183" s="283">
        <f t="shared" si="2"/>
        <v>71.788442784521209</v>
      </c>
    </row>
    <row r="184" spans="1:17" ht="21.75" customHeight="1" x14ac:dyDescent="0.2">
      <c r="A184" s="62"/>
      <c r="B184" s="478" t="str">
        <f>+'11+'!B653:M653</f>
        <v>Бюджетные инвестиции</v>
      </c>
      <c r="C184" s="478"/>
      <c r="D184" s="478"/>
      <c r="E184" s="478"/>
      <c r="F184" s="479"/>
      <c r="G184" s="63" t="str">
        <f>+'11+'!Q653</f>
        <v>04301L5760</v>
      </c>
      <c r="H184" s="63" t="str">
        <f>+'11+'!R653</f>
        <v>410</v>
      </c>
      <c r="I184" s="257"/>
      <c r="J184" s="257"/>
      <c r="K184" s="432"/>
      <c r="L184" s="438"/>
      <c r="M184" s="65"/>
      <c r="N184" s="180"/>
      <c r="O184" s="203">
        <f>+'11+'!W653</f>
        <v>2409.75</v>
      </c>
      <c r="P184" s="329">
        <f>+'11+'!X653</f>
        <v>1729.922</v>
      </c>
      <c r="Q184" s="283">
        <f t="shared" si="2"/>
        <v>71.788442784521209</v>
      </c>
    </row>
    <row r="185" spans="1:17" ht="32.25" customHeight="1" x14ac:dyDescent="0.2">
      <c r="A185" s="62"/>
      <c r="B185" s="478" t="str">
        <f>+'11+'!B654:M654</f>
        <v>Бюджетные инвестиции в объекты капитального строительства государственной (муниципальной) собственности</v>
      </c>
      <c r="C185" s="478"/>
      <c r="D185" s="478"/>
      <c r="E185" s="478"/>
      <c r="F185" s="479"/>
      <c r="G185" s="63" t="str">
        <f>+'11+'!Q654</f>
        <v>04301L5760</v>
      </c>
      <c r="H185" s="63" t="str">
        <f>+'11+'!R654</f>
        <v>414</v>
      </c>
      <c r="I185" s="257"/>
      <c r="J185" s="257"/>
      <c r="K185" s="432"/>
      <c r="L185" s="438"/>
      <c r="M185" s="65"/>
      <c r="N185" s="180"/>
      <c r="O185" s="203">
        <f>+'11+'!W654</f>
        <v>2409.75</v>
      </c>
      <c r="P185" s="329">
        <f>+'11+'!X654</f>
        <v>1729.922</v>
      </c>
      <c r="Q185" s="283">
        <f t="shared" si="2"/>
        <v>71.788442784521209</v>
      </c>
    </row>
    <row r="186" spans="1:17" s="311" customFormat="1" ht="32.25" customHeight="1" x14ac:dyDescent="0.2">
      <c r="A186" s="69"/>
      <c r="B186" s="480" t="str">
        <f>+'11+'!B750:M750</f>
        <v>Муниципальная программа "Совершенствование молодежной политики  и развитие физической культуры и спорта Овюрского кожууна на 2016-2018 годы"</v>
      </c>
      <c r="C186" s="480"/>
      <c r="D186" s="480"/>
      <c r="E186" s="480"/>
      <c r="F186" s="481"/>
      <c r="G186" s="201" t="str">
        <f>+'11+'!Q750</f>
        <v>0500000000</v>
      </c>
      <c r="H186" s="201">
        <f>+'11+'!R750</f>
        <v>0</v>
      </c>
      <c r="I186" s="302"/>
      <c r="J186" s="302"/>
      <c r="K186" s="435"/>
      <c r="L186" s="455"/>
      <c r="M186" s="251"/>
      <c r="N186" s="252"/>
      <c r="O186" s="359">
        <f>+O187+O192+O198</f>
        <v>2247.5640000000003</v>
      </c>
      <c r="P186" s="346">
        <f>+P187+P192+P198</f>
        <v>1828.41932</v>
      </c>
      <c r="Q186" s="283">
        <f t="shared" si="2"/>
        <v>81.351157074948688</v>
      </c>
    </row>
    <row r="187" spans="1:17" ht="32.25" customHeight="1" x14ac:dyDescent="0.2">
      <c r="A187" s="62"/>
      <c r="B187" s="478" t="str">
        <f>+'11+'!B751:M751</f>
        <v>Подпрограмма "Молодежная политика Овюрского кожууна"</v>
      </c>
      <c r="C187" s="478"/>
      <c r="D187" s="478"/>
      <c r="E187" s="478"/>
      <c r="F187" s="479"/>
      <c r="G187" s="63" t="str">
        <f>+'11+'!Q751</f>
        <v>0510000000</v>
      </c>
      <c r="H187" s="63">
        <f>+'11+'!R751</f>
        <v>0</v>
      </c>
      <c r="I187" s="257"/>
      <c r="J187" s="257"/>
      <c r="K187" s="432"/>
      <c r="L187" s="438"/>
      <c r="M187" s="65"/>
      <c r="N187" s="180"/>
      <c r="O187" s="203">
        <f>+'11+'!W751</f>
        <v>73</v>
      </c>
      <c r="P187" s="329">
        <f>+'11+'!X751</f>
        <v>0</v>
      </c>
      <c r="Q187" s="283">
        <f t="shared" si="2"/>
        <v>0</v>
      </c>
    </row>
    <row r="188" spans="1:17" ht="32.25" customHeight="1" x14ac:dyDescent="0.2">
      <c r="A188" s="62"/>
      <c r="B188" s="478" t="str">
        <f>+'11+'!B752:M752</f>
        <v>Мероприятия в области поддержки молодых талантов</v>
      </c>
      <c r="C188" s="478"/>
      <c r="D188" s="478"/>
      <c r="E188" s="478"/>
      <c r="F188" s="479"/>
      <c r="G188" s="63" t="str">
        <f>+'11+'!Q752</f>
        <v>0510107020</v>
      </c>
      <c r="H188" s="63">
        <f>+'11+'!R752</f>
        <v>0</v>
      </c>
      <c r="I188" s="257"/>
      <c r="J188" s="257"/>
      <c r="K188" s="432"/>
      <c r="L188" s="438"/>
      <c r="M188" s="65"/>
      <c r="N188" s="180"/>
      <c r="O188" s="203">
        <f>+'11+'!W752</f>
        <v>73</v>
      </c>
      <c r="P188" s="329">
        <f>+'11+'!X752</f>
        <v>0</v>
      </c>
      <c r="Q188" s="283">
        <f t="shared" si="2"/>
        <v>0</v>
      </c>
    </row>
    <row r="189" spans="1:17" ht="32.25" customHeight="1" x14ac:dyDescent="0.2">
      <c r="A189" s="62"/>
      <c r="B189" s="478" t="str">
        <f>+'11+'!B753:M753</f>
        <v>Закупка товаров, работ и услуг для обеспечения государственных (муниципальных) нужд</v>
      </c>
      <c r="C189" s="478"/>
      <c r="D189" s="478"/>
      <c r="E189" s="478"/>
      <c r="F189" s="479"/>
      <c r="G189" s="63" t="str">
        <f>+'11+'!Q753</f>
        <v>0510107020</v>
      </c>
      <c r="H189" s="63" t="str">
        <f>+'11+'!R753</f>
        <v>200</v>
      </c>
      <c r="I189" s="257"/>
      <c r="J189" s="257"/>
      <c r="K189" s="432"/>
      <c r="L189" s="438"/>
      <c r="M189" s="65"/>
      <c r="N189" s="180"/>
      <c r="O189" s="203">
        <f>+'11+'!W753</f>
        <v>73</v>
      </c>
      <c r="P189" s="329">
        <f>+'11+'!X753</f>
        <v>0</v>
      </c>
      <c r="Q189" s="283">
        <f t="shared" si="2"/>
        <v>0</v>
      </c>
    </row>
    <row r="190" spans="1:17" ht="32.25" customHeight="1" x14ac:dyDescent="0.2">
      <c r="A190" s="62"/>
      <c r="B190" s="478" t="str">
        <f>+'11+'!B754:M754</f>
        <v>Иные закупки товаров, работ и услуг для обеспечения государственных (муниципальных) нужд</v>
      </c>
      <c r="C190" s="478"/>
      <c r="D190" s="478"/>
      <c r="E190" s="478"/>
      <c r="F190" s="479"/>
      <c r="G190" s="63" t="str">
        <f>+'11+'!Q754</f>
        <v>0510107020</v>
      </c>
      <c r="H190" s="63" t="str">
        <f>+'11+'!R754</f>
        <v>240</v>
      </c>
      <c r="I190" s="257"/>
      <c r="J190" s="257"/>
      <c r="K190" s="432"/>
      <c r="L190" s="438"/>
      <c r="M190" s="65"/>
      <c r="N190" s="180"/>
      <c r="O190" s="203">
        <f>+'11+'!W754</f>
        <v>73</v>
      </c>
      <c r="P190" s="329">
        <f>+'11+'!X754</f>
        <v>0</v>
      </c>
      <c r="Q190" s="283">
        <f t="shared" si="2"/>
        <v>0</v>
      </c>
    </row>
    <row r="191" spans="1:17" ht="32.25" customHeight="1" x14ac:dyDescent="0.2">
      <c r="A191" s="62"/>
      <c r="B191" s="478" t="str">
        <f>+'11+'!B755:M755</f>
        <v>Прочая закупка товаров, работ и услуг</v>
      </c>
      <c r="C191" s="478"/>
      <c r="D191" s="478"/>
      <c r="E191" s="478"/>
      <c r="F191" s="479"/>
      <c r="G191" s="63" t="str">
        <f>+'11+'!Q755</f>
        <v>0510107020</v>
      </c>
      <c r="H191" s="63" t="str">
        <f>+'11+'!R755</f>
        <v>244</v>
      </c>
      <c r="I191" s="257"/>
      <c r="J191" s="257"/>
      <c r="K191" s="432"/>
      <c r="L191" s="438"/>
      <c r="M191" s="65"/>
      <c r="N191" s="180"/>
      <c r="O191" s="203">
        <f>+'11+'!W755</f>
        <v>73</v>
      </c>
      <c r="P191" s="329">
        <f>+'11+'!X755</f>
        <v>0</v>
      </c>
      <c r="Q191" s="283">
        <f t="shared" si="2"/>
        <v>0</v>
      </c>
    </row>
    <row r="192" spans="1:17" ht="32.25" customHeight="1" x14ac:dyDescent="0.2">
      <c r="A192" s="62"/>
      <c r="B192" s="478" t="str">
        <f>+'11+'!B756:M756</f>
        <v>Муниципальная программа "Совершенствование молодежной политики  и развитие физической культуры и спорта Овюрского кожууна на 2016-2018 годы"</v>
      </c>
      <c r="C192" s="478"/>
      <c r="D192" s="478"/>
      <c r="E192" s="478"/>
      <c r="F192" s="479"/>
      <c r="G192" s="63" t="str">
        <f>+'11+'!Q756</f>
        <v>0500000000</v>
      </c>
      <c r="H192" s="63">
        <f>+'11+'!R756</f>
        <v>0</v>
      </c>
      <c r="I192" s="257"/>
      <c r="J192" s="257"/>
      <c r="K192" s="432"/>
      <c r="L192" s="438"/>
      <c r="M192" s="65"/>
      <c r="N192" s="180"/>
      <c r="O192" s="203">
        <f>+'11+'!W756</f>
        <v>1072.0640000000001</v>
      </c>
      <c r="P192" s="329">
        <f>+'11+'!X756</f>
        <v>725.91931999999997</v>
      </c>
      <c r="Q192" s="283">
        <f t="shared" si="2"/>
        <v>67.712311951525265</v>
      </c>
    </row>
    <row r="193" spans="1:19" ht="32.25" customHeight="1" x14ac:dyDescent="0.2">
      <c r="A193" s="62"/>
      <c r="B193" s="478" t="str">
        <f>+'11+'!B757:M757</f>
        <v>подпрограмма "Развитие физической культуры и спорта"</v>
      </c>
      <c r="C193" s="478"/>
      <c r="D193" s="478"/>
      <c r="E193" s="478"/>
      <c r="F193" s="479"/>
      <c r="G193" s="63" t="str">
        <f>+'11+'!Q757</f>
        <v>0520000000</v>
      </c>
      <c r="H193" s="63">
        <f>+'11+'!R757</f>
        <v>0</v>
      </c>
      <c r="I193" s="257"/>
      <c r="J193" s="257"/>
      <c r="K193" s="432"/>
      <c r="L193" s="438"/>
      <c r="M193" s="65"/>
      <c r="N193" s="180"/>
      <c r="O193" s="203">
        <f>+'11+'!W757</f>
        <v>1072.0640000000001</v>
      </c>
      <c r="P193" s="329">
        <f>+'11+'!X757</f>
        <v>725.91931999999997</v>
      </c>
      <c r="Q193" s="283">
        <f t="shared" si="2"/>
        <v>67.712311951525265</v>
      </c>
    </row>
    <row r="194" spans="1:19" ht="32.25" customHeight="1" x14ac:dyDescent="0.2">
      <c r="A194" s="62"/>
      <c r="B194" s="478" t="str">
        <f>+'11+'!B758:M758</f>
        <v>Мероприятия в области поддержки молодых талантов</v>
      </c>
      <c r="C194" s="478"/>
      <c r="D194" s="478"/>
      <c r="E194" s="478"/>
      <c r="F194" s="479"/>
      <c r="G194" s="63" t="str">
        <f>+'11+'!Q758</f>
        <v>0520107250</v>
      </c>
      <c r="H194" s="63">
        <f>+'11+'!R758</f>
        <v>0</v>
      </c>
      <c r="I194" s="257"/>
      <c r="J194" s="257"/>
      <c r="K194" s="432"/>
      <c r="L194" s="438"/>
      <c r="M194" s="65"/>
      <c r="N194" s="180"/>
      <c r="O194" s="203">
        <f>+'11+'!W758</f>
        <v>1072.0640000000001</v>
      </c>
      <c r="P194" s="329">
        <f>+'11+'!X758</f>
        <v>725.91931999999997</v>
      </c>
      <c r="Q194" s="283">
        <f t="shared" si="2"/>
        <v>67.712311951525265</v>
      </c>
    </row>
    <row r="195" spans="1:19" ht="32.25" customHeight="1" x14ac:dyDescent="0.2">
      <c r="A195" s="62"/>
      <c r="B195" s="478" t="str">
        <f>+'11+'!B759:M759</f>
        <v>Закупка товаров, работ и услуг для обеспечения государственных (муниципальных) нужд</v>
      </c>
      <c r="C195" s="478"/>
      <c r="D195" s="478"/>
      <c r="E195" s="478"/>
      <c r="F195" s="479"/>
      <c r="G195" s="63" t="str">
        <f>+'11+'!Q759</f>
        <v>0520107250</v>
      </c>
      <c r="H195" s="63" t="str">
        <f>+'11+'!R759</f>
        <v>200</v>
      </c>
      <c r="I195" s="257"/>
      <c r="J195" s="257"/>
      <c r="K195" s="432"/>
      <c r="L195" s="438"/>
      <c r="M195" s="65"/>
      <c r="N195" s="180"/>
      <c r="O195" s="203">
        <f>+'11+'!W759</f>
        <v>1072.0640000000001</v>
      </c>
      <c r="P195" s="329">
        <f>+'11+'!X759</f>
        <v>725.91931999999997</v>
      </c>
      <c r="Q195" s="283">
        <f t="shared" si="2"/>
        <v>67.712311951525265</v>
      </c>
    </row>
    <row r="196" spans="1:19" ht="32.25" customHeight="1" x14ac:dyDescent="0.2">
      <c r="A196" s="62"/>
      <c r="B196" s="478" t="str">
        <f>+'11+'!B760:M760</f>
        <v>Иные закупки товаров, работ и услуг для обеспечения государственных (муниципальных) нужд</v>
      </c>
      <c r="C196" s="478"/>
      <c r="D196" s="478"/>
      <c r="E196" s="478"/>
      <c r="F196" s="479"/>
      <c r="G196" s="63" t="str">
        <f>+'11+'!Q760</f>
        <v>0520107250</v>
      </c>
      <c r="H196" s="63" t="str">
        <f>+'11+'!R760</f>
        <v>240</v>
      </c>
      <c r="I196" s="257"/>
      <c r="J196" s="257"/>
      <c r="K196" s="432"/>
      <c r="L196" s="438"/>
      <c r="M196" s="65"/>
      <c r="N196" s="180"/>
      <c r="O196" s="203">
        <f>+'11+'!W760</f>
        <v>1072.0640000000001</v>
      </c>
      <c r="P196" s="329">
        <f>+'11+'!X760</f>
        <v>725.91931999999997</v>
      </c>
      <c r="Q196" s="283">
        <f t="shared" si="2"/>
        <v>67.712311951525265</v>
      </c>
    </row>
    <row r="197" spans="1:19" ht="32.25" customHeight="1" x14ac:dyDescent="0.2">
      <c r="A197" s="62"/>
      <c r="B197" s="478" t="str">
        <f>+'11+'!B761:M761</f>
        <v>Прочая закупка товаров, работ и услуг</v>
      </c>
      <c r="C197" s="478"/>
      <c r="D197" s="478"/>
      <c r="E197" s="478"/>
      <c r="F197" s="479"/>
      <c r="G197" s="63" t="str">
        <f>+'11+'!Q761</f>
        <v>0520107250</v>
      </c>
      <c r="H197" s="63" t="str">
        <f>+'11+'!R761</f>
        <v>244</v>
      </c>
      <c r="I197" s="257"/>
      <c r="J197" s="257"/>
      <c r="K197" s="432"/>
      <c r="L197" s="438"/>
      <c r="M197" s="65"/>
      <c r="N197" s="180"/>
      <c r="O197" s="203">
        <f>+'11+'!W761</f>
        <v>1072.0640000000001</v>
      </c>
      <c r="P197" s="329">
        <f>+'11+'!X761</f>
        <v>725.91931999999997</v>
      </c>
      <c r="Q197" s="283">
        <f t="shared" si="2"/>
        <v>67.712311951525265</v>
      </c>
    </row>
    <row r="198" spans="1:19" ht="32.25" customHeight="1" x14ac:dyDescent="0.2">
      <c r="A198" s="62"/>
      <c r="B198" s="478" t="str">
        <f>+'11+'!B744:M744</f>
        <v>"Обеспечение жильем молодых семей"</v>
      </c>
      <c r="C198" s="478"/>
      <c r="D198" s="478"/>
      <c r="E198" s="478"/>
      <c r="F198" s="479"/>
      <c r="G198" s="63" t="str">
        <f>+'11+'!Q744</f>
        <v>05201L4970</v>
      </c>
      <c r="H198" s="63">
        <f>+'11+'!R744</f>
        <v>0</v>
      </c>
      <c r="I198" s="257"/>
      <c r="J198" s="257"/>
      <c r="K198" s="432"/>
      <c r="L198" s="438"/>
      <c r="M198" s="65"/>
      <c r="N198" s="180"/>
      <c r="O198" s="203">
        <f>+'11+'!W744</f>
        <v>1102.5</v>
      </c>
      <c r="P198" s="329">
        <f>+'11+'!X744</f>
        <v>1102.5</v>
      </c>
      <c r="Q198" s="283">
        <f t="shared" si="2"/>
        <v>100</v>
      </c>
    </row>
    <row r="199" spans="1:19" ht="32.25" customHeight="1" x14ac:dyDescent="0.2">
      <c r="A199" s="62"/>
      <c r="B199" s="478" t="str">
        <f>+'11+'!B745:M745</f>
        <v>Социальное обеспечение и иные выплаты населению</v>
      </c>
      <c r="C199" s="478"/>
      <c r="D199" s="478"/>
      <c r="E199" s="478"/>
      <c r="F199" s="479"/>
      <c r="G199" s="63" t="str">
        <f>+'11+'!Q745</f>
        <v>05201L4970</v>
      </c>
      <c r="H199" s="63" t="str">
        <f>+'11+'!R745</f>
        <v>300</v>
      </c>
      <c r="I199" s="257"/>
      <c r="J199" s="257"/>
      <c r="K199" s="432"/>
      <c r="L199" s="438"/>
      <c r="M199" s="65"/>
      <c r="N199" s="180"/>
      <c r="O199" s="203">
        <f>+'11+'!W745</f>
        <v>1102.5</v>
      </c>
      <c r="P199" s="329">
        <f>+'11+'!X745</f>
        <v>1102.5</v>
      </c>
      <c r="Q199" s="283">
        <f t="shared" si="2"/>
        <v>100</v>
      </c>
    </row>
    <row r="200" spans="1:19" ht="32.25" customHeight="1" x14ac:dyDescent="0.2">
      <c r="A200" s="62"/>
      <c r="B200" s="478" t="str">
        <f>+'11+'!B746:M746</f>
        <v>Социальные выплаты гражданам, кроме публичных нормативных социальных выплат</v>
      </c>
      <c r="C200" s="478"/>
      <c r="D200" s="478"/>
      <c r="E200" s="478"/>
      <c r="F200" s="479"/>
      <c r="G200" s="63" t="str">
        <f>+'11+'!Q746</f>
        <v>05201L4970</v>
      </c>
      <c r="H200" s="63" t="str">
        <f>+'11+'!R746</f>
        <v>320</v>
      </c>
      <c r="I200" s="257"/>
      <c r="J200" s="257"/>
      <c r="K200" s="432"/>
      <c r="L200" s="438"/>
      <c r="M200" s="65"/>
      <c r="N200" s="180"/>
      <c r="O200" s="203">
        <f>+'11+'!W746</f>
        <v>1102.5</v>
      </c>
      <c r="P200" s="329">
        <f>+'11+'!X746</f>
        <v>1102.5</v>
      </c>
      <c r="Q200" s="283">
        <f t="shared" si="2"/>
        <v>100</v>
      </c>
    </row>
    <row r="201" spans="1:19" ht="32.25" customHeight="1" x14ac:dyDescent="0.2">
      <c r="A201" s="62"/>
      <c r="B201" s="478" t="str">
        <f>+'11+'!B747:M747</f>
        <v>Субсидии гражданам на приобретение жилья</v>
      </c>
      <c r="C201" s="478"/>
      <c r="D201" s="478"/>
      <c r="E201" s="478"/>
      <c r="F201" s="479"/>
      <c r="G201" s="63" t="str">
        <f>+'11+'!Q747</f>
        <v>05201L4970</v>
      </c>
      <c r="H201" s="63" t="str">
        <f>+'11+'!R747</f>
        <v>322</v>
      </c>
      <c r="I201" s="257"/>
      <c r="J201" s="257"/>
      <c r="K201" s="432"/>
      <c r="L201" s="438"/>
      <c r="M201" s="65"/>
      <c r="N201" s="180"/>
      <c r="O201" s="203">
        <f>+'11+'!W747</f>
        <v>1102.5</v>
      </c>
      <c r="P201" s="329">
        <f>+'11+'!X747</f>
        <v>1102.5</v>
      </c>
      <c r="Q201" s="283">
        <f t="shared" si="2"/>
        <v>100</v>
      </c>
    </row>
    <row r="202" spans="1:19" s="311" customFormat="1" ht="21.75" customHeight="1" x14ac:dyDescent="0.2">
      <c r="A202" s="69"/>
      <c r="B202" s="480" t="str">
        <f>+'11+'!B718:M718</f>
        <v>Муниципальная программа "Профилактика социально-значимых заболеваний, вакцинопрофилактика в Овюрском кожууне на 2016-2018 годы"</v>
      </c>
      <c r="C202" s="480"/>
      <c r="D202" s="480"/>
      <c r="E202" s="480"/>
      <c r="F202" s="481"/>
      <c r="G202" s="201" t="str">
        <f>+'11+'!Q718</f>
        <v>0600000000</v>
      </c>
      <c r="H202" s="201">
        <f>+'11+'!R718</f>
        <v>0</v>
      </c>
      <c r="I202" s="302"/>
      <c r="J202" s="302"/>
      <c r="K202" s="435"/>
      <c r="L202" s="455"/>
      <c r="M202" s="251"/>
      <c r="N202" s="252"/>
      <c r="O202" s="359">
        <f>+'11+'!W718</f>
        <v>444.57</v>
      </c>
      <c r="P202" s="346">
        <f>+'11+'!X718</f>
        <v>407.54</v>
      </c>
      <c r="Q202" s="283">
        <f t="shared" si="2"/>
        <v>91.67060305463707</v>
      </c>
    </row>
    <row r="203" spans="1:19" ht="21.75" customHeight="1" x14ac:dyDescent="0.2">
      <c r="A203" s="62"/>
      <c r="B203" s="478" t="str">
        <f>+'11+'!B719:M719</f>
        <v>Реализация мероприятий направленных на создание условий для оказания медицинской помощи населению, профилактика заболеваний и формирование здорового образа жизни</v>
      </c>
      <c r="C203" s="478"/>
      <c r="D203" s="478"/>
      <c r="E203" s="478"/>
      <c r="F203" s="479"/>
      <c r="G203" s="63" t="str">
        <f>+'11+'!Q719</f>
        <v>0600104008</v>
      </c>
      <c r="H203" s="63">
        <f>+'11+'!R719</f>
        <v>0</v>
      </c>
      <c r="I203" s="257"/>
      <c r="J203" s="257"/>
      <c r="K203" s="432"/>
      <c r="L203" s="438"/>
      <c r="M203" s="65"/>
      <c r="N203" s="180"/>
      <c r="O203" s="203">
        <f>+'11+'!W719</f>
        <v>444.57</v>
      </c>
      <c r="P203" s="329">
        <f>+'11+'!X719</f>
        <v>407.54</v>
      </c>
      <c r="Q203" s="283">
        <f t="shared" si="2"/>
        <v>91.67060305463707</v>
      </c>
    </row>
    <row r="204" spans="1:19" ht="21.75" customHeight="1" x14ac:dyDescent="0.2">
      <c r="A204" s="62"/>
      <c r="B204" s="478" t="str">
        <f>+'11+'!B720:M720</f>
        <v>Закупка товаров, работ и услуг для обеспечения государственных (муниципальных) нужд</v>
      </c>
      <c r="C204" s="478"/>
      <c r="D204" s="478"/>
      <c r="E204" s="478"/>
      <c r="F204" s="479"/>
      <c r="G204" s="63" t="str">
        <f>+'11+'!Q720</f>
        <v>0600104008</v>
      </c>
      <c r="H204" s="63" t="str">
        <f>+'11+'!R720</f>
        <v>200</v>
      </c>
      <c r="I204" s="257"/>
      <c r="J204" s="257"/>
      <c r="K204" s="432"/>
      <c r="L204" s="438"/>
      <c r="M204" s="65"/>
      <c r="N204" s="180"/>
      <c r="O204" s="203">
        <f>+'11+'!W720</f>
        <v>444.57</v>
      </c>
      <c r="P204" s="329">
        <f>+'11+'!X720</f>
        <v>407.54</v>
      </c>
      <c r="Q204" s="283">
        <f t="shared" si="2"/>
        <v>91.67060305463707</v>
      </c>
    </row>
    <row r="205" spans="1:19" ht="21.75" customHeight="1" x14ac:dyDescent="0.2">
      <c r="A205" s="62"/>
      <c r="B205" s="478" t="str">
        <f>+'11+'!B721:M721</f>
        <v>Иные закупки товаров, работ и услуг для обеспечения государственных (муниципальных) нужд</v>
      </c>
      <c r="C205" s="478"/>
      <c r="D205" s="478"/>
      <c r="E205" s="478"/>
      <c r="F205" s="479"/>
      <c r="G205" s="63" t="str">
        <f>+'11+'!Q721</f>
        <v>0600104008</v>
      </c>
      <c r="H205" s="63" t="str">
        <f>+'11+'!R721</f>
        <v>240</v>
      </c>
      <c r="I205" s="257"/>
      <c r="J205" s="257"/>
      <c r="K205" s="432"/>
      <c r="L205" s="438"/>
      <c r="M205" s="65"/>
      <c r="N205" s="180"/>
      <c r="O205" s="203">
        <f>+'11+'!W721</f>
        <v>444.57</v>
      </c>
      <c r="P205" s="329">
        <f>+'11+'!X721</f>
        <v>407.54</v>
      </c>
      <c r="Q205" s="283">
        <f t="shared" si="2"/>
        <v>91.67060305463707</v>
      </c>
    </row>
    <row r="206" spans="1:19" ht="21.75" customHeight="1" x14ac:dyDescent="0.2">
      <c r="A206" s="62"/>
      <c r="B206" s="478" t="str">
        <f>+'11+'!B722:M722</f>
        <v>Прочая закупка товаров, работ и услуг</v>
      </c>
      <c r="C206" s="478"/>
      <c r="D206" s="478"/>
      <c r="E206" s="478"/>
      <c r="F206" s="479"/>
      <c r="G206" s="63" t="str">
        <f>+'11+'!Q722</f>
        <v>0600104008</v>
      </c>
      <c r="H206" s="63" t="str">
        <f>+'11+'!R722</f>
        <v>244</v>
      </c>
      <c r="I206" s="257"/>
      <c r="J206" s="257"/>
      <c r="K206" s="432"/>
      <c r="L206" s="438"/>
      <c r="M206" s="65"/>
      <c r="N206" s="180"/>
      <c r="O206" s="203">
        <f>+'11+'!W722</f>
        <v>444.57</v>
      </c>
      <c r="P206" s="329">
        <f>+'11+'!X722</f>
        <v>407.54</v>
      </c>
      <c r="Q206" s="283">
        <f t="shared" si="2"/>
        <v>91.67060305463707</v>
      </c>
    </row>
    <row r="207" spans="1:19" s="311" customFormat="1" ht="21.75" customHeight="1" x14ac:dyDescent="0.2">
      <c r="A207" s="69"/>
      <c r="B207" s="480" t="str">
        <f>+'11+'!B293:M293</f>
        <v xml:space="preserve">Муниципальная программа "Развитие образования Овюрского кожууна </v>
      </c>
      <c r="C207" s="480"/>
      <c r="D207" s="480"/>
      <c r="E207" s="480"/>
      <c r="F207" s="481"/>
      <c r="G207" s="201" t="str">
        <f>+'11+'!Q293</f>
        <v>0700000000</v>
      </c>
      <c r="H207" s="201">
        <f>+'11+'!R293</f>
        <v>0</v>
      </c>
      <c r="I207" s="302"/>
      <c r="J207" s="302"/>
      <c r="K207" s="435"/>
      <c r="L207" s="455"/>
      <c r="M207" s="251"/>
      <c r="N207" s="252"/>
      <c r="O207" s="359">
        <f>+O208+O213+O219+O256+O263+O270+O295</f>
        <v>307569.04006999999</v>
      </c>
      <c r="P207" s="359">
        <f>+P208+P213+P219+P256+P263+P270+P295</f>
        <v>283145.72422999999</v>
      </c>
      <c r="Q207" s="283">
        <f t="shared" si="2"/>
        <v>92.059241126986819</v>
      </c>
      <c r="R207" s="364">
        <f>+O207+O310</f>
        <v>360308.36064999999</v>
      </c>
      <c r="S207" s="364">
        <f>+P207+P310</f>
        <v>326633.25795</v>
      </c>
    </row>
    <row r="208" spans="1:19" ht="42.75" customHeight="1" x14ac:dyDescent="0.2">
      <c r="A208" s="62"/>
      <c r="B208" s="478" t="str">
        <f>+'11+'!B294:M294</f>
        <v>подпрограмма "Развитие дошкольного образования"</v>
      </c>
      <c r="C208" s="478"/>
      <c r="D208" s="478"/>
      <c r="E208" s="478"/>
      <c r="F208" s="479"/>
      <c r="G208" s="63" t="str">
        <f>+'11+'!Q294</f>
        <v>0710000000</v>
      </c>
      <c r="H208" s="63">
        <f>+'11+'!R294</f>
        <v>0</v>
      </c>
      <c r="I208" s="257"/>
      <c r="J208" s="257"/>
      <c r="K208" s="432"/>
      <c r="L208" s="438"/>
      <c r="M208" s="65"/>
      <c r="N208" s="180"/>
      <c r="O208" s="203">
        <f>+'11+'!W294</f>
        <v>39462.521849999997</v>
      </c>
      <c r="P208" s="329">
        <f>+'11+'!X294</f>
        <v>33339.697679999997</v>
      </c>
      <c r="Q208" s="283">
        <f t="shared" si="2"/>
        <v>84.484457954123371</v>
      </c>
    </row>
    <row r="209" spans="1:17" ht="42.75" customHeight="1" x14ac:dyDescent="0.2">
      <c r="A209" s="62"/>
      <c r="B209" s="478" t="str">
        <f>+'11+'!B295:M295</f>
        <v xml:space="preserve">Обеспечение деятельности муниципальных учреждений (оказание услуг) - средства местного бюджета </v>
      </c>
      <c r="C209" s="478"/>
      <c r="D209" s="478"/>
      <c r="E209" s="478"/>
      <c r="F209" s="479"/>
      <c r="G209" s="63" t="str">
        <f>+'11+'!Q295</f>
        <v>0710100059</v>
      </c>
      <c r="H209" s="63">
        <f>+'11+'!R295</f>
        <v>0</v>
      </c>
      <c r="I209" s="257"/>
      <c r="J209" s="257"/>
      <c r="K209" s="432"/>
      <c r="L209" s="438"/>
      <c r="M209" s="65"/>
      <c r="N209" s="180"/>
      <c r="O209" s="203">
        <f>+'11+'!W295</f>
        <v>39462.521849999997</v>
      </c>
      <c r="P209" s="329">
        <f>+'11+'!X295</f>
        <v>33339.697679999997</v>
      </c>
      <c r="Q209" s="283">
        <f t="shared" si="2"/>
        <v>84.484457954123371</v>
      </c>
    </row>
    <row r="210" spans="1:17" ht="32.25" customHeight="1" x14ac:dyDescent="0.2">
      <c r="A210" s="62"/>
      <c r="B210" s="478" t="str">
        <f>+'11+'!B296:M296</f>
        <v>Предоставление субсидий бюджетным, автономным учреждениям и иным некоммерческим организациям</v>
      </c>
      <c r="C210" s="478"/>
      <c r="D210" s="478"/>
      <c r="E210" s="478"/>
      <c r="F210" s="479"/>
      <c r="G210" s="63" t="str">
        <f>+'11+'!Q296</f>
        <v>0710100059</v>
      </c>
      <c r="H210" s="63" t="str">
        <f>+'11+'!R296</f>
        <v>600</v>
      </c>
      <c r="I210" s="257"/>
      <c r="J210" s="257"/>
      <c r="K210" s="432"/>
      <c r="L210" s="438"/>
      <c r="M210" s="65"/>
      <c r="N210" s="180"/>
      <c r="O210" s="203">
        <f>+'11+'!W296</f>
        <v>39462.521849999997</v>
      </c>
      <c r="P210" s="329">
        <f>+'11+'!X296</f>
        <v>33339.697679999997</v>
      </c>
      <c r="Q210" s="283">
        <f t="shared" si="2"/>
        <v>84.484457954123371</v>
      </c>
    </row>
    <row r="211" spans="1:17" ht="32.25" customHeight="1" x14ac:dyDescent="0.2">
      <c r="A211" s="62"/>
      <c r="B211" s="478" t="str">
        <f>+'11+'!B297:M297</f>
        <v>Субсидии бюджетным учреждениям</v>
      </c>
      <c r="C211" s="478"/>
      <c r="D211" s="478"/>
      <c r="E211" s="478"/>
      <c r="F211" s="479"/>
      <c r="G211" s="63" t="str">
        <f>+'11+'!Q297</f>
        <v>0710100059</v>
      </c>
      <c r="H211" s="63" t="str">
        <f>+'11+'!R297</f>
        <v>610</v>
      </c>
      <c r="I211" s="257"/>
      <c r="J211" s="257"/>
      <c r="K211" s="432"/>
      <c r="L211" s="438"/>
      <c r="M211" s="65"/>
      <c r="N211" s="180"/>
      <c r="O211" s="203">
        <f>+'11+'!W297</f>
        <v>39462.521849999997</v>
      </c>
      <c r="P211" s="329">
        <f>+'11+'!X297</f>
        <v>33339.697679999997</v>
      </c>
      <c r="Q211" s="283">
        <f t="shared" si="2"/>
        <v>84.484457954123371</v>
      </c>
    </row>
    <row r="212" spans="1:17" ht="32.25" customHeight="1" x14ac:dyDescent="0.2">
      <c r="A212" s="62"/>
      <c r="B212" s="478" t="str">
        <f>+'11+'!B298:M298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12" s="478"/>
      <c r="D212" s="478"/>
      <c r="E212" s="478"/>
      <c r="F212" s="479"/>
      <c r="G212" s="63" t="str">
        <f>+'11+'!Q298</f>
        <v>0710100059</v>
      </c>
      <c r="H212" s="63" t="str">
        <f>+'11+'!R298</f>
        <v>611</v>
      </c>
      <c r="I212" s="257"/>
      <c r="J212" s="257"/>
      <c r="K212" s="432"/>
      <c r="L212" s="438"/>
      <c r="M212" s="65"/>
      <c r="N212" s="180"/>
      <c r="O212" s="203">
        <f>+'11+'!W298</f>
        <v>39462.521849999997</v>
      </c>
      <c r="P212" s="329">
        <f>+'11+'!X298</f>
        <v>33339.697679999997</v>
      </c>
      <c r="Q212" s="283">
        <f t="shared" si="2"/>
        <v>84.484457954123371</v>
      </c>
    </row>
    <row r="213" spans="1:17" ht="32.25" customHeight="1" x14ac:dyDescent="0.2">
      <c r="A213" s="62"/>
      <c r="B213" s="478" t="str">
        <f>+'11+'!B299:M299</f>
        <v xml:space="preserve">Муниципальная программа "Развитие образования Овюрского кожууна </v>
      </c>
      <c r="C213" s="478"/>
      <c r="D213" s="478"/>
      <c r="E213" s="478"/>
      <c r="F213" s="479"/>
      <c r="G213" s="63" t="str">
        <f>+'11+'!Q299</f>
        <v>0700000000</v>
      </c>
      <c r="H213" s="63">
        <f>+'11+'!R299</f>
        <v>0</v>
      </c>
      <c r="I213" s="257"/>
      <c r="J213" s="257"/>
      <c r="K213" s="432"/>
      <c r="L213" s="438"/>
      <c r="M213" s="65"/>
      <c r="N213" s="180"/>
      <c r="O213" s="203">
        <f>+'11+'!W299</f>
        <v>47752.270600000003</v>
      </c>
      <c r="P213" s="329">
        <f>+'11+'!X299</f>
        <v>47392.770600000003</v>
      </c>
      <c r="Q213" s="283">
        <f t="shared" si="2"/>
        <v>99.247156217949566</v>
      </c>
    </row>
    <row r="214" spans="1:17" ht="32.25" customHeight="1" x14ac:dyDescent="0.2">
      <c r="A214" s="62"/>
      <c r="B214" s="478" t="str">
        <f>+'11+'!B300:M300</f>
        <v>подпрограмма "Развитие дошкольного образования"</v>
      </c>
      <c r="C214" s="478"/>
      <c r="D214" s="478"/>
      <c r="E214" s="478"/>
      <c r="F214" s="479"/>
      <c r="G214" s="63" t="str">
        <f>+'11+'!Q300</f>
        <v>0710000000</v>
      </c>
      <c r="H214" s="63">
        <f>+'11+'!R300</f>
        <v>0</v>
      </c>
      <c r="I214" s="257"/>
      <c r="J214" s="257"/>
      <c r="K214" s="432"/>
      <c r="L214" s="438"/>
      <c r="M214" s="65"/>
      <c r="N214" s="180"/>
      <c r="O214" s="203">
        <f>+'11+'!W300</f>
        <v>47752.270600000003</v>
      </c>
      <c r="P214" s="329">
        <f>+'11+'!X300</f>
        <v>47392.770600000003</v>
      </c>
      <c r="Q214" s="283">
        <f t="shared" si="2"/>
        <v>99.247156217949566</v>
      </c>
    </row>
    <row r="215" spans="1:17" ht="32.25" customHeight="1" x14ac:dyDescent="0.2">
      <c r="A215" s="62"/>
      <c r="B215" s="478" t="str">
        <f>+'11+'!B301:M301</f>
        <v xml:space="preserve">Обеспечение деятельности муниципальных тучреждений (оказание услуг) - средства республиканского бюджета </v>
      </c>
      <c r="C215" s="478"/>
      <c r="D215" s="478"/>
      <c r="E215" s="478"/>
      <c r="F215" s="479"/>
      <c r="G215" s="63" t="str">
        <f>+'11+'!Q301</f>
        <v>0710276020</v>
      </c>
      <c r="H215" s="63">
        <f>+'11+'!R301</f>
        <v>0</v>
      </c>
      <c r="I215" s="257"/>
      <c r="J215" s="257"/>
      <c r="K215" s="432"/>
      <c r="L215" s="438"/>
      <c r="M215" s="65"/>
      <c r="N215" s="180"/>
      <c r="O215" s="203">
        <f>+'11+'!W301</f>
        <v>47752.270600000003</v>
      </c>
      <c r="P215" s="329">
        <f>+'11+'!X301</f>
        <v>47392.770600000003</v>
      </c>
      <c r="Q215" s="283">
        <f t="shared" si="2"/>
        <v>99.247156217949566</v>
      </c>
    </row>
    <row r="216" spans="1:17" ht="32.25" customHeight="1" x14ac:dyDescent="0.2">
      <c r="A216" s="62"/>
      <c r="B216" s="478" t="str">
        <f>+'11+'!B302:M302</f>
        <v>Предоставление субсидий бюджетным, автономным учреждениям и иным некоммерческим организациям</v>
      </c>
      <c r="C216" s="478"/>
      <c r="D216" s="478"/>
      <c r="E216" s="478"/>
      <c r="F216" s="479"/>
      <c r="G216" s="63" t="str">
        <f>+'11+'!Q302</f>
        <v>0710276020</v>
      </c>
      <c r="H216" s="63" t="str">
        <f>+'11+'!R302</f>
        <v>600</v>
      </c>
      <c r="I216" s="257"/>
      <c r="J216" s="257"/>
      <c r="K216" s="432"/>
      <c r="L216" s="438"/>
      <c r="M216" s="65"/>
      <c r="N216" s="180"/>
      <c r="O216" s="203">
        <f>+'11+'!W302</f>
        <v>47752.270600000003</v>
      </c>
      <c r="P216" s="329">
        <f>+'11+'!X302</f>
        <v>47392.770600000003</v>
      </c>
      <c r="Q216" s="283">
        <f t="shared" si="2"/>
        <v>99.247156217949566</v>
      </c>
    </row>
    <row r="217" spans="1:17" ht="32.25" customHeight="1" x14ac:dyDescent="0.2">
      <c r="A217" s="62"/>
      <c r="B217" s="478" t="str">
        <f>+'11+'!B303:M303</f>
        <v>Субсидии бюджетным учреждениям</v>
      </c>
      <c r="C217" s="478"/>
      <c r="D217" s="478"/>
      <c r="E217" s="478"/>
      <c r="F217" s="479"/>
      <c r="G217" s="63" t="str">
        <f>+'11+'!Q303</f>
        <v>0710276020</v>
      </c>
      <c r="H217" s="63" t="str">
        <f>+'11+'!R303</f>
        <v>610</v>
      </c>
      <c r="I217" s="257"/>
      <c r="J217" s="257"/>
      <c r="K217" s="432"/>
      <c r="L217" s="438"/>
      <c r="M217" s="65"/>
      <c r="N217" s="180"/>
      <c r="O217" s="203">
        <f>+'11+'!W303</f>
        <v>47752.270600000003</v>
      </c>
      <c r="P217" s="329">
        <f>+'11+'!X303</f>
        <v>47392.770600000003</v>
      </c>
      <c r="Q217" s="283">
        <f t="shared" si="2"/>
        <v>99.247156217949566</v>
      </c>
    </row>
    <row r="218" spans="1:17" ht="32.25" customHeight="1" x14ac:dyDescent="0.2">
      <c r="A218" s="62"/>
      <c r="B218" s="478" t="str">
        <f>+'11+'!B304:M304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18" s="478"/>
      <c r="D218" s="478"/>
      <c r="E218" s="478"/>
      <c r="F218" s="479"/>
      <c r="G218" s="63" t="str">
        <f>+'11+'!Q304</f>
        <v>0710276020</v>
      </c>
      <c r="H218" s="63" t="str">
        <f>+'11+'!R304</f>
        <v>611</v>
      </c>
      <c r="I218" s="257"/>
      <c r="J218" s="257"/>
      <c r="K218" s="432"/>
      <c r="L218" s="438"/>
      <c r="M218" s="65"/>
      <c r="N218" s="180"/>
      <c r="O218" s="203">
        <f>+'11+'!W304</f>
        <v>47752.270600000003</v>
      </c>
      <c r="P218" s="329">
        <f>+'11+'!X304</f>
        <v>47392.770600000003</v>
      </c>
      <c r="Q218" s="283">
        <f t="shared" ref="Q218:Q281" si="3">P218/O218*100</f>
        <v>99.247156217949566</v>
      </c>
    </row>
    <row r="219" spans="1:17" ht="42.75" customHeight="1" x14ac:dyDescent="0.2">
      <c r="A219" s="62"/>
      <c r="B219" s="478" t="str">
        <f>+'11+'!B305:M305</f>
        <v>Общее образование</v>
      </c>
      <c r="C219" s="478"/>
      <c r="D219" s="478"/>
      <c r="E219" s="478"/>
      <c r="F219" s="479"/>
      <c r="G219" s="63">
        <f>+'11+'!Q305</f>
        <v>0</v>
      </c>
      <c r="H219" s="63">
        <f>+'11+'!R305</f>
        <v>0</v>
      </c>
      <c r="I219" s="257"/>
      <c r="J219" s="257"/>
      <c r="K219" s="432"/>
      <c r="L219" s="438"/>
      <c r="M219" s="65"/>
      <c r="N219" s="180"/>
      <c r="O219" s="203">
        <f>+'11+'!W305</f>
        <v>181853.899</v>
      </c>
      <c r="P219" s="329">
        <f>+'11+'!X305</f>
        <v>169807.13080000001</v>
      </c>
      <c r="Q219" s="283">
        <f t="shared" si="3"/>
        <v>93.375578821106288</v>
      </c>
    </row>
    <row r="220" spans="1:17" ht="42.75" customHeight="1" x14ac:dyDescent="0.2">
      <c r="A220" s="62"/>
      <c r="B220" s="478" t="str">
        <f>+'11+'!B306:M306</f>
        <v xml:space="preserve">Муниципальная программа "Развитие образования Овюрского кожууна </v>
      </c>
      <c r="C220" s="478"/>
      <c r="D220" s="478"/>
      <c r="E220" s="478"/>
      <c r="F220" s="479"/>
      <c r="G220" s="63" t="str">
        <f>+'11+'!Q306</f>
        <v>0700000000</v>
      </c>
      <c r="H220" s="63">
        <f>+'11+'!R306</f>
        <v>0</v>
      </c>
      <c r="I220" s="257"/>
      <c r="J220" s="257"/>
      <c r="K220" s="432"/>
      <c r="L220" s="438"/>
      <c r="M220" s="65"/>
      <c r="N220" s="180"/>
      <c r="O220" s="203">
        <f>+'11+'!W306</f>
        <v>19934.841</v>
      </c>
      <c r="P220" s="329">
        <f>+'11+'!X306</f>
        <v>16116.882530000001</v>
      </c>
      <c r="Q220" s="283">
        <f t="shared" si="3"/>
        <v>80.847810775114795</v>
      </c>
    </row>
    <row r="221" spans="1:17" ht="42.75" customHeight="1" x14ac:dyDescent="0.2">
      <c r="A221" s="62"/>
      <c r="B221" s="478" t="str">
        <f>+'11+'!B307:M307</f>
        <v>подпрограмма "Развитие общего образования"</v>
      </c>
      <c r="C221" s="478"/>
      <c r="D221" s="478"/>
      <c r="E221" s="478"/>
      <c r="F221" s="479"/>
      <c r="G221" s="63" t="str">
        <f>+'11+'!Q307</f>
        <v>0720000000</v>
      </c>
      <c r="H221" s="63">
        <f>+'11+'!R307</f>
        <v>0</v>
      </c>
      <c r="I221" s="257"/>
      <c r="J221" s="257"/>
      <c r="K221" s="432"/>
      <c r="L221" s="438"/>
      <c r="M221" s="65"/>
      <c r="N221" s="180"/>
      <c r="O221" s="203">
        <f>+'11+'!W307</f>
        <v>19934.841</v>
      </c>
      <c r="P221" s="329">
        <f>+'11+'!X307</f>
        <v>16116.882530000001</v>
      </c>
      <c r="Q221" s="283">
        <f t="shared" si="3"/>
        <v>80.847810775114795</v>
      </c>
    </row>
    <row r="222" spans="1:17" ht="21.75" customHeight="1" x14ac:dyDescent="0.2">
      <c r="A222" s="62"/>
      <c r="B222" s="478" t="str">
        <f>+'11+'!B308:M308</f>
        <v xml:space="preserve">Обеспечение деятельности муниципальных учреждений (оказание услуг) - средства местного бюджета </v>
      </c>
      <c r="C222" s="478"/>
      <c r="D222" s="478"/>
      <c r="E222" s="478"/>
      <c r="F222" s="479"/>
      <c r="G222" s="63" t="str">
        <f>+'11+'!Q308</f>
        <v>0720100059</v>
      </c>
      <c r="H222" s="63">
        <f>+'11+'!R308</f>
        <v>0</v>
      </c>
      <c r="I222" s="257"/>
      <c r="J222" s="257"/>
      <c r="K222" s="432"/>
      <c r="L222" s="438"/>
      <c r="M222" s="65"/>
      <c r="N222" s="180"/>
      <c r="O222" s="203">
        <f>+'11+'!W308</f>
        <v>19934.841</v>
      </c>
      <c r="P222" s="329">
        <f>+'11+'!X308</f>
        <v>16116.882530000001</v>
      </c>
      <c r="Q222" s="283">
        <f t="shared" si="3"/>
        <v>80.847810775114795</v>
      </c>
    </row>
    <row r="223" spans="1:17" ht="42.75" customHeight="1" x14ac:dyDescent="0.2">
      <c r="A223" s="62"/>
      <c r="B223" s="478" t="str">
        <f>+'11+'!B309:M309</f>
        <v>Предоставление субсидий бюджетным, автономным учреждениям и иным некоммерческим организациям</v>
      </c>
      <c r="C223" s="478"/>
      <c r="D223" s="478"/>
      <c r="E223" s="478"/>
      <c r="F223" s="479"/>
      <c r="G223" s="63" t="str">
        <f>+'11+'!Q309</f>
        <v>0720100059</v>
      </c>
      <c r="H223" s="63" t="str">
        <f>+'11+'!R309</f>
        <v>600</v>
      </c>
      <c r="I223" s="257"/>
      <c r="J223" s="257"/>
      <c r="K223" s="432"/>
      <c r="L223" s="438"/>
      <c r="M223" s="65"/>
      <c r="N223" s="180"/>
      <c r="O223" s="203">
        <f>+'11+'!W309</f>
        <v>19934.841</v>
      </c>
      <c r="P223" s="329">
        <f>+'11+'!X309</f>
        <v>16116.882530000001</v>
      </c>
      <c r="Q223" s="283">
        <f t="shared" si="3"/>
        <v>80.847810775114795</v>
      </c>
    </row>
    <row r="224" spans="1:17" ht="42.75" customHeight="1" x14ac:dyDescent="0.2">
      <c r="A224" s="62"/>
      <c r="B224" s="478" t="str">
        <f>+'11+'!B310:M310</f>
        <v>Субсидии бюджетным учреждениям</v>
      </c>
      <c r="C224" s="478"/>
      <c r="D224" s="478"/>
      <c r="E224" s="478"/>
      <c r="F224" s="479"/>
      <c r="G224" s="63" t="str">
        <f>+'11+'!Q310</f>
        <v>0720100059</v>
      </c>
      <c r="H224" s="63" t="str">
        <f>+'11+'!R310</f>
        <v>610</v>
      </c>
      <c r="I224" s="257"/>
      <c r="J224" s="257"/>
      <c r="K224" s="432"/>
      <c r="L224" s="438"/>
      <c r="M224" s="65"/>
      <c r="N224" s="180"/>
      <c r="O224" s="203">
        <f>+'11+'!W310</f>
        <v>19934.841</v>
      </c>
      <c r="P224" s="329">
        <f>+'11+'!X310</f>
        <v>16116.882530000001</v>
      </c>
      <c r="Q224" s="283">
        <f t="shared" si="3"/>
        <v>80.847810775114795</v>
      </c>
    </row>
    <row r="225" spans="1:17" ht="21.75" customHeight="1" x14ac:dyDescent="0.2">
      <c r="A225" s="62"/>
      <c r="B225" s="478" t="str">
        <f>+'11+'!B311:M311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25" s="478"/>
      <c r="D225" s="478"/>
      <c r="E225" s="478"/>
      <c r="F225" s="479"/>
      <c r="G225" s="63" t="str">
        <f>+'11+'!Q311</f>
        <v>0720100059</v>
      </c>
      <c r="H225" s="63" t="str">
        <f>+'11+'!R311</f>
        <v>611</v>
      </c>
      <c r="I225" s="257"/>
      <c r="J225" s="257"/>
      <c r="K225" s="432"/>
      <c r="L225" s="438"/>
      <c r="M225" s="65"/>
      <c r="N225" s="180"/>
      <c r="O225" s="203">
        <f>+'11+'!W311</f>
        <v>19934.841</v>
      </c>
      <c r="P225" s="329">
        <f>+'11+'!X311</f>
        <v>16116.882530000001</v>
      </c>
      <c r="Q225" s="283">
        <f t="shared" si="3"/>
        <v>80.847810775114795</v>
      </c>
    </row>
    <row r="226" spans="1:17" ht="21.75" customHeight="1" x14ac:dyDescent="0.2">
      <c r="A226" s="62"/>
      <c r="B226" s="478" t="str">
        <f>+'11+'!B312:M312</f>
        <v xml:space="preserve">Муниципальная программа "Развитие образования Овюрского кожууна </v>
      </c>
      <c r="C226" s="478"/>
      <c r="D226" s="478"/>
      <c r="E226" s="478"/>
      <c r="F226" s="479"/>
      <c r="G226" s="63" t="str">
        <f>+'11+'!Q312</f>
        <v>0700000000</v>
      </c>
      <c r="H226" s="63">
        <f>+'11+'!R312</f>
        <v>0</v>
      </c>
      <c r="I226" s="257"/>
      <c r="J226" s="257"/>
      <c r="K226" s="432"/>
      <c r="L226" s="438"/>
      <c r="M226" s="65"/>
      <c r="N226" s="180"/>
      <c r="O226" s="203">
        <f>+'11+'!W312</f>
        <v>136879</v>
      </c>
      <c r="P226" s="329">
        <f>+'11+'!X312</f>
        <v>136879</v>
      </c>
      <c r="Q226" s="283">
        <f t="shared" si="3"/>
        <v>100</v>
      </c>
    </row>
    <row r="227" spans="1:17" ht="21.75" customHeight="1" x14ac:dyDescent="0.2">
      <c r="A227" s="62"/>
      <c r="B227" s="478" t="str">
        <f>+'11+'!B313:M313</f>
        <v>подпрограмма "Развитие общего образования"</v>
      </c>
      <c r="C227" s="478"/>
      <c r="D227" s="478"/>
      <c r="E227" s="478"/>
      <c r="F227" s="479"/>
      <c r="G227" s="63" t="str">
        <f>+'11+'!Q313</f>
        <v>0720000000</v>
      </c>
      <c r="H227" s="63">
        <f>+'11+'!R313</f>
        <v>0</v>
      </c>
      <c r="I227" s="257"/>
      <c r="J227" s="257"/>
      <c r="K227" s="432"/>
      <c r="L227" s="438"/>
      <c r="M227" s="65"/>
      <c r="N227" s="180"/>
      <c r="O227" s="203">
        <f>+'11+'!W313</f>
        <v>136879</v>
      </c>
      <c r="P227" s="329">
        <f>+'11+'!X313</f>
        <v>136879</v>
      </c>
      <c r="Q227" s="283">
        <f t="shared" si="3"/>
        <v>100</v>
      </c>
    </row>
    <row r="228" spans="1:17" ht="21.75" customHeight="1" x14ac:dyDescent="0.2">
      <c r="A228" s="62"/>
      <c r="B228" s="478" t="str">
        <f>+'11+'!B314:M314</f>
        <v>создание в общеобразовательных организациях, расположенных в сельской местности, условий для занятия физической культурой и спортом в рамках государственной программы Российской Федерации "Развитие образования" на 2013-2020 годы за счет ФБ</v>
      </c>
      <c r="C228" s="478"/>
      <c r="D228" s="478"/>
      <c r="E228" s="478"/>
      <c r="F228" s="479"/>
      <c r="G228" s="63" t="str">
        <f>+'11+'!Q314</f>
        <v>0720276020</v>
      </c>
      <c r="H228" s="63">
        <f>+'11+'!R314</f>
        <v>0</v>
      </c>
      <c r="I228" s="257"/>
      <c r="J228" s="257"/>
      <c r="K228" s="432"/>
      <c r="L228" s="438"/>
      <c r="M228" s="65"/>
      <c r="N228" s="180"/>
      <c r="O228" s="203">
        <f>+'11+'!W314</f>
        <v>136879</v>
      </c>
      <c r="P228" s="329">
        <f>+'11+'!X314</f>
        <v>136879</v>
      </c>
      <c r="Q228" s="283">
        <f t="shared" si="3"/>
        <v>100</v>
      </c>
    </row>
    <row r="229" spans="1:17" ht="21.75" customHeight="1" x14ac:dyDescent="0.2">
      <c r="A229" s="62"/>
      <c r="B229" s="478" t="str">
        <f>+'11+'!B315:M315</f>
        <v>Предоставление субсидий бюджетным, автономным учреждениям и иным некоммерческим организациям</v>
      </c>
      <c r="C229" s="478"/>
      <c r="D229" s="478"/>
      <c r="E229" s="478"/>
      <c r="F229" s="479"/>
      <c r="G229" s="63" t="str">
        <f>+'11+'!Q315</f>
        <v>0720276020</v>
      </c>
      <c r="H229" s="63" t="str">
        <f>+'11+'!R315</f>
        <v>600</v>
      </c>
      <c r="I229" s="257"/>
      <c r="J229" s="257"/>
      <c r="K229" s="432"/>
      <c r="L229" s="438"/>
      <c r="M229" s="65"/>
      <c r="N229" s="180"/>
      <c r="O229" s="203">
        <f>+'11+'!W315</f>
        <v>136879</v>
      </c>
      <c r="P229" s="329">
        <f>+'11+'!X315</f>
        <v>136879</v>
      </c>
      <c r="Q229" s="283">
        <f t="shared" si="3"/>
        <v>100</v>
      </c>
    </row>
    <row r="230" spans="1:17" ht="21.75" customHeight="1" x14ac:dyDescent="0.2">
      <c r="A230" s="62"/>
      <c r="B230" s="478" t="str">
        <f>+'11+'!B316:M316</f>
        <v>Субсидии бюджетным учреждениям</v>
      </c>
      <c r="C230" s="478"/>
      <c r="D230" s="478"/>
      <c r="E230" s="478"/>
      <c r="F230" s="479"/>
      <c r="G230" s="63" t="str">
        <f>+'11+'!Q316</f>
        <v>0720276020</v>
      </c>
      <c r="H230" s="63" t="str">
        <f>+'11+'!R316</f>
        <v>610</v>
      </c>
      <c r="I230" s="257"/>
      <c r="J230" s="257"/>
      <c r="K230" s="432"/>
      <c r="L230" s="438"/>
      <c r="M230" s="65"/>
      <c r="N230" s="180"/>
      <c r="O230" s="203">
        <f>+'11+'!W316</f>
        <v>136879</v>
      </c>
      <c r="P230" s="329">
        <f>+'11+'!X316</f>
        <v>136879</v>
      </c>
      <c r="Q230" s="283">
        <f t="shared" si="3"/>
        <v>100</v>
      </c>
    </row>
    <row r="231" spans="1:17" ht="21.75" customHeight="1" x14ac:dyDescent="0.2">
      <c r="A231" s="62"/>
      <c r="B231" s="478" t="str">
        <f>+'11+'!B317:M317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31" s="478"/>
      <c r="D231" s="478"/>
      <c r="E231" s="478"/>
      <c r="F231" s="479"/>
      <c r="G231" s="63" t="str">
        <f>+'11+'!Q317</f>
        <v>0720276020</v>
      </c>
      <c r="H231" s="63" t="str">
        <f>+'11+'!R317</f>
        <v>611</v>
      </c>
      <c r="I231" s="257"/>
      <c r="J231" s="257"/>
      <c r="K231" s="432"/>
      <c r="L231" s="438"/>
      <c r="M231" s="65"/>
      <c r="N231" s="180"/>
      <c r="O231" s="203">
        <f>+'11+'!W317</f>
        <v>136879</v>
      </c>
      <c r="P231" s="329">
        <f>+'11+'!X317</f>
        <v>136879</v>
      </c>
      <c r="Q231" s="283">
        <f t="shared" si="3"/>
        <v>100</v>
      </c>
    </row>
    <row r="232" spans="1:17" ht="21.75" customHeight="1" x14ac:dyDescent="0.2">
      <c r="A232" s="62"/>
      <c r="B232" s="478" t="str">
        <f>+'11+'!B318:M318</f>
        <v xml:space="preserve">Муниципальная программа "Развитие образования Овюрского кожууна </v>
      </c>
      <c r="C232" s="478"/>
      <c r="D232" s="478"/>
      <c r="E232" s="478"/>
      <c r="F232" s="479"/>
      <c r="G232" s="63" t="str">
        <f>+'11+'!Q318</f>
        <v>0700000000</v>
      </c>
      <c r="H232" s="63">
        <f>+'11+'!R318</f>
        <v>0</v>
      </c>
      <c r="I232" s="257"/>
      <c r="J232" s="257"/>
      <c r="K232" s="432"/>
      <c r="L232" s="438"/>
      <c r="M232" s="65"/>
      <c r="N232" s="180"/>
      <c r="O232" s="203">
        <f>+'11+'!W318</f>
        <v>13211.082</v>
      </c>
      <c r="P232" s="329">
        <f>+'11+'!X318</f>
        <v>8445.8031900000005</v>
      </c>
      <c r="Q232" s="283">
        <f t="shared" si="3"/>
        <v>63.929685623024668</v>
      </c>
    </row>
    <row r="233" spans="1:17" ht="21.75" customHeight="1" x14ac:dyDescent="0.2">
      <c r="A233" s="62"/>
      <c r="B233" s="478" t="str">
        <f>+'11+'!B319:M319</f>
        <v>подпрограмма "Развитие общего образования"</v>
      </c>
      <c r="C233" s="478"/>
      <c r="D233" s="478"/>
      <c r="E233" s="478"/>
      <c r="F233" s="479"/>
      <c r="G233" s="63" t="str">
        <f>+'11+'!Q319</f>
        <v>0720000000</v>
      </c>
      <c r="H233" s="63">
        <f>+'11+'!R319</f>
        <v>0</v>
      </c>
      <c r="I233" s="257"/>
      <c r="J233" s="257"/>
      <c r="K233" s="432"/>
      <c r="L233" s="438"/>
      <c r="M233" s="65"/>
      <c r="N233" s="180"/>
      <c r="O233" s="203">
        <f>+'11+'!W319</f>
        <v>13211.082</v>
      </c>
      <c r="P233" s="329">
        <f>+'11+'!X319</f>
        <v>8445.8031900000005</v>
      </c>
      <c r="Q233" s="283">
        <f t="shared" si="3"/>
        <v>63.929685623024668</v>
      </c>
    </row>
    <row r="234" spans="1:17" ht="21.75" customHeight="1" x14ac:dyDescent="0.2">
      <c r="A234" s="62"/>
      <c r="B234" s="478" t="str">
        <f>+'11+'!B320:M320</f>
        <v xml:space="preserve">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v>
      </c>
      <c r="C234" s="478"/>
      <c r="D234" s="478"/>
      <c r="E234" s="478"/>
      <c r="F234" s="479"/>
      <c r="G234" s="63" t="str">
        <f>+'11+'!Q320</f>
        <v>07203L3030</v>
      </c>
      <c r="H234" s="63">
        <f>+'11+'!R320</f>
        <v>0</v>
      </c>
      <c r="I234" s="257"/>
      <c r="J234" s="257"/>
      <c r="K234" s="432"/>
      <c r="L234" s="438"/>
      <c r="M234" s="65"/>
      <c r="N234" s="180"/>
      <c r="O234" s="203">
        <f>+'11+'!W320</f>
        <v>13211.082</v>
      </c>
      <c r="P234" s="329">
        <f>+'11+'!X320</f>
        <v>8445.8031900000005</v>
      </c>
      <c r="Q234" s="283">
        <f t="shared" si="3"/>
        <v>63.929685623024668</v>
      </c>
    </row>
    <row r="235" spans="1:17" ht="21.75" customHeight="1" x14ac:dyDescent="0.2">
      <c r="A235" s="62"/>
      <c r="B235" s="478" t="str">
        <f>+'11+'!B321:M321</f>
        <v>Предоставление субсидий бюджетным, автономным учреждениям и иным некоммерческим организациям</v>
      </c>
      <c r="C235" s="478"/>
      <c r="D235" s="478"/>
      <c r="E235" s="478"/>
      <c r="F235" s="479"/>
      <c r="G235" s="63" t="str">
        <f>+'11+'!Q321</f>
        <v>07203L3030</v>
      </c>
      <c r="H235" s="63" t="str">
        <f>+'11+'!R321</f>
        <v>600</v>
      </c>
      <c r="I235" s="257"/>
      <c r="J235" s="257"/>
      <c r="K235" s="432"/>
      <c r="L235" s="438"/>
      <c r="M235" s="65"/>
      <c r="N235" s="180"/>
      <c r="O235" s="203">
        <f>+'11+'!W321</f>
        <v>13211.082</v>
      </c>
      <c r="P235" s="329">
        <f>+'11+'!X321</f>
        <v>8445.8031900000005</v>
      </c>
      <c r="Q235" s="283">
        <f t="shared" si="3"/>
        <v>63.929685623024668</v>
      </c>
    </row>
    <row r="236" spans="1:17" ht="42.75" customHeight="1" x14ac:dyDescent="0.2">
      <c r="A236" s="62"/>
      <c r="B236" s="478" t="str">
        <f>+'11+'!B322:M322</f>
        <v>Субсидии бюджетным учреждениям</v>
      </c>
      <c r="C236" s="478"/>
      <c r="D236" s="478"/>
      <c r="E236" s="478"/>
      <c r="F236" s="479"/>
      <c r="G236" s="63" t="str">
        <f>+'11+'!Q322</f>
        <v>07203L3030</v>
      </c>
      <c r="H236" s="63" t="str">
        <f>+'11+'!R322</f>
        <v>610</v>
      </c>
      <c r="I236" s="257"/>
      <c r="J236" s="257"/>
      <c r="K236" s="432"/>
      <c r="L236" s="438"/>
      <c r="M236" s="65"/>
      <c r="N236" s="180"/>
      <c r="O236" s="203">
        <f>+'11+'!W322</f>
        <v>13211.082</v>
      </c>
      <c r="P236" s="329">
        <f>+'11+'!X322</f>
        <v>8445.8031900000005</v>
      </c>
      <c r="Q236" s="283">
        <f t="shared" si="3"/>
        <v>63.929685623024668</v>
      </c>
    </row>
    <row r="237" spans="1:17" ht="42.75" customHeight="1" x14ac:dyDescent="0.2">
      <c r="A237" s="62"/>
      <c r="B237" s="478" t="str">
        <f>+'11+'!B323:M323</f>
        <v>Субсидии бюджетным учреждениям на иные цели</v>
      </c>
      <c r="C237" s="478"/>
      <c r="D237" s="478"/>
      <c r="E237" s="478"/>
      <c r="F237" s="479"/>
      <c r="G237" s="63" t="str">
        <f>+'11+'!Q323</f>
        <v>07203L3030</v>
      </c>
      <c r="H237" s="63" t="str">
        <f>+'11+'!R323</f>
        <v>612</v>
      </c>
      <c r="I237" s="257"/>
      <c r="J237" s="257"/>
      <c r="K237" s="432"/>
      <c r="L237" s="438"/>
      <c r="M237" s="65"/>
      <c r="N237" s="180"/>
      <c r="O237" s="203">
        <f>+'11+'!W323</f>
        <v>13211.082</v>
      </c>
      <c r="P237" s="329">
        <f>+'11+'!X323</f>
        <v>8445.8031900000005</v>
      </c>
      <c r="Q237" s="283">
        <f t="shared" si="3"/>
        <v>63.929685623024668</v>
      </c>
    </row>
    <row r="238" spans="1:17" ht="32.25" customHeight="1" x14ac:dyDescent="0.2">
      <c r="A238" s="62"/>
      <c r="B238" s="478" t="str">
        <f>+'11+'!B324:M324</f>
        <v xml:space="preserve">Муниципальная программа "Развитие образования Овюрского кожууна </v>
      </c>
      <c r="C238" s="478"/>
      <c r="D238" s="478"/>
      <c r="E238" s="478"/>
      <c r="F238" s="479"/>
      <c r="G238" s="63" t="str">
        <f>+'11+'!Q324</f>
        <v>0700000000</v>
      </c>
      <c r="H238" s="63">
        <f>+'11+'!R324</f>
        <v>0</v>
      </c>
      <c r="I238" s="257"/>
      <c r="J238" s="257"/>
      <c r="K238" s="432"/>
      <c r="L238" s="438"/>
      <c r="M238" s="65"/>
      <c r="N238" s="180"/>
      <c r="O238" s="203">
        <f>+'11+'!W324</f>
        <v>3702.886</v>
      </c>
      <c r="P238" s="329">
        <f>+'11+'!X324</f>
        <v>3702.886</v>
      </c>
      <c r="Q238" s="283">
        <f t="shared" si="3"/>
        <v>100</v>
      </c>
    </row>
    <row r="239" spans="1:17" ht="32.25" customHeight="1" x14ac:dyDescent="0.2">
      <c r="A239" s="62"/>
      <c r="B239" s="478" t="str">
        <f>+'11+'!B325:M325</f>
        <v>подпрограмма "Развитие общего образования"</v>
      </c>
      <c r="C239" s="478"/>
      <c r="D239" s="478"/>
      <c r="E239" s="478"/>
      <c r="F239" s="479"/>
      <c r="G239" s="63" t="str">
        <f>+'11+'!Q325</f>
        <v>0720000000</v>
      </c>
      <c r="H239" s="63">
        <f>+'11+'!R325</f>
        <v>0</v>
      </c>
      <c r="I239" s="257"/>
      <c r="J239" s="257"/>
      <c r="K239" s="432"/>
      <c r="L239" s="438"/>
      <c r="M239" s="65"/>
      <c r="N239" s="180"/>
      <c r="O239" s="203">
        <f>+'11+'!W325</f>
        <v>3702.886</v>
      </c>
      <c r="P239" s="329">
        <f>+'11+'!X325</f>
        <v>3702.886</v>
      </c>
      <c r="Q239" s="283">
        <f t="shared" si="3"/>
        <v>100</v>
      </c>
    </row>
    <row r="240" spans="1:17" ht="32.25" customHeight="1" x14ac:dyDescent="0.2">
      <c r="A240" s="62"/>
      <c r="B240" s="478" t="str">
        <f>+'11+'!B326:M326</f>
        <v>Создание в общеобразовательных организациях, расположенных в сельской местности, условий для занятий физической культурой и спортом</v>
      </c>
      <c r="C240" s="478"/>
      <c r="D240" s="478"/>
      <c r="E240" s="478"/>
      <c r="F240" s="479"/>
      <c r="G240" s="63" t="str">
        <f>+'11+'!Q326</f>
        <v>072E250970</v>
      </c>
      <c r="H240" s="63">
        <f>+'11+'!R326</f>
        <v>0</v>
      </c>
      <c r="I240" s="257"/>
      <c r="J240" s="257"/>
      <c r="K240" s="432"/>
      <c r="L240" s="438"/>
      <c r="M240" s="65"/>
      <c r="N240" s="180"/>
      <c r="O240" s="203">
        <f>+'11+'!W326</f>
        <v>3702.886</v>
      </c>
      <c r="P240" s="329">
        <f>+'11+'!X326</f>
        <v>3702.886</v>
      </c>
      <c r="Q240" s="283">
        <f t="shared" si="3"/>
        <v>100</v>
      </c>
    </row>
    <row r="241" spans="1:17" ht="32.25" customHeight="1" x14ac:dyDescent="0.2">
      <c r="A241" s="62"/>
      <c r="B241" s="478" t="str">
        <f>+'11+'!B327:M327</f>
        <v>Предоставление субсидий бюджетным, автономным учреждениям и иным некоммерческим организациям</v>
      </c>
      <c r="C241" s="478"/>
      <c r="D241" s="478"/>
      <c r="E241" s="478"/>
      <c r="F241" s="479"/>
      <c r="G241" s="63" t="str">
        <f>+'11+'!Q327</f>
        <v>072E250970</v>
      </c>
      <c r="H241" s="63" t="str">
        <f>+'11+'!R327</f>
        <v>600</v>
      </c>
      <c r="I241" s="257"/>
      <c r="J241" s="257"/>
      <c r="K241" s="432"/>
      <c r="L241" s="438"/>
      <c r="M241" s="65"/>
      <c r="N241" s="180"/>
      <c r="O241" s="203">
        <f>+'11+'!W327</f>
        <v>3702.886</v>
      </c>
      <c r="P241" s="329">
        <f>+'11+'!X327</f>
        <v>3702.886</v>
      </c>
      <c r="Q241" s="283">
        <f t="shared" si="3"/>
        <v>100</v>
      </c>
    </row>
    <row r="242" spans="1:17" ht="32.25" customHeight="1" x14ac:dyDescent="0.2">
      <c r="A242" s="62"/>
      <c r="B242" s="478" t="str">
        <f>+'11+'!B328:M328</f>
        <v>Субсидии бюджетным учреждениям</v>
      </c>
      <c r="C242" s="478"/>
      <c r="D242" s="478"/>
      <c r="E242" s="478"/>
      <c r="F242" s="479"/>
      <c r="G242" s="63" t="str">
        <f>+'11+'!Q328</f>
        <v>072E250970</v>
      </c>
      <c r="H242" s="63" t="str">
        <f>+'11+'!R328</f>
        <v>610</v>
      </c>
      <c r="I242" s="257"/>
      <c r="J242" s="257"/>
      <c r="K242" s="432"/>
      <c r="L242" s="438"/>
      <c r="M242" s="65"/>
      <c r="N242" s="180"/>
      <c r="O242" s="203">
        <f>+'11+'!W328</f>
        <v>3702.886</v>
      </c>
      <c r="P242" s="329">
        <f>+'11+'!X328</f>
        <v>3702.886</v>
      </c>
      <c r="Q242" s="283">
        <f t="shared" si="3"/>
        <v>100</v>
      </c>
    </row>
    <row r="243" spans="1:17" ht="32.25" customHeight="1" x14ac:dyDescent="0.2">
      <c r="A243" s="62"/>
      <c r="B243" s="478" t="str">
        <f>+'11+'!B329:M329</f>
        <v>Субсидии бюджетным учреждениям на иные цели</v>
      </c>
      <c r="C243" s="478"/>
      <c r="D243" s="478"/>
      <c r="E243" s="478"/>
      <c r="F243" s="479"/>
      <c r="G243" s="63" t="str">
        <f>+'11+'!Q329</f>
        <v>072E250970</v>
      </c>
      <c r="H243" s="63" t="str">
        <f>+'11+'!R329</f>
        <v>612</v>
      </c>
      <c r="I243" s="257"/>
      <c r="J243" s="257"/>
      <c r="K243" s="432"/>
      <c r="L243" s="438"/>
      <c r="M243" s="65"/>
      <c r="N243" s="180"/>
      <c r="O243" s="203">
        <f>+'11+'!W329</f>
        <v>3702.886</v>
      </c>
      <c r="P243" s="329">
        <f>+'11+'!X329</f>
        <v>3702.886</v>
      </c>
      <c r="Q243" s="283">
        <f t="shared" si="3"/>
        <v>100</v>
      </c>
    </row>
    <row r="244" spans="1:17" ht="32.25" customHeight="1" x14ac:dyDescent="0.2">
      <c r="A244" s="62"/>
      <c r="B244" s="478" t="str">
        <f>+'11+'!B330:M330</f>
        <v xml:space="preserve">Муниципальная программа "Развитие образования Овюрского кожууна </v>
      </c>
      <c r="C244" s="478"/>
      <c r="D244" s="478"/>
      <c r="E244" s="478"/>
      <c r="F244" s="479"/>
      <c r="G244" s="63" t="str">
        <f>+'11+'!Q330</f>
        <v>0700000000</v>
      </c>
      <c r="H244" s="63">
        <f>+'11+'!R330</f>
        <v>0</v>
      </c>
      <c r="I244" s="257"/>
      <c r="J244" s="257"/>
      <c r="K244" s="432"/>
      <c r="L244" s="438"/>
      <c r="M244" s="65"/>
      <c r="N244" s="180"/>
      <c r="O244" s="203">
        <f>+'11+'!W330</f>
        <v>7281.79</v>
      </c>
      <c r="P244" s="329">
        <f>+'11+'!X330</f>
        <v>4232.4041200000001</v>
      </c>
      <c r="Q244" s="283">
        <f t="shared" si="3"/>
        <v>58.123127967161928</v>
      </c>
    </row>
    <row r="245" spans="1:17" ht="32.25" customHeight="1" x14ac:dyDescent="0.2">
      <c r="A245" s="62"/>
      <c r="B245" s="478" t="str">
        <f>+'11+'!B331:M331</f>
        <v>подпрограмма "Социальная поддержка по оплате коммунальных услуг педагогическим работникам работающим и проживающим в сельской местности"</v>
      </c>
      <c r="C245" s="478"/>
      <c r="D245" s="478"/>
      <c r="E245" s="478"/>
      <c r="F245" s="479"/>
      <c r="G245" s="63" t="str">
        <f>+'11+'!Q331</f>
        <v>0770000000</v>
      </c>
      <c r="H245" s="63">
        <f>+'11+'!R331</f>
        <v>0</v>
      </c>
      <c r="I245" s="257"/>
      <c r="J245" s="257"/>
      <c r="K245" s="432"/>
      <c r="L245" s="438"/>
      <c r="M245" s="65"/>
      <c r="N245" s="180"/>
      <c r="O245" s="203">
        <f>+'11+'!W331</f>
        <v>7281.79</v>
      </c>
      <c r="P245" s="329">
        <f>+'11+'!X331</f>
        <v>4232.4041200000001</v>
      </c>
      <c r="Q245" s="283">
        <f t="shared" si="3"/>
        <v>58.123127967161928</v>
      </c>
    </row>
    <row r="246" spans="1:17" ht="32.25" customHeight="1" x14ac:dyDescent="0.2">
      <c r="A246" s="62"/>
      <c r="B246" s="478" t="str">
        <f>+'11+'!B332:M332</f>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C246" s="478"/>
      <c r="D246" s="478"/>
      <c r="E246" s="478"/>
      <c r="F246" s="479"/>
      <c r="G246" s="63" t="str">
        <f>+'11+'!Q332</f>
        <v>07701L3040</v>
      </c>
      <c r="H246" s="63">
        <f>+'11+'!R332</f>
        <v>0</v>
      </c>
      <c r="I246" s="257"/>
      <c r="J246" s="257"/>
      <c r="K246" s="432"/>
      <c r="L246" s="438"/>
      <c r="M246" s="65"/>
      <c r="N246" s="180"/>
      <c r="O246" s="203">
        <f>+'11+'!W332</f>
        <v>7281.79</v>
      </c>
      <c r="P246" s="329">
        <f>+'11+'!X332</f>
        <v>4232.4041200000001</v>
      </c>
      <c r="Q246" s="283">
        <f t="shared" si="3"/>
        <v>58.123127967161928</v>
      </c>
    </row>
    <row r="247" spans="1:17" ht="32.25" customHeight="1" x14ac:dyDescent="0.2">
      <c r="A247" s="62"/>
      <c r="B247" s="478" t="str">
        <f>+'11+'!B333:M333</f>
        <v>Предоставление субсидий бюджетным, автономным учреждениям и иным некоммерческим организациям</v>
      </c>
      <c r="C247" s="478"/>
      <c r="D247" s="478"/>
      <c r="E247" s="478"/>
      <c r="F247" s="479"/>
      <c r="G247" s="63" t="str">
        <f>+'11+'!Q333</f>
        <v>07701L3040</v>
      </c>
      <c r="H247" s="63" t="str">
        <f>+'11+'!R333</f>
        <v>600</v>
      </c>
      <c r="I247" s="257"/>
      <c r="J247" s="257"/>
      <c r="K247" s="432"/>
      <c r="L247" s="438"/>
      <c r="M247" s="65"/>
      <c r="N247" s="180"/>
      <c r="O247" s="203">
        <f>+'11+'!W333</f>
        <v>7281.79</v>
      </c>
      <c r="P247" s="329">
        <f>+'11+'!X333</f>
        <v>4232.4041200000001</v>
      </c>
      <c r="Q247" s="283">
        <f t="shared" si="3"/>
        <v>58.123127967161928</v>
      </c>
    </row>
    <row r="248" spans="1:17" ht="32.25" customHeight="1" x14ac:dyDescent="0.2">
      <c r="A248" s="62"/>
      <c r="B248" s="478" t="str">
        <f>+'11+'!B334:M334</f>
        <v>Субсидии бюджетным учреждениям</v>
      </c>
      <c r="C248" s="478"/>
      <c r="D248" s="478"/>
      <c r="E248" s="478"/>
      <c r="F248" s="479"/>
      <c r="G248" s="63" t="str">
        <f>+'11+'!Q334</f>
        <v>07701L3040</v>
      </c>
      <c r="H248" s="63" t="str">
        <f>+'11+'!R334</f>
        <v>610</v>
      </c>
      <c r="I248" s="257"/>
      <c r="J248" s="257"/>
      <c r="K248" s="432"/>
      <c r="L248" s="438"/>
      <c r="M248" s="65"/>
      <c r="N248" s="180"/>
      <c r="O248" s="203">
        <f>+'11+'!W334</f>
        <v>7281.79</v>
      </c>
      <c r="P248" s="329">
        <f>+'11+'!X334</f>
        <v>4232.4041200000001</v>
      </c>
      <c r="Q248" s="283">
        <f t="shared" si="3"/>
        <v>58.123127967161928</v>
      </c>
    </row>
    <row r="249" spans="1:17" ht="32.25" customHeight="1" x14ac:dyDescent="0.2">
      <c r="A249" s="62"/>
      <c r="B249" s="478" t="str">
        <f>+'11+'!B335:M335</f>
        <v>Субсидии бюджетным учреждениям на иные цели</v>
      </c>
      <c r="C249" s="478"/>
      <c r="D249" s="478"/>
      <c r="E249" s="478"/>
      <c r="F249" s="479"/>
      <c r="G249" s="63" t="str">
        <f>+'11+'!Q335</f>
        <v>07701L3040</v>
      </c>
      <c r="H249" s="63" t="str">
        <f>+'11+'!R335</f>
        <v>612</v>
      </c>
      <c r="I249" s="257"/>
      <c r="J249" s="257"/>
      <c r="K249" s="432"/>
      <c r="L249" s="438"/>
      <c r="M249" s="65"/>
      <c r="N249" s="180"/>
      <c r="O249" s="203">
        <f>+'11+'!W335</f>
        <v>7281.79</v>
      </c>
      <c r="P249" s="329">
        <f>+'11+'!X335</f>
        <v>4232.4041200000001</v>
      </c>
      <c r="Q249" s="283">
        <f t="shared" si="3"/>
        <v>58.123127967161928</v>
      </c>
    </row>
    <row r="250" spans="1:17" ht="32.25" customHeight="1" x14ac:dyDescent="0.2">
      <c r="A250" s="62"/>
      <c r="B250" s="478" t="str">
        <f>+'11+'!B336:M336</f>
        <v xml:space="preserve">Муниципальная программа "Развитие образования Овюрского кожууна </v>
      </c>
      <c r="C250" s="478"/>
      <c r="D250" s="478"/>
      <c r="E250" s="478"/>
      <c r="F250" s="479"/>
      <c r="G250" s="63" t="str">
        <f>+'11+'!Q336</f>
        <v>0700000000</v>
      </c>
      <c r="H250" s="63">
        <f>+'11+'!R336</f>
        <v>0</v>
      </c>
      <c r="I250" s="257"/>
      <c r="J250" s="257"/>
      <c r="K250" s="432"/>
      <c r="L250" s="438"/>
      <c r="M250" s="65"/>
      <c r="N250" s="180"/>
      <c r="O250" s="203">
        <f>+'11+'!W336</f>
        <v>844.3</v>
      </c>
      <c r="P250" s="329">
        <f>+'11+'!X336</f>
        <v>430.15496000000002</v>
      </c>
      <c r="Q250" s="283">
        <f t="shared" si="3"/>
        <v>50.948117967547077</v>
      </c>
    </row>
    <row r="251" spans="1:17" ht="21.75" customHeight="1" x14ac:dyDescent="0.2">
      <c r="A251" s="62"/>
      <c r="B251" s="478" t="str">
        <f>+'11+'!B337:M337</f>
        <v>подпрограмма "Социальная поддержка по оплате коммунальных услуг педагогическим работникам работающим и проживающим в сельской местности"</v>
      </c>
      <c r="C251" s="478"/>
      <c r="D251" s="478"/>
      <c r="E251" s="478"/>
      <c r="F251" s="479"/>
      <c r="G251" s="63" t="str">
        <f>+'11+'!Q337</f>
        <v>0770000000</v>
      </c>
      <c r="H251" s="63">
        <f>+'11+'!R337</f>
        <v>0</v>
      </c>
      <c r="I251" s="257"/>
      <c r="J251" s="257"/>
      <c r="K251" s="432"/>
      <c r="L251" s="438"/>
      <c r="M251" s="65"/>
      <c r="N251" s="180"/>
      <c r="O251" s="203">
        <f>+'11+'!W337</f>
        <v>844.3</v>
      </c>
      <c r="P251" s="329">
        <f>+'11+'!X337</f>
        <v>430.15496000000002</v>
      </c>
      <c r="Q251" s="283">
        <f t="shared" si="3"/>
        <v>50.948117967547077</v>
      </c>
    </row>
    <row r="252" spans="1:17" ht="12.75" customHeight="1" x14ac:dyDescent="0.2">
      <c r="A252" s="62"/>
      <c r="B252" s="478" t="str">
        <f>+'11+'!B338:M338</f>
        <v>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v>
      </c>
      <c r="C252" s="478"/>
      <c r="D252" s="478"/>
      <c r="E252" s="478"/>
      <c r="F252" s="479"/>
      <c r="G252" s="63" t="str">
        <f>+'11+'!Q338</f>
        <v>0770275150</v>
      </c>
      <c r="H252" s="63">
        <f>+'11+'!R338</f>
        <v>0</v>
      </c>
      <c r="I252" s="257"/>
      <c r="J252" s="257"/>
      <c r="K252" s="432"/>
      <c r="L252" s="438"/>
      <c r="M252" s="65"/>
      <c r="N252" s="180"/>
      <c r="O252" s="203">
        <f>+'11+'!W338</f>
        <v>844.3</v>
      </c>
      <c r="P252" s="329">
        <f>+'11+'!X338</f>
        <v>430.15496000000002</v>
      </c>
      <c r="Q252" s="283">
        <f t="shared" si="3"/>
        <v>50.948117967547077</v>
      </c>
    </row>
    <row r="253" spans="1:17" ht="12.75" customHeight="1" x14ac:dyDescent="0.2">
      <c r="A253" s="62"/>
      <c r="B253" s="478" t="str">
        <f>+'11+'!B339:M339</f>
        <v>Предоставление субсидий бюджетным, автономным учреждениям и иным некоммерческим организациям</v>
      </c>
      <c r="C253" s="478"/>
      <c r="D253" s="478"/>
      <c r="E253" s="478"/>
      <c r="F253" s="479"/>
      <c r="G253" s="63" t="str">
        <f>+'11+'!Q339</f>
        <v>0770275150</v>
      </c>
      <c r="H253" s="63" t="str">
        <f>+'11+'!R339</f>
        <v>600</v>
      </c>
      <c r="I253" s="257"/>
      <c r="J253" s="257"/>
      <c r="K253" s="432"/>
      <c r="L253" s="438"/>
      <c r="M253" s="65"/>
      <c r="N253" s="180"/>
      <c r="O253" s="203">
        <f>+'11+'!W339</f>
        <v>844.3</v>
      </c>
      <c r="P253" s="329">
        <f>+'11+'!X339</f>
        <v>430.15496000000002</v>
      </c>
      <c r="Q253" s="283">
        <f t="shared" si="3"/>
        <v>50.948117967547077</v>
      </c>
    </row>
    <row r="254" spans="1:17" ht="12.75" customHeight="1" x14ac:dyDescent="0.2">
      <c r="A254" s="62"/>
      <c r="B254" s="478" t="str">
        <f>+'11+'!B340:M340</f>
        <v>Субсидии бюджетным учреждениям</v>
      </c>
      <c r="C254" s="478"/>
      <c r="D254" s="478"/>
      <c r="E254" s="478"/>
      <c r="F254" s="479"/>
      <c r="G254" s="63" t="str">
        <f>+'11+'!Q340</f>
        <v>0770275150</v>
      </c>
      <c r="H254" s="63" t="str">
        <f>+'11+'!R340</f>
        <v>610</v>
      </c>
      <c r="I254" s="257"/>
      <c r="J254" s="257"/>
      <c r="K254" s="432"/>
      <c r="L254" s="438"/>
      <c r="M254" s="65"/>
      <c r="N254" s="180"/>
      <c r="O254" s="203">
        <f>+'11+'!W340</f>
        <v>844.3</v>
      </c>
      <c r="P254" s="329">
        <f>+'11+'!X340</f>
        <v>430.15496000000002</v>
      </c>
      <c r="Q254" s="283">
        <f t="shared" si="3"/>
        <v>50.948117967547077</v>
      </c>
    </row>
    <row r="255" spans="1:17" ht="12.75" customHeight="1" x14ac:dyDescent="0.2">
      <c r="A255" s="62"/>
      <c r="B255" s="478" t="str">
        <f>+'11+'!B341:M341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55" s="478"/>
      <c r="D255" s="478"/>
      <c r="E255" s="478"/>
      <c r="F255" s="479"/>
      <c r="G255" s="63" t="str">
        <f>+'11+'!Q341</f>
        <v>0770275150</v>
      </c>
      <c r="H255" s="63" t="str">
        <f>+'11+'!R341</f>
        <v>611</v>
      </c>
      <c r="I255" s="257"/>
      <c r="J255" s="257"/>
      <c r="K255" s="432"/>
      <c r="L255" s="438"/>
      <c r="M255" s="65"/>
      <c r="N255" s="180"/>
      <c r="O255" s="203">
        <f>+'11+'!W341</f>
        <v>844.3</v>
      </c>
      <c r="P255" s="329">
        <f>+'11+'!X341</f>
        <v>430.15496000000002</v>
      </c>
      <c r="Q255" s="283">
        <f t="shared" si="3"/>
        <v>50.948117967547077</v>
      </c>
    </row>
    <row r="256" spans="1:17" ht="21.75" customHeight="1" x14ac:dyDescent="0.2">
      <c r="A256" s="62"/>
      <c r="B256" s="478" t="str">
        <f>+'11+'!B342:M342</f>
        <v>Дополнительное образование детей</v>
      </c>
      <c r="C256" s="478"/>
      <c r="D256" s="478"/>
      <c r="E256" s="478"/>
      <c r="F256" s="479"/>
      <c r="G256" s="63">
        <f>+'11+'!Q342</f>
        <v>0</v>
      </c>
      <c r="H256" s="63">
        <f>+'11+'!R342</f>
        <v>0</v>
      </c>
      <c r="I256" s="257"/>
      <c r="J256" s="257"/>
      <c r="K256" s="432"/>
      <c r="L256" s="438"/>
      <c r="M256" s="65"/>
      <c r="N256" s="180"/>
      <c r="O256" s="203">
        <f t="shared" ref="O256:P261" si="4">+O257</f>
        <v>15590.150170000001</v>
      </c>
      <c r="P256" s="329">
        <f t="shared" si="4"/>
        <v>15171.817500000001</v>
      </c>
      <c r="Q256" s="283">
        <f t="shared" si="3"/>
        <v>97.316686077822439</v>
      </c>
    </row>
    <row r="257" spans="1:17" ht="12.75" customHeight="1" x14ac:dyDescent="0.2">
      <c r="A257" s="62"/>
      <c r="B257" s="478" t="str">
        <f>+'11+'!B343:M343</f>
        <v xml:space="preserve">Муниципальная программа "Развитие образования Овюрского кожууна </v>
      </c>
      <c r="C257" s="478"/>
      <c r="D257" s="478"/>
      <c r="E257" s="478"/>
      <c r="F257" s="479"/>
      <c r="G257" s="63" t="str">
        <f>+'11+'!Q343</f>
        <v>0700000000</v>
      </c>
      <c r="H257" s="63">
        <f>+'11+'!R343</f>
        <v>0</v>
      </c>
      <c r="I257" s="257"/>
      <c r="J257" s="257"/>
      <c r="K257" s="432"/>
      <c r="L257" s="438"/>
      <c r="M257" s="65"/>
      <c r="N257" s="180"/>
      <c r="O257" s="203">
        <f t="shared" si="4"/>
        <v>15590.150170000001</v>
      </c>
      <c r="P257" s="329">
        <f t="shared" si="4"/>
        <v>15171.817500000001</v>
      </c>
      <c r="Q257" s="283">
        <f t="shared" si="3"/>
        <v>97.316686077822439</v>
      </c>
    </row>
    <row r="258" spans="1:17" ht="21.75" customHeight="1" x14ac:dyDescent="0.2">
      <c r="A258" s="62"/>
      <c r="B258" s="478" t="str">
        <f>+'11+'!B344:M344</f>
        <v>подпрограмма "Развитие дополнительного образования"</v>
      </c>
      <c r="C258" s="478"/>
      <c r="D258" s="478"/>
      <c r="E258" s="478"/>
      <c r="F258" s="479"/>
      <c r="G258" s="63" t="str">
        <f>+'11+'!Q344</f>
        <v>0730000000</v>
      </c>
      <c r="H258" s="63">
        <f>+'11+'!R344</f>
        <v>0</v>
      </c>
      <c r="I258" s="257"/>
      <c r="J258" s="257"/>
      <c r="K258" s="432"/>
      <c r="L258" s="438"/>
      <c r="M258" s="65"/>
      <c r="N258" s="180"/>
      <c r="O258" s="203">
        <f t="shared" si="4"/>
        <v>15590.150170000001</v>
      </c>
      <c r="P258" s="329">
        <f t="shared" si="4"/>
        <v>15171.817500000001</v>
      </c>
      <c r="Q258" s="283">
        <f t="shared" si="3"/>
        <v>97.316686077822439</v>
      </c>
    </row>
    <row r="259" spans="1:17" ht="32.25" customHeight="1" x14ac:dyDescent="0.2">
      <c r="A259" s="62"/>
      <c r="B259" s="478" t="str">
        <f>+'11+'!B345:M345</f>
        <v>Обеспечение деятельности муниципальных учреждений (оказание услуг) - средства местного бюджета</v>
      </c>
      <c r="C259" s="478"/>
      <c r="D259" s="478"/>
      <c r="E259" s="478"/>
      <c r="F259" s="479"/>
      <c r="G259" s="63" t="str">
        <f>+'11+'!Q345</f>
        <v>0730100059</v>
      </c>
      <c r="H259" s="63">
        <f>+'11+'!R345</f>
        <v>0</v>
      </c>
      <c r="I259" s="257"/>
      <c r="J259" s="257"/>
      <c r="K259" s="432"/>
      <c r="L259" s="438"/>
      <c r="M259" s="65"/>
      <c r="N259" s="180"/>
      <c r="O259" s="203">
        <f t="shared" si="4"/>
        <v>15590.150170000001</v>
      </c>
      <c r="P259" s="329">
        <f t="shared" si="4"/>
        <v>15171.817500000001</v>
      </c>
      <c r="Q259" s="283">
        <f t="shared" si="3"/>
        <v>97.316686077822439</v>
      </c>
    </row>
    <row r="260" spans="1:17" ht="12.75" customHeight="1" x14ac:dyDescent="0.2">
      <c r="A260" s="62"/>
      <c r="B260" s="478" t="str">
        <f>+'11+'!B346:M346</f>
        <v>Предоставление субсидий бюджетным, автономным учреждениям и иным некоммерческим организациям</v>
      </c>
      <c r="C260" s="478"/>
      <c r="D260" s="478"/>
      <c r="E260" s="478"/>
      <c r="F260" s="479"/>
      <c r="G260" s="63" t="str">
        <f>+'11+'!Q346</f>
        <v>0730100059</v>
      </c>
      <c r="H260" s="63" t="str">
        <f>+'11+'!R346</f>
        <v>600</v>
      </c>
      <c r="I260" s="257"/>
      <c r="J260" s="257"/>
      <c r="K260" s="432"/>
      <c r="L260" s="438"/>
      <c r="M260" s="65"/>
      <c r="N260" s="180"/>
      <c r="O260" s="203">
        <f t="shared" si="4"/>
        <v>15590.150170000001</v>
      </c>
      <c r="P260" s="329">
        <f t="shared" si="4"/>
        <v>15171.817500000001</v>
      </c>
      <c r="Q260" s="283">
        <f t="shared" si="3"/>
        <v>97.316686077822439</v>
      </c>
    </row>
    <row r="261" spans="1:17" ht="32.25" customHeight="1" x14ac:dyDescent="0.2">
      <c r="A261" s="62"/>
      <c r="B261" s="478" t="str">
        <f>+'11+'!B347:M347</f>
        <v>Субсидии бюджетным учреждениям</v>
      </c>
      <c r="C261" s="478"/>
      <c r="D261" s="478"/>
      <c r="E261" s="478"/>
      <c r="F261" s="479"/>
      <c r="G261" s="63" t="str">
        <f>+'11+'!Q347</f>
        <v>0730100059</v>
      </c>
      <c r="H261" s="63" t="str">
        <f>+'11+'!R347</f>
        <v>610</v>
      </c>
      <c r="I261" s="257"/>
      <c r="J261" s="257"/>
      <c r="K261" s="432"/>
      <c r="L261" s="438"/>
      <c r="M261" s="65"/>
      <c r="N261" s="180"/>
      <c r="O261" s="203">
        <f t="shared" si="4"/>
        <v>15590.150170000001</v>
      </c>
      <c r="P261" s="329">
        <f t="shared" si="4"/>
        <v>15171.817500000001</v>
      </c>
      <c r="Q261" s="283">
        <f t="shared" si="3"/>
        <v>97.316686077822439</v>
      </c>
    </row>
    <row r="262" spans="1:17" ht="32.25" customHeight="1" x14ac:dyDescent="0.2">
      <c r="A262" s="62"/>
      <c r="B262" s="478" t="str">
        <f>+'11+'!B348:M348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62" s="478"/>
      <c r="D262" s="478"/>
      <c r="E262" s="478"/>
      <c r="F262" s="479"/>
      <c r="G262" s="63" t="str">
        <f>+'11+'!Q348</f>
        <v>0730100059</v>
      </c>
      <c r="H262" s="63" t="str">
        <f>+'11+'!R348</f>
        <v>611</v>
      </c>
      <c r="I262" s="257"/>
      <c r="J262" s="257"/>
      <c r="K262" s="432"/>
      <c r="L262" s="438"/>
      <c r="M262" s="65"/>
      <c r="N262" s="180"/>
      <c r="O262" s="203">
        <f>+'11+'!W348+'11+'!W29</f>
        <v>15590.150170000001</v>
      </c>
      <c r="P262" s="329">
        <f>+'11+'!X348+'11+'!X29</f>
        <v>15171.817500000001</v>
      </c>
      <c r="Q262" s="283">
        <f t="shared" si="3"/>
        <v>97.316686077822439</v>
      </c>
    </row>
    <row r="263" spans="1:17" ht="32.25" customHeight="1" x14ac:dyDescent="0.2">
      <c r="A263" s="62"/>
      <c r="B263" s="478" t="str">
        <f>+'11+'!B349:M349</f>
        <v>Молодежная политика</v>
      </c>
      <c r="C263" s="478"/>
      <c r="D263" s="478"/>
      <c r="E263" s="478"/>
      <c r="F263" s="479"/>
      <c r="G263" s="63">
        <f>+'11+'!Q349</f>
        <v>0</v>
      </c>
      <c r="H263" s="63">
        <f>+'11+'!R349</f>
        <v>0</v>
      </c>
      <c r="I263" s="257"/>
      <c r="J263" s="257"/>
      <c r="K263" s="432"/>
      <c r="L263" s="438"/>
      <c r="M263" s="65"/>
      <c r="N263" s="180"/>
      <c r="O263" s="203">
        <f>+'11+'!W349</f>
        <v>1230</v>
      </c>
      <c r="P263" s="329">
        <f>+'11+'!X349</f>
        <v>687.33184000000006</v>
      </c>
      <c r="Q263" s="283">
        <f t="shared" si="3"/>
        <v>55.880637398373992</v>
      </c>
    </row>
    <row r="264" spans="1:17" ht="42.75" customHeight="1" x14ac:dyDescent="0.2">
      <c r="A264" s="62"/>
      <c r="B264" s="478" t="str">
        <f>+'11+'!B350:M350</f>
        <v xml:space="preserve">Муниципальная программа "Развитие образования Овюрского кожууна </v>
      </c>
      <c r="C264" s="478"/>
      <c r="D264" s="478"/>
      <c r="E264" s="478"/>
      <c r="F264" s="479"/>
      <c r="G264" s="63" t="str">
        <f>+'11+'!Q350</f>
        <v>0700000000</v>
      </c>
      <c r="H264" s="63">
        <f>+'11+'!R350</f>
        <v>0</v>
      </c>
      <c r="I264" s="257"/>
      <c r="J264" s="257"/>
      <c r="K264" s="432"/>
      <c r="L264" s="438"/>
      <c r="M264" s="65"/>
      <c r="N264" s="180"/>
      <c r="O264" s="203">
        <f>+'11+'!W350</f>
        <v>1230</v>
      </c>
      <c r="P264" s="329">
        <f>+'11+'!X350</f>
        <v>687.33184000000006</v>
      </c>
      <c r="Q264" s="283">
        <f t="shared" si="3"/>
        <v>55.880637398373992</v>
      </c>
    </row>
    <row r="265" spans="1:17" ht="21.75" customHeight="1" x14ac:dyDescent="0.2">
      <c r="A265" s="62"/>
      <c r="B265" s="478" t="str">
        <f>+'11+'!B351:M351</f>
        <v>Подпрограмма "Отдых и оздоровление детей"</v>
      </c>
      <c r="C265" s="478"/>
      <c r="D265" s="478"/>
      <c r="E265" s="478"/>
      <c r="F265" s="479"/>
      <c r="G265" s="63" t="str">
        <f>+'11+'!Q351</f>
        <v>0740000000</v>
      </c>
      <c r="H265" s="63">
        <f>+'11+'!R351</f>
        <v>0</v>
      </c>
      <c r="I265" s="257"/>
      <c r="J265" s="257"/>
      <c r="K265" s="432"/>
      <c r="L265" s="438"/>
      <c r="M265" s="65"/>
      <c r="N265" s="180"/>
      <c r="O265" s="203">
        <f>+'11+'!W351</f>
        <v>1230</v>
      </c>
      <c r="P265" s="329">
        <f>+'11+'!X351</f>
        <v>687.33184000000006</v>
      </c>
      <c r="Q265" s="283">
        <f t="shared" si="3"/>
        <v>55.880637398373992</v>
      </c>
    </row>
    <row r="266" spans="1:17" ht="32.25" customHeight="1" x14ac:dyDescent="0.2">
      <c r="A266" s="62"/>
      <c r="B266" s="478" t="str">
        <f>+'11+'!B352:M352</f>
        <v>Мероприятия по оздоровлению детей</v>
      </c>
      <c r="C266" s="478"/>
      <c r="D266" s="478"/>
      <c r="E266" s="478"/>
      <c r="F266" s="479"/>
      <c r="G266" s="63" t="str">
        <f>+'11+'!Q352</f>
        <v>0740175040</v>
      </c>
      <c r="H266" s="63">
        <f>+'11+'!R352</f>
        <v>0</v>
      </c>
      <c r="I266" s="257"/>
      <c r="J266" s="257"/>
      <c r="K266" s="432"/>
      <c r="L266" s="438"/>
      <c r="M266" s="65"/>
      <c r="N266" s="180"/>
      <c r="O266" s="203">
        <f>+'11+'!W352</f>
        <v>1230</v>
      </c>
      <c r="P266" s="329">
        <f>+'11+'!X352</f>
        <v>687.33184000000006</v>
      </c>
      <c r="Q266" s="283">
        <f t="shared" si="3"/>
        <v>55.880637398373992</v>
      </c>
    </row>
    <row r="267" spans="1:17" ht="21.75" customHeight="1" x14ac:dyDescent="0.2">
      <c r="A267" s="62"/>
      <c r="B267" s="478" t="str">
        <f>+'11+'!B353:M353</f>
        <v>Предоставление субсидий бюджетным, автономным учреждениям и иным некоммерческим организациям</v>
      </c>
      <c r="C267" s="478"/>
      <c r="D267" s="478"/>
      <c r="E267" s="478"/>
      <c r="F267" s="479"/>
      <c r="G267" s="63" t="str">
        <f>+'11+'!Q353</f>
        <v>0740175040</v>
      </c>
      <c r="H267" s="63" t="str">
        <f>+'11+'!R353</f>
        <v>600</v>
      </c>
      <c r="I267" s="257"/>
      <c r="J267" s="257"/>
      <c r="K267" s="432"/>
      <c r="L267" s="438"/>
      <c r="M267" s="65"/>
      <c r="N267" s="180"/>
      <c r="O267" s="203">
        <f>+'11+'!W353</f>
        <v>1230</v>
      </c>
      <c r="P267" s="329">
        <f>+'11+'!X353</f>
        <v>687.33184000000006</v>
      </c>
      <c r="Q267" s="283">
        <f t="shared" si="3"/>
        <v>55.880637398373992</v>
      </c>
    </row>
    <row r="268" spans="1:17" ht="21.75" customHeight="1" x14ac:dyDescent="0.2">
      <c r="A268" s="62"/>
      <c r="B268" s="478" t="str">
        <f>+'11+'!B354:M354</f>
        <v>Субсидии бюджетным учреждениям</v>
      </c>
      <c r="C268" s="478"/>
      <c r="D268" s="478"/>
      <c r="E268" s="478"/>
      <c r="F268" s="479"/>
      <c r="G268" s="63" t="str">
        <f>+'11+'!Q354</f>
        <v>0740175040</v>
      </c>
      <c r="H268" s="63" t="str">
        <f>+'11+'!R354</f>
        <v>610</v>
      </c>
      <c r="I268" s="257"/>
      <c r="J268" s="257"/>
      <c r="K268" s="432"/>
      <c r="L268" s="438"/>
      <c r="M268" s="65"/>
      <c r="N268" s="180"/>
      <c r="O268" s="203">
        <f>+'11+'!W354</f>
        <v>1230</v>
      </c>
      <c r="P268" s="329">
        <f>+'11+'!X354</f>
        <v>687.33184000000006</v>
      </c>
      <c r="Q268" s="283">
        <f t="shared" si="3"/>
        <v>55.880637398373992</v>
      </c>
    </row>
    <row r="269" spans="1:17" ht="32.25" customHeight="1" x14ac:dyDescent="0.2">
      <c r="A269" s="62"/>
      <c r="B269" s="478" t="str">
        <f>+'11+'!B355:M355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269" s="478"/>
      <c r="D269" s="478"/>
      <c r="E269" s="478"/>
      <c r="F269" s="479"/>
      <c r="G269" s="63" t="str">
        <f>+'11+'!Q355</f>
        <v>0740175040</v>
      </c>
      <c r="H269" s="63" t="str">
        <f>+'11+'!R355</f>
        <v>611</v>
      </c>
      <c r="I269" s="257"/>
      <c r="J269" s="257"/>
      <c r="K269" s="432"/>
      <c r="L269" s="438"/>
      <c r="M269" s="65"/>
      <c r="N269" s="180"/>
      <c r="O269" s="203">
        <f>+'11+'!W355</f>
        <v>1230</v>
      </c>
      <c r="P269" s="329">
        <f>+'11+'!X355</f>
        <v>687.33184000000006</v>
      </c>
      <c r="Q269" s="283">
        <f t="shared" si="3"/>
        <v>55.880637398373992</v>
      </c>
    </row>
    <row r="270" spans="1:17" ht="32.25" customHeight="1" x14ac:dyDescent="0.2">
      <c r="A270" s="62"/>
      <c r="B270" s="478" t="str">
        <f>+'11+'!B356:M356</f>
        <v>Другие вопросы в области образования</v>
      </c>
      <c r="C270" s="478"/>
      <c r="D270" s="478"/>
      <c r="E270" s="478"/>
      <c r="F270" s="479"/>
      <c r="G270" s="63">
        <f>+'11+'!Q356</f>
        <v>0</v>
      </c>
      <c r="H270" s="63">
        <f>+'11+'!R356</f>
        <v>0</v>
      </c>
      <c r="I270" s="257"/>
      <c r="J270" s="257"/>
      <c r="K270" s="432"/>
      <c r="L270" s="438"/>
      <c r="M270" s="65"/>
      <c r="N270" s="180"/>
      <c r="O270" s="203">
        <f>+'11+'!W356</f>
        <v>17281.598449999998</v>
      </c>
      <c r="P270" s="329">
        <f>+'11+'!X356</f>
        <v>14585.185809999999</v>
      </c>
      <c r="Q270" s="283">
        <f t="shared" si="3"/>
        <v>84.397203489009442</v>
      </c>
    </row>
    <row r="271" spans="1:17" ht="32.25" customHeight="1" x14ac:dyDescent="0.2">
      <c r="A271" s="62"/>
      <c r="B271" s="478" t="str">
        <f>+'11+'!B357:M357</f>
        <v xml:space="preserve">Муниципальная программа "Развитие образования Овюрского кожууна </v>
      </c>
      <c r="C271" s="478"/>
      <c r="D271" s="478"/>
      <c r="E271" s="478"/>
      <c r="F271" s="479"/>
      <c r="G271" s="63" t="str">
        <f>+'11+'!Q357</f>
        <v>0700000000</v>
      </c>
      <c r="H271" s="63">
        <f>+'11+'!R357</f>
        <v>0</v>
      </c>
      <c r="I271" s="257"/>
      <c r="J271" s="257"/>
      <c r="K271" s="432"/>
      <c r="L271" s="438"/>
      <c r="M271" s="65"/>
      <c r="N271" s="180"/>
      <c r="O271" s="203">
        <f>+'11+'!W357</f>
        <v>792.54700000000003</v>
      </c>
      <c r="P271" s="329">
        <f>+'11+'!X357</f>
        <v>662.63523999999995</v>
      </c>
      <c r="Q271" s="283">
        <f t="shared" si="3"/>
        <v>83.60832102070917</v>
      </c>
    </row>
    <row r="272" spans="1:17" ht="32.25" customHeight="1" x14ac:dyDescent="0.2">
      <c r="A272" s="62"/>
      <c r="B272" s="478" t="str">
        <f>+'11+'!B358:M358</f>
        <v>подпрограмма "Обеспечение реализации муниципальной программы и прочие мероприятия в сфере образования"</v>
      </c>
      <c r="C272" s="478"/>
      <c r="D272" s="478"/>
      <c r="E272" s="478"/>
      <c r="F272" s="479"/>
      <c r="G272" s="63" t="str">
        <f>+'11+'!Q358</f>
        <v>0760000000</v>
      </c>
      <c r="H272" s="63">
        <f>+'11+'!R358</f>
        <v>0</v>
      </c>
      <c r="I272" s="257"/>
      <c r="J272" s="257"/>
      <c r="K272" s="432"/>
      <c r="L272" s="438"/>
      <c r="M272" s="65"/>
      <c r="N272" s="180"/>
      <c r="O272" s="203">
        <f>+'11+'!W358</f>
        <v>792.54700000000003</v>
      </c>
      <c r="P272" s="329">
        <f>+'11+'!X358</f>
        <v>662.63523999999995</v>
      </c>
      <c r="Q272" s="283">
        <f t="shared" si="3"/>
        <v>83.60832102070917</v>
      </c>
    </row>
    <row r="273" spans="1:17" ht="32.25" customHeight="1" x14ac:dyDescent="0.2">
      <c r="A273" s="62"/>
      <c r="B273" s="478" t="str">
        <f>+'11+'!B359:M359</f>
        <v>Руководство и управление в сфере установленных функций органов государственной власти Республики Тыва</v>
      </c>
      <c r="C273" s="478"/>
      <c r="D273" s="478"/>
      <c r="E273" s="478"/>
      <c r="F273" s="479"/>
      <c r="G273" s="63" t="str">
        <f>+'11+'!Q359</f>
        <v>0760120419</v>
      </c>
      <c r="H273" s="63">
        <f>+'11+'!R359</f>
        <v>0</v>
      </c>
      <c r="I273" s="257"/>
      <c r="J273" s="257"/>
      <c r="K273" s="432"/>
      <c r="L273" s="438"/>
      <c r="M273" s="65"/>
      <c r="N273" s="180"/>
      <c r="O273" s="203">
        <f>+'11+'!W359</f>
        <v>792.54700000000003</v>
      </c>
      <c r="P273" s="329">
        <f>+'11+'!X359</f>
        <v>662.63523999999995</v>
      </c>
      <c r="Q273" s="283">
        <f t="shared" si="3"/>
        <v>83.60832102070917</v>
      </c>
    </row>
    <row r="274" spans="1:17" ht="32.25" customHeight="1" x14ac:dyDescent="0.2">
      <c r="A274" s="62"/>
      <c r="B274" s="478" t="str">
        <f>+'11+'!B360:M360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74" s="478"/>
      <c r="D274" s="478"/>
      <c r="E274" s="478"/>
      <c r="F274" s="479"/>
      <c r="G274" s="63" t="str">
        <f>+'11+'!Q360</f>
        <v>0760120419</v>
      </c>
      <c r="H274" s="63" t="str">
        <f>+'11+'!R360</f>
        <v>100</v>
      </c>
      <c r="I274" s="257"/>
      <c r="J274" s="257"/>
      <c r="K274" s="432"/>
      <c r="L274" s="438"/>
      <c r="M274" s="65"/>
      <c r="N274" s="180"/>
      <c r="O274" s="203">
        <f>+'11+'!W360</f>
        <v>792.54700000000003</v>
      </c>
      <c r="P274" s="329">
        <f>+'11+'!X360</f>
        <v>662.63523999999995</v>
      </c>
      <c r="Q274" s="283">
        <f t="shared" si="3"/>
        <v>83.60832102070917</v>
      </c>
    </row>
    <row r="275" spans="1:17" ht="32.25" customHeight="1" x14ac:dyDescent="0.2">
      <c r="A275" s="62"/>
      <c r="B275" s="478" t="str">
        <f>+'11+'!B361:M361</f>
        <v>Расходы на выплаты персоналу государственных (муниципальных) органов</v>
      </c>
      <c r="C275" s="478"/>
      <c r="D275" s="478"/>
      <c r="E275" s="478"/>
      <c r="F275" s="479"/>
      <c r="G275" s="63" t="str">
        <f>+'11+'!Q361</f>
        <v>0760120419</v>
      </c>
      <c r="H275" s="63" t="str">
        <f>+'11+'!R361</f>
        <v>120</v>
      </c>
      <c r="I275" s="257"/>
      <c r="J275" s="257"/>
      <c r="K275" s="432"/>
      <c r="L275" s="438"/>
      <c r="M275" s="65"/>
      <c r="N275" s="180"/>
      <c r="O275" s="203">
        <f>+'11+'!W361</f>
        <v>792.54700000000003</v>
      </c>
      <c r="P275" s="329">
        <f>+'11+'!X361</f>
        <v>662.63523999999995</v>
      </c>
      <c r="Q275" s="283">
        <f t="shared" si="3"/>
        <v>83.60832102070917</v>
      </c>
    </row>
    <row r="276" spans="1:17" ht="32.25" customHeight="1" x14ac:dyDescent="0.2">
      <c r="A276" s="62"/>
      <c r="B276" s="478" t="str">
        <f>+'11+'!B362:M362</f>
        <v>Фонд оплаты труда государственных (муниципальных) органов</v>
      </c>
      <c r="C276" s="478"/>
      <c r="D276" s="478"/>
      <c r="E276" s="478"/>
      <c r="F276" s="479"/>
      <c r="G276" s="63" t="str">
        <f>+'11+'!Q362</f>
        <v>0760120419</v>
      </c>
      <c r="H276" s="63" t="str">
        <f>+'11+'!R362</f>
        <v>121</v>
      </c>
      <c r="I276" s="257"/>
      <c r="J276" s="257"/>
      <c r="K276" s="432"/>
      <c r="L276" s="438"/>
      <c r="M276" s="65"/>
      <c r="N276" s="180"/>
      <c r="O276" s="203">
        <f>+'11+'!W362</f>
        <v>608.71500000000003</v>
      </c>
      <c r="P276" s="329">
        <f>+'11+'!X362</f>
        <v>509.86424</v>
      </c>
      <c r="Q276" s="283">
        <f t="shared" si="3"/>
        <v>83.760748461923882</v>
      </c>
    </row>
    <row r="277" spans="1:17" ht="32.25" customHeight="1" x14ac:dyDescent="0.2">
      <c r="A277" s="62"/>
      <c r="B277" s="478" t="str">
        <f>+'11+'!B363:M363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277" s="478"/>
      <c r="D277" s="478"/>
      <c r="E277" s="478"/>
      <c r="F277" s="479"/>
      <c r="G277" s="63" t="str">
        <f>+'11+'!Q363</f>
        <v>0760120419</v>
      </c>
      <c r="H277" s="63" t="str">
        <f>+'11+'!R363</f>
        <v>129</v>
      </c>
      <c r="I277" s="257"/>
      <c r="J277" s="257"/>
      <c r="K277" s="432"/>
      <c r="L277" s="438"/>
      <c r="M277" s="65"/>
      <c r="N277" s="180"/>
      <c r="O277" s="203">
        <f>+'11+'!W363</f>
        <v>183.83199999999999</v>
      </c>
      <c r="P277" s="329">
        <f>+'11+'!X363</f>
        <v>152.77099999999999</v>
      </c>
      <c r="Q277" s="283">
        <f t="shared" si="3"/>
        <v>83.103594586361453</v>
      </c>
    </row>
    <row r="278" spans="1:17" ht="32.25" customHeight="1" x14ac:dyDescent="0.2">
      <c r="A278" s="62"/>
      <c r="B278" s="478" t="str">
        <f>+'11+'!B364:M364</f>
        <v xml:space="preserve">Муниципальная программа "Развитие образования Овюрского кожууна </v>
      </c>
      <c r="C278" s="478"/>
      <c r="D278" s="478"/>
      <c r="E278" s="478"/>
      <c r="F278" s="479"/>
      <c r="G278" s="63" t="str">
        <f>+'11+'!Q364</f>
        <v>0700000000</v>
      </c>
      <c r="H278" s="63">
        <f>+'11+'!R364</f>
        <v>0</v>
      </c>
      <c r="I278" s="257"/>
      <c r="J278" s="257"/>
      <c r="K278" s="432"/>
      <c r="L278" s="438"/>
      <c r="M278" s="65"/>
      <c r="N278" s="180"/>
      <c r="O278" s="203">
        <f>+'11+'!W364</f>
        <v>16489.051449999999</v>
      </c>
      <c r="P278" s="329">
        <f>+'11+'!X364</f>
        <v>13922.550569999999</v>
      </c>
      <c r="Q278" s="283">
        <f t="shared" si="3"/>
        <v>84.435121160350306</v>
      </c>
    </row>
    <row r="279" spans="1:17" ht="32.25" customHeight="1" x14ac:dyDescent="0.2">
      <c r="A279" s="62"/>
      <c r="B279" s="478" t="str">
        <f>+'11+'!B365:M365</f>
        <v>подпрограмма "Обеспечение реализации муниципальной программы и прочие мероприятия в сфере образования"</v>
      </c>
      <c r="C279" s="478"/>
      <c r="D279" s="478"/>
      <c r="E279" s="478"/>
      <c r="F279" s="479"/>
      <c r="G279" s="63" t="str">
        <f>+'11+'!Q365</f>
        <v>0760000000</v>
      </c>
      <c r="H279" s="63">
        <f>+'11+'!R365</f>
        <v>0</v>
      </c>
      <c r="I279" s="257"/>
      <c r="J279" s="257"/>
      <c r="K279" s="432"/>
      <c r="L279" s="438"/>
      <c r="M279" s="65"/>
      <c r="N279" s="180"/>
      <c r="O279" s="203">
        <f>+'11+'!W365</f>
        <v>16489.051449999999</v>
      </c>
      <c r="P279" s="329">
        <f>+'11+'!X365</f>
        <v>13922.550569999999</v>
      </c>
      <c r="Q279" s="283">
        <f t="shared" si="3"/>
        <v>84.435121160350306</v>
      </c>
    </row>
    <row r="280" spans="1:17" ht="32.25" customHeight="1" x14ac:dyDescent="0.2">
      <c r="A280" s="62"/>
      <c r="B280" s="478" t="str">
        <f>+'11+'!B366:M366</f>
        <v>Обеспечение деятельности органов местного самоуправления</v>
      </c>
      <c r="C280" s="478"/>
      <c r="D280" s="478"/>
      <c r="E280" s="478"/>
      <c r="F280" s="479"/>
      <c r="G280" s="63" t="str">
        <f>+'11+'!Q366</f>
        <v>0760200019</v>
      </c>
      <c r="H280" s="63">
        <f>+'11+'!R366</f>
        <v>0</v>
      </c>
      <c r="I280" s="257"/>
      <c r="J280" s="257"/>
      <c r="K280" s="432"/>
      <c r="L280" s="438"/>
      <c r="M280" s="65"/>
      <c r="N280" s="180"/>
      <c r="O280" s="203">
        <f>+'11+'!W366</f>
        <v>16489.051449999999</v>
      </c>
      <c r="P280" s="329">
        <f>+'11+'!X366</f>
        <v>13922.550569999999</v>
      </c>
      <c r="Q280" s="283">
        <f t="shared" si="3"/>
        <v>84.435121160350306</v>
      </c>
    </row>
    <row r="281" spans="1:17" ht="55.5" customHeight="1" x14ac:dyDescent="0.2">
      <c r="A281" s="62"/>
      <c r="B281" s="478" t="str">
        <f>+'11+'!B367:M367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281" s="478"/>
      <c r="D281" s="478"/>
      <c r="E281" s="478"/>
      <c r="F281" s="479"/>
      <c r="G281" s="63" t="str">
        <f>+'11+'!Q367</f>
        <v>0760200019</v>
      </c>
      <c r="H281" s="63" t="str">
        <f>+'11+'!R367</f>
        <v>100</v>
      </c>
      <c r="I281" s="257"/>
      <c r="J281" s="257"/>
      <c r="K281" s="432"/>
      <c r="L281" s="438"/>
      <c r="M281" s="65"/>
      <c r="N281" s="180"/>
      <c r="O281" s="203">
        <f>+'11+'!W367</f>
        <v>14918.85145</v>
      </c>
      <c r="P281" s="329">
        <f>+'11+'!X367</f>
        <v>12666.331830000001</v>
      </c>
      <c r="Q281" s="283">
        <f t="shared" si="3"/>
        <v>84.901521222667583</v>
      </c>
    </row>
    <row r="282" spans="1:17" ht="1.5" hidden="1" customHeight="1" x14ac:dyDescent="0.2">
      <c r="A282" s="62"/>
      <c r="B282" s="478" t="str">
        <f>+'11+'!B368:M368</f>
        <v>Расходы на выплаты персоналу казенных учреждений</v>
      </c>
      <c r="C282" s="478"/>
      <c r="D282" s="478"/>
      <c r="E282" s="478"/>
      <c r="F282" s="479"/>
      <c r="G282" s="63" t="str">
        <f>+'11+'!Q368</f>
        <v>0760200019</v>
      </c>
      <c r="H282" s="63" t="str">
        <f>+'11+'!R368</f>
        <v>110</v>
      </c>
      <c r="I282" s="257"/>
      <c r="J282" s="257"/>
      <c r="K282" s="432"/>
      <c r="L282" s="438"/>
      <c r="M282" s="65"/>
      <c r="N282" s="180"/>
      <c r="O282" s="203">
        <f>+'11+'!W368</f>
        <v>14918.85145</v>
      </c>
      <c r="P282" s="329">
        <f>+'11+'!X368</f>
        <v>12666.331830000001</v>
      </c>
      <c r="Q282" s="283">
        <f t="shared" ref="Q282:Q345" si="5">P282/O282*100</f>
        <v>84.901521222667583</v>
      </c>
    </row>
    <row r="283" spans="1:17" ht="25.5" customHeight="1" x14ac:dyDescent="0.2">
      <c r="A283" s="62"/>
      <c r="B283" s="478" t="str">
        <f>+'11+'!B369:M369</f>
        <v>Фонд оплаты труда учреждений</v>
      </c>
      <c r="C283" s="478"/>
      <c r="D283" s="478"/>
      <c r="E283" s="478"/>
      <c r="F283" s="479"/>
      <c r="G283" s="63" t="str">
        <f>+'11+'!Q369</f>
        <v>0760200019</v>
      </c>
      <c r="H283" s="63" t="str">
        <f>+'11+'!R369</f>
        <v>111</v>
      </c>
      <c r="I283" s="257"/>
      <c r="J283" s="257"/>
      <c r="K283" s="432"/>
      <c r="L283" s="438"/>
      <c r="M283" s="65"/>
      <c r="N283" s="180"/>
      <c r="O283" s="203">
        <f>+'11+'!W369</f>
        <v>11497.42447</v>
      </c>
      <c r="P283" s="329">
        <f>+'11+'!X369</f>
        <v>9761.9890200000009</v>
      </c>
      <c r="Q283" s="283">
        <f t="shared" si="5"/>
        <v>84.905876489745708</v>
      </c>
    </row>
    <row r="284" spans="1:17" ht="12.75" customHeight="1" x14ac:dyDescent="0.2">
      <c r="A284" s="62"/>
      <c r="B284" s="478" t="str">
        <f>+'11+'!B370:M370</f>
        <v>Взносы по обязательному социальному страхованию на выплаты по оплате труда работников и иные выплаты работникам учреждений</v>
      </c>
      <c r="C284" s="478"/>
      <c r="D284" s="478"/>
      <c r="E284" s="478"/>
      <c r="F284" s="479"/>
      <c r="G284" s="63" t="str">
        <f>+'11+'!Q370</f>
        <v>0760200019</v>
      </c>
      <c r="H284" s="63" t="str">
        <f>+'11+'!R370</f>
        <v>119</v>
      </c>
      <c r="I284" s="257"/>
      <c r="J284" s="257"/>
      <c r="K284" s="432"/>
      <c r="L284" s="438"/>
      <c r="M284" s="65"/>
      <c r="N284" s="180"/>
      <c r="O284" s="203">
        <f>+'11+'!W370</f>
        <v>3421.4269800000002</v>
      </c>
      <c r="P284" s="329">
        <f>+'11+'!X370</f>
        <v>2904.3428100000001</v>
      </c>
      <c r="Q284" s="283">
        <f t="shared" si="5"/>
        <v>84.886885705215306</v>
      </c>
    </row>
    <row r="285" spans="1:17" ht="12.75" customHeight="1" x14ac:dyDescent="0.2">
      <c r="A285" s="62"/>
      <c r="B285" s="478" t="str">
        <f>+'11+'!B371:M371</f>
        <v>Закупка товаров, работ и услуг для обеспечения государственных (муниципальных) нужд</v>
      </c>
      <c r="C285" s="478"/>
      <c r="D285" s="478"/>
      <c r="E285" s="478"/>
      <c r="F285" s="479"/>
      <c r="G285" s="63" t="str">
        <f>+'11+'!Q371</f>
        <v>0760200019</v>
      </c>
      <c r="H285" s="63" t="str">
        <f>+'11+'!R371</f>
        <v>200</v>
      </c>
      <c r="I285" s="257"/>
      <c r="J285" s="257"/>
      <c r="K285" s="432"/>
      <c r="L285" s="438"/>
      <c r="M285" s="65"/>
      <c r="N285" s="180"/>
      <c r="O285" s="203">
        <f>+'11+'!W371</f>
        <v>1520.2</v>
      </c>
      <c r="P285" s="329">
        <f>+'11+'!X371</f>
        <v>1241.5227199999999</v>
      </c>
      <c r="Q285" s="283">
        <f t="shared" si="5"/>
        <v>81.66838047625312</v>
      </c>
    </row>
    <row r="286" spans="1:17" ht="12.75" customHeight="1" x14ac:dyDescent="0.2">
      <c r="A286" s="62"/>
      <c r="B286" s="478" t="str">
        <f>+'11+'!B372:M372</f>
        <v>Иные закупки товаров, работ и услуг для обеспечения государственных (муниципальных) нужд</v>
      </c>
      <c r="C286" s="478"/>
      <c r="D286" s="478"/>
      <c r="E286" s="478"/>
      <c r="F286" s="479"/>
      <c r="G286" s="63" t="str">
        <f>+'11+'!Q372</f>
        <v>0760200019</v>
      </c>
      <c r="H286" s="63" t="str">
        <f>+'11+'!R372</f>
        <v>240</v>
      </c>
      <c r="I286" s="257"/>
      <c r="J286" s="257"/>
      <c r="K286" s="432"/>
      <c r="L286" s="438"/>
      <c r="M286" s="65"/>
      <c r="N286" s="180"/>
      <c r="O286" s="203">
        <f>+'11+'!W372</f>
        <v>1520.2</v>
      </c>
      <c r="P286" s="329">
        <f>+'11+'!X372</f>
        <v>1241.5227199999999</v>
      </c>
      <c r="Q286" s="283">
        <f t="shared" si="5"/>
        <v>81.66838047625312</v>
      </c>
    </row>
    <row r="287" spans="1:17" ht="12.75" customHeight="1" x14ac:dyDescent="0.2">
      <c r="A287" s="62"/>
      <c r="B287" s="478" t="str">
        <f>+'11+'!B373:M373</f>
        <v>Закупка товаров, работ, услуг в сфере информационно-коммуникационных технологий</v>
      </c>
      <c r="C287" s="478"/>
      <c r="D287" s="478"/>
      <c r="E287" s="478"/>
      <c r="F287" s="479"/>
      <c r="G287" s="63" t="str">
        <f>+'11+'!Q373</f>
        <v>0760200019</v>
      </c>
      <c r="H287" s="63" t="str">
        <f>+'11+'!R373</f>
        <v>242</v>
      </c>
      <c r="I287" s="257"/>
      <c r="J287" s="257"/>
      <c r="K287" s="432"/>
      <c r="L287" s="438"/>
      <c r="M287" s="65"/>
      <c r="N287" s="180"/>
      <c r="O287" s="203">
        <f>+'11+'!W373</f>
        <v>325.3</v>
      </c>
      <c r="P287" s="329">
        <f>+'11+'!X373</f>
        <v>261.36029000000002</v>
      </c>
      <c r="Q287" s="283">
        <f t="shared" si="5"/>
        <v>80.344386719950819</v>
      </c>
    </row>
    <row r="288" spans="1:17" ht="12.75" customHeight="1" x14ac:dyDescent="0.2">
      <c r="A288" s="62"/>
      <c r="B288" s="478" t="str">
        <f>+'11+'!B374:M374</f>
        <v>Прочая закупка товаров, работ и услуг</v>
      </c>
      <c r="C288" s="478"/>
      <c r="D288" s="478"/>
      <c r="E288" s="478"/>
      <c r="F288" s="479"/>
      <c r="G288" s="63" t="str">
        <f>+'11+'!Q374</f>
        <v>0760200019</v>
      </c>
      <c r="H288" s="63" t="str">
        <f>+'11+'!R374</f>
        <v>244</v>
      </c>
      <c r="I288" s="257"/>
      <c r="J288" s="257"/>
      <c r="K288" s="432"/>
      <c r="L288" s="438"/>
      <c r="M288" s="65"/>
      <c r="N288" s="180"/>
      <c r="O288" s="203">
        <f>+'11+'!W374</f>
        <v>1087.893</v>
      </c>
      <c r="P288" s="329">
        <f>+'11+'!X374</f>
        <v>933.50532999999996</v>
      </c>
      <c r="Q288" s="283">
        <f t="shared" si="5"/>
        <v>85.80856113606761</v>
      </c>
    </row>
    <row r="289" spans="1:17" ht="12.75" customHeight="1" x14ac:dyDescent="0.2">
      <c r="A289" s="62"/>
      <c r="B289" s="478" t="str">
        <f>+'11+'!B375:M375</f>
        <v>Расходы по коммунальным услугам</v>
      </c>
      <c r="C289" s="478"/>
      <c r="D289" s="478"/>
      <c r="E289" s="478"/>
      <c r="F289" s="479"/>
      <c r="G289" s="63" t="str">
        <f>+'11+'!Q375</f>
        <v>0760200019</v>
      </c>
      <c r="H289" s="63" t="str">
        <f>+'11+'!R375</f>
        <v>247</v>
      </c>
      <c r="I289" s="257"/>
      <c r="J289" s="257"/>
      <c r="K289" s="432"/>
      <c r="L289" s="438"/>
      <c r="M289" s="65"/>
      <c r="N289" s="180"/>
      <c r="O289" s="203">
        <f>+'11+'!W375</f>
        <v>107.00700000000001</v>
      </c>
      <c r="P289" s="329">
        <f>+'11+'!X375</f>
        <v>46.6571</v>
      </c>
      <c r="Q289" s="283">
        <f t="shared" si="5"/>
        <v>43.601913893483598</v>
      </c>
    </row>
    <row r="290" spans="1:17" ht="12.75" customHeight="1" x14ac:dyDescent="0.2">
      <c r="A290" s="62"/>
      <c r="B290" s="478" t="str">
        <f>+'11+'!B376:M376</f>
        <v>Иные бюджетные ассигнования</v>
      </c>
      <c r="C290" s="478"/>
      <c r="D290" s="478"/>
      <c r="E290" s="478"/>
      <c r="F290" s="479"/>
      <c r="G290" s="63" t="str">
        <f>+'11+'!Q376</f>
        <v>0760200019</v>
      </c>
      <c r="H290" s="63" t="str">
        <f>+'11+'!R376</f>
        <v>800</v>
      </c>
      <c r="I290" s="257"/>
      <c r="J290" s="257"/>
      <c r="K290" s="432"/>
      <c r="L290" s="438"/>
      <c r="M290" s="65"/>
      <c r="N290" s="180"/>
      <c r="O290" s="203">
        <f>+'11+'!W376</f>
        <v>50</v>
      </c>
      <c r="P290" s="329">
        <f>+'11+'!X376</f>
        <v>14.696019999999999</v>
      </c>
      <c r="Q290" s="283">
        <f t="shared" si="5"/>
        <v>29.392039999999998</v>
      </c>
    </row>
    <row r="291" spans="1:17" ht="12.75" customHeight="1" x14ac:dyDescent="0.2">
      <c r="A291" s="62"/>
      <c r="B291" s="478" t="str">
        <f>+'11+'!B377:M377</f>
        <v>Уплата налогов, сборов и иных платежей</v>
      </c>
      <c r="C291" s="478"/>
      <c r="D291" s="478"/>
      <c r="E291" s="478"/>
      <c r="F291" s="479"/>
      <c r="G291" s="63" t="str">
        <f>+'11+'!Q377</f>
        <v>0760200019</v>
      </c>
      <c r="H291" s="63" t="str">
        <f>+'11+'!R377</f>
        <v>850</v>
      </c>
      <c r="I291" s="257"/>
      <c r="J291" s="257"/>
      <c r="K291" s="432"/>
      <c r="L291" s="438"/>
      <c r="M291" s="65"/>
      <c r="N291" s="180"/>
      <c r="O291" s="203">
        <f>+'11+'!W377</f>
        <v>50</v>
      </c>
      <c r="P291" s="329">
        <f>+'11+'!X377</f>
        <v>14.696019999999999</v>
      </c>
      <c r="Q291" s="283">
        <f t="shared" si="5"/>
        <v>29.392039999999998</v>
      </c>
    </row>
    <row r="292" spans="1:17" ht="12.75" customHeight="1" x14ac:dyDescent="0.2">
      <c r="A292" s="62"/>
      <c r="B292" s="478" t="str">
        <f>+'11+'!B378:M378</f>
        <v>Уплата налога на имущество организаций и земельного налога</v>
      </c>
      <c r="C292" s="478"/>
      <c r="D292" s="478"/>
      <c r="E292" s="478"/>
      <c r="F292" s="479"/>
      <c r="G292" s="63" t="str">
        <f>+'11+'!Q378</f>
        <v>0760200019</v>
      </c>
      <c r="H292" s="63" t="str">
        <f>+'11+'!R378</f>
        <v>851</v>
      </c>
      <c r="I292" s="257"/>
      <c r="J292" s="257"/>
      <c r="K292" s="432"/>
      <c r="L292" s="438"/>
      <c r="M292" s="65"/>
      <c r="N292" s="180"/>
      <c r="O292" s="203">
        <f>+'11+'!W378</f>
        <v>37</v>
      </c>
      <c r="P292" s="329">
        <f>+'11+'!X378</f>
        <v>4.0019999999999998</v>
      </c>
      <c r="Q292" s="283">
        <f t="shared" si="5"/>
        <v>10.816216216216215</v>
      </c>
    </row>
    <row r="293" spans="1:17" ht="12.75" customHeight="1" x14ac:dyDescent="0.2">
      <c r="A293" s="62"/>
      <c r="B293" s="478" t="str">
        <f>+'11+'!B379:M379</f>
        <v>Уплата прочих налогов, сборов</v>
      </c>
      <c r="C293" s="478"/>
      <c r="D293" s="478"/>
      <c r="E293" s="478"/>
      <c r="F293" s="479"/>
      <c r="G293" s="63" t="str">
        <f>+'11+'!Q379</f>
        <v>0760200019</v>
      </c>
      <c r="H293" s="63" t="str">
        <f>+'11+'!R379</f>
        <v>852</v>
      </c>
      <c r="I293" s="257"/>
      <c r="J293" s="257"/>
      <c r="K293" s="432"/>
      <c r="L293" s="438"/>
      <c r="M293" s="65"/>
      <c r="N293" s="180"/>
      <c r="O293" s="203">
        <f>+'11+'!W379</f>
        <v>6</v>
      </c>
      <c r="P293" s="329">
        <f>+'11+'!X379</f>
        <v>6</v>
      </c>
      <c r="Q293" s="283">
        <f t="shared" si="5"/>
        <v>100</v>
      </c>
    </row>
    <row r="294" spans="1:17" ht="12.75" customHeight="1" x14ac:dyDescent="0.2">
      <c r="A294" s="62"/>
      <c r="B294" s="478" t="str">
        <f>+'11+'!B380:M380</f>
        <v>Уплата иных платежей</v>
      </c>
      <c r="C294" s="478"/>
      <c r="D294" s="478"/>
      <c r="E294" s="478"/>
      <c r="F294" s="479"/>
      <c r="G294" s="63" t="str">
        <f>+'11+'!Q380</f>
        <v>0760200019</v>
      </c>
      <c r="H294" s="63" t="str">
        <f>+'11+'!R380</f>
        <v>853</v>
      </c>
      <c r="I294" s="257"/>
      <c r="J294" s="257"/>
      <c r="K294" s="432"/>
      <c r="L294" s="438"/>
      <c r="M294" s="65"/>
      <c r="N294" s="180"/>
      <c r="O294" s="203">
        <f>+'11+'!W380</f>
        <v>7</v>
      </c>
      <c r="P294" s="329">
        <f>+'11+'!X380</f>
        <v>4.6940200000000001</v>
      </c>
      <c r="Q294" s="283">
        <f t="shared" si="5"/>
        <v>67.057428571428574</v>
      </c>
    </row>
    <row r="295" spans="1:17" ht="12.75" customHeight="1" x14ac:dyDescent="0.2">
      <c r="A295" s="62"/>
      <c r="B295" s="478" t="str">
        <f>+'11+'!B381:M381</f>
        <v>СОЦИАЛЬНАЯ ПОЛИТИКА</v>
      </c>
      <c r="C295" s="478"/>
      <c r="D295" s="478"/>
      <c r="E295" s="478"/>
      <c r="F295" s="479"/>
      <c r="G295" s="63">
        <f>+'11+'!Q381</f>
        <v>0</v>
      </c>
      <c r="H295" s="63">
        <f>+'11+'!R381</f>
        <v>0</v>
      </c>
      <c r="I295" s="257"/>
      <c r="J295" s="257"/>
      <c r="K295" s="432"/>
      <c r="L295" s="438"/>
      <c r="M295" s="65"/>
      <c r="N295" s="180"/>
      <c r="O295" s="203">
        <f>+'11+'!W381</f>
        <v>4398.5999999999995</v>
      </c>
      <c r="P295" s="329">
        <f>+'11+'!X381</f>
        <v>2161.79</v>
      </c>
      <c r="Q295" s="283">
        <f t="shared" si="5"/>
        <v>49.147228663665715</v>
      </c>
    </row>
    <row r="296" spans="1:17" ht="12.75" customHeight="1" x14ac:dyDescent="0.2">
      <c r="A296" s="62"/>
      <c r="B296" s="478" t="str">
        <f>+'11+'!B382:M382</f>
        <v>Социальное обеспечение населения</v>
      </c>
      <c r="C296" s="478"/>
      <c r="D296" s="478"/>
      <c r="E296" s="478"/>
      <c r="F296" s="479"/>
      <c r="G296" s="63">
        <f>+'11+'!Q382</f>
        <v>0</v>
      </c>
      <c r="H296" s="63">
        <f>+'11+'!R382</f>
        <v>0</v>
      </c>
      <c r="I296" s="257"/>
      <c r="J296" s="257"/>
      <c r="K296" s="432"/>
      <c r="L296" s="438"/>
      <c r="M296" s="65"/>
      <c r="N296" s="180"/>
      <c r="O296" s="203">
        <f>+'11+'!W382</f>
        <v>697.4</v>
      </c>
      <c r="P296" s="329">
        <f>+'11+'!X382</f>
        <v>0</v>
      </c>
      <c r="Q296" s="283">
        <f t="shared" si="5"/>
        <v>0</v>
      </c>
    </row>
    <row r="297" spans="1:17" ht="13.5" customHeight="1" x14ac:dyDescent="0.2">
      <c r="A297" s="62"/>
      <c r="B297" s="478" t="str">
        <f>+'11+'!B383:M383</f>
        <v xml:space="preserve">Муниципальная программа "Развитие образования Овюрского кожууна </v>
      </c>
      <c r="C297" s="478"/>
      <c r="D297" s="478"/>
      <c r="E297" s="478"/>
      <c r="F297" s="479"/>
      <c r="G297" s="63" t="str">
        <f>+'11+'!Q383</f>
        <v>0700000000</v>
      </c>
      <c r="H297" s="63">
        <f>+'11+'!R383</f>
        <v>0</v>
      </c>
      <c r="I297" s="257"/>
      <c r="J297" s="257"/>
      <c r="K297" s="432"/>
      <c r="L297" s="438"/>
      <c r="M297" s="65"/>
      <c r="N297" s="180"/>
      <c r="O297" s="203">
        <f>+'11+'!W383</f>
        <v>697.4</v>
      </c>
      <c r="P297" s="329">
        <f>+'11+'!X383</f>
        <v>0</v>
      </c>
      <c r="Q297" s="283">
        <f t="shared" si="5"/>
        <v>0</v>
      </c>
    </row>
    <row r="298" spans="1:17" ht="12.75" customHeight="1" x14ac:dyDescent="0.2">
      <c r="A298" s="62"/>
      <c r="B298" s="478" t="str">
        <f>+'11+'!B384:M384</f>
        <v>подпрограмма "Социальная поддержка по оплате коммунальных услуг педагогическим работникам работающим и проживающим в сельской местности"</v>
      </c>
      <c r="C298" s="478"/>
      <c r="D298" s="478"/>
      <c r="E298" s="478"/>
      <c r="F298" s="479"/>
      <c r="G298" s="63" t="str">
        <f>+'11+'!Q384</f>
        <v>0770000000</v>
      </c>
      <c r="H298" s="63">
        <f>+'11+'!R384</f>
        <v>0</v>
      </c>
      <c r="I298" s="257"/>
      <c r="J298" s="257"/>
      <c r="K298" s="432"/>
      <c r="L298" s="438"/>
      <c r="M298" s="65"/>
      <c r="N298" s="180"/>
      <c r="O298" s="203">
        <f>+'11+'!W384</f>
        <v>697.4</v>
      </c>
      <c r="P298" s="329">
        <f>+'11+'!X384</f>
        <v>0</v>
      </c>
      <c r="Q298" s="283">
        <f t="shared" si="5"/>
        <v>0</v>
      </c>
    </row>
    <row r="299" spans="1:17" ht="12.75" customHeight="1" x14ac:dyDescent="0.2">
      <c r="A299" s="62"/>
      <c r="B299" s="478" t="str">
        <f>+'11+'!B385:M385</f>
        <v>Предоставление субсидий государственным (муниципальным) бюджетным, автономным учреждениям и иным некоммерческим организациям</v>
      </c>
      <c r="C299" s="478"/>
      <c r="D299" s="478"/>
      <c r="E299" s="478"/>
      <c r="F299" s="479"/>
      <c r="G299" s="63" t="str">
        <f>+'11+'!Q385</f>
        <v>0770176140</v>
      </c>
      <c r="H299" s="63">
        <f>+'11+'!R385</f>
        <v>0</v>
      </c>
      <c r="I299" s="257"/>
      <c r="J299" s="257"/>
      <c r="K299" s="432"/>
      <c r="L299" s="438"/>
      <c r="M299" s="65"/>
      <c r="N299" s="180"/>
      <c r="O299" s="203">
        <f>+'11+'!W385</f>
        <v>697.4</v>
      </c>
      <c r="P299" s="329">
        <f>+'11+'!X385</f>
        <v>0</v>
      </c>
      <c r="Q299" s="283">
        <f t="shared" si="5"/>
        <v>0</v>
      </c>
    </row>
    <row r="300" spans="1:17" ht="12.75" customHeight="1" x14ac:dyDescent="0.2">
      <c r="A300" s="62"/>
      <c r="B300" s="478" t="str">
        <f>+'11+'!B386:M386</f>
        <v>Предоставление субсидий бюджетным, автономным учреждениям и иным некоммерческим организациям</v>
      </c>
      <c r="C300" s="478"/>
      <c r="D300" s="478"/>
      <c r="E300" s="478"/>
      <c r="F300" s="479"/>
      <c r="G300" s="63" t="str">
        <f>+'11+'!Q386</f>
        <v>0770176140</v>
      </c>
      <c r="H300" s="63" t="str">
        <f>+'11+'!R386</f>
        <v>600</v>
      </c>
      <c r="I300" s="257"/>
      <c r="J300" s="257"/>
      <c r="K300" s="432"/>
      <c r="L300" s="438"/>
      <c r="M300" s="65"/>
      <c r="N300" s="180"/>
      <c r="O300" s="203">
        <f>+'11+'!W386</f>
        <v>697.4</v>
      </c>
      <c r="P300" s="329">
        <f>+'11+'!X386</f>
        <v>0</v>
      </c>
      <c r="Q300" s="283">
        <f t="shared" si="5"/>
        <v>0</v>
      </c>
    </row>
    <row r="301" spans="1:17" ht="12.75" customHeight="1" thickBot="1" x14ac:dyDescent="0.25">
      <c r="A301" s="62"/>
      <c r="B301" s="478" t="str">
        <f>+'11+'!B387:M387</f>
        <v>Субсидии бюджетным учреждениям</v>
      </c>
      <c r="C301" s="478"/>
      <c r="D301" s="478"/>
      <c r="E301" s="478"/>
      <c r="F301" s="479"/>
      <c r="G301" s="63" t="str">
        <f>+'11+'!Q387</f>
        <v>0770176140</v>
      </c>
      <c r="H301" s="63" t="str">
        <f>+'11+'!R387</f>
        <v>610</v>
      </c>
      <c r="I301" s="259"/>
      <c r="J301" s="259"/>
      <c r="K301" s="451"/>
      <c r="L301" s="452"/>
      <c r="M301" s="255"/>
      <c r="N301" s="256"/>
      <c r="O301" s="203">
        <f>+'11+'!W387</f>
        <v>697.4</v>
      </c>
      <c r="P301" s="329">
        <f>+'11+'!X387</f>
        <v>0</v>
      </c>
      <c r="Q301" s="283">
        <f t="shared" si="5"/>
        <v>0</v>
      </c>
    </row>
    <row r="302" spans="1:17" x14ac:dyDescent="0.2">
      <c r="B302" s="478" t="str">
        <f>+'11+'!B388:M388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02" s="478"/>
      <c r="D302" s="478"/>
      <c r="E302" s="478"/>
      <c r="F302" s="479"/>
      <c r="G302" s="63" t="str">
        <f>+'11+'!Q388</f>
        <v>0770176140</v>
      </c>
      <c r="H302" s="63" t="str">
        <f>+'11+'!R388</f>
        <v>611</v>
      </c>
      <c r="O302" s="203">
        <f>+'11+'!W388</f>
        <v>697.4</v>
      </c>
      <c r="P302" s="329">
        <f>+'11+'!X388</f>
        <v>0</v>
      </c>
      <c r="Q302" s="283">
        <f t="shared" si="5"/>
        <v>0</v>
      </c>
    </row>
    <row r="303" spans="1:17" x14ac:dyDescent="0.2">
      <c r="B303" s="478" t="str">
        <f>+'11+'!B389:M389</f>
        <v>Охрана семьи и детства</v>
      </c>
      <c r="C303" s="478"/>
      <c r="D303" s="478"/>
      <c r="E303" s="478"/>
      <c r="F303" s="479"/>
      <c r="G303" s="63">
        <f>+'11+'!Q389</f>
        <v>0</v>
      </c>
      <c r="H303" s="63">
        <f>+'11+'!R389</f>
        <v>0</v>
      </c>
      <c r="O303" s="203">
        <f>+'11+'!W389</f>
        <v>3701.2</v>
      </c>
      <c r="P303" s="329">
        <f>+'11+'!X389</f>
        <v>2161.79</v>
      </c>
      <c r="Q303" s="283">
        <f t="shared" si="5"/>
        <v>58.407813682049067</v>
      </c>
    </row>
    <row r="304" spans="1:17" x14ac:dyDescent="0.2">
      <c r="B304" s="478" t="str">
        <f>+'11+'!B390:M390</f>
        <v xml:space="preserve">Муниципальная программа "Развитие образования Овюрского кожууна </v>
      </c>
      <c r="C304" s="478"/>
      <c r="D304" s="478"/>
      <c r="E304" s="478"/>
      <c r="F304" s="479"/>
      <c r="G304" s="63" t="str">
        <f>+'11+'!Q390</f>
        <v>0700000000</v>
      </c>
      <c r="H304" s="63">
        <f>+'11+'!R390</f>
        <v>0</v>
      </c>
      <c r="O304" s="203">
        <f>+'11+'!W390</f>
        <v>3701.2</v>
      </c>
      <c r="P304" s="329">
        <f>+'11+'!X390</f>
        <v>2161.79</v>
      </c>
      <c r="Q304" s="283">
        <f t="shared" si="5"/>
        <v>58.407813682049067</v>
      </c>
    </row>
    <row r="305" spans="2:17" x14ac:dyDescent="0.2">
      <c r="B305" s="478" t="str">
        <f>+'11+'!B391:M391</f>
        <v>подпрограмма "Развитие дошкольного образования"</v>
      </c>
      <c r="C305" s="478"/>
      <c r="D305" s="478"/>
      <c r="E305" s="478"/>
      <c r="F305" s="479"/>
      <c r="G305" s="63" t="str">
        <f>+'11+'!Q391</f>
        <v>0710000000</v>
      </c>
      <c r="H305" s="63">
        <f>+'11+'!R391</f>
        <v>0</v>
      </c>
      <c r="O305" s="203">
        <f>+'11+'!W391</f>
        <v>3701.2</v>
      </c>
      <c r="P305" s="329">
        <f>+'11+'!X391</f>
        <v>2161.79</v>
      </c>
      <c r="Q305" s="283">
        <f t="shared" si="5"/>
        <v>58.407813682049067</v>
      </c>
    </row>
    <row r="306" spans="2:17" x14ac:dyDescent="0.2">
      <c r="B306" s="478" t="str">
        <f>+'11+'!B392:M392</f>
        <v>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v>
      </c>
      <c r="C306" s="478"/>
      <c r="D306" s="478"/>
      <c r="E306" s="478"/>
      <c r="F306" s="479"/>
      <c r="G306" s="63" t="str">
        <f>+'11+'!Q392</f>
        <v>0710376090</v>
      </c>
      <c r="H306" s="63">
        <f>+'11+'!R392</f>
        <v>0</v>
      </c>
      <c r="O306" s="203">
        <f>+'11+'!W392</f>
        <v>3701.2</v>
      </c>
      <c r="P306" s="329">
        <f>+'11+'!X392</f>
        <v>2161.79</v>
      </c>
      <c r="Q306" s="283">
        <f t="shared" si="5"/>
        <v>58.407813682049067</v>
      </c>
    </row>
    <row r="307" spans="2:17" x14ac:dyDescent="0.2">
      <c r="B307" s="478" t="str">
        <f>+'11+'!B393:M393</f>
        <v>Социальное обеспечение и иные выплаты населению</v>
      </c>
      <c r="C307" s="478"/>
      <c r="D307" s="478"/>
      <c r="E307" s="478"/>
      <c r="F307" s="479"/>
      <c r="G307" s="63" t="str">
        <f>+'11+'!Q393</f>
        <v>0710376090</v>
      </c>
      <c r="H307" s="63" t="str">
        <f>+'11+'!R393</f>
        <v>300</v>
      </c>
      <c r="O307" s="203">
        <f>+'11+'!W393</f>
        <v>3701.2</v>
      </c>
      <c r="P307" s="329">
        <f>+'11+'!X393</f>
        <v>2161.79</v>
      </c>
      <c r="Q307" s="283">
        <f t="shared" si="5"/>
        <v>58.407813682049067</v>
      </c>
    </row>
    <row r="308" spans="2:17" x14ac:dyDescent="0.2">
      <c r="B308" s="478" t="str">
        <f>+'11+'!B394:M394</f>
        <v>Публичные нормативные социальные выплаты гражданам</v>
      </c>
      <c r="C308" s="478"/>
      <c r="D308" s="478"/>
      <c r="E308" s="478"/>
      <c r="F308" s="479"/>
      <c r="G308" s="63" t="str">
        <f>+'11+'!Q394</f>
        <v>0710376090</v>
      </c>
      <c r="H308" s="63" t="str">
        <f>+'11+'!R394</f>
        <v>310</v>
      </c>
      <c r="O308" s="203">
        <f>+'11+'!W394</f>
        <v>3701.2</v>
      </c>
      <c r="P308" s="329">
        <f>+'11+'!X394</f>
        <v>2161.79</v>
      </c>
      <c r="Q308" s="283">
        <f t="shared" si="5"/>
        <v>58.407813682049067</v>
      </c>
    </row>
    <row r="309" spans="2:17" x14ac:dyDescent="0.2">
      <c r="B309" s="478" t="str">
        <f>+'11+'!B395:M395</f>
        <v>Пособия, компенсации, меры социальной поддержки по публичным нормативным обязательствам</v>
      </c>
      <c r="C309" s="478"/>
      <c r="D309" s="478"/>
      <c r="E309" s="478"/>
      <c r="F309" s="479"/>
      <c r="G309" s="63" t="str">
        <f>+'11+'!Q395</f>
        <v>0710376090</v>
      </c>
      <c r="H309" s="63" t="str">
        <f>+'11+'!R395</f>
        <v>313</v>
      </c>
      <c r="O309" s="203">
        <f>+'11+'!W395</f>
        <v>3701.2</v>
      </c>
      <c r="P309" s="329">
        <f>+'11+'!X395</f>
        <v>2161.79</v>
      </c>
      <c r="Q309" s="283">
        <f t="shared" si="5"/>
        <v>58.407813682049067</v>
      </c>
    </row>
    <row r="310" spans="2:17" s="311" customFormat="1" x14ac:dyDescent="0.2">
      <c r="B310" s="480" t="str">
        <f>+'11+'!B32:M32</f>
        <v>Муниципальная программа "Развитие культуры Овюрского кожууна</v>
      </c>
      <c r="C310" s="480"/>
      <c r="D310" s="480"/>
      <c r="E310" s="480"/>
      <c r="F310" s="481"/>
      <c r="G310" s="201" t="str">
        <f>+'11+'!Q32</f>
        <v>0800000000</v>
      </c>
      <c r="H310" s="201">
        <f>+'11+'!R32</f>
        <v>0</v>
      </c>
      <c r="I310" s="201">
        <f>+'11+'!S32</f>
        <v>0</v>
      </c>
      <c r="J310" s="201">
        <f>+'11+'!T32</f>
        <v>0</v>
      </c>
      <c r="K310" s="201">
        <f>+'11+'!U32</f>
        <v>11710.37</v>
      </c>
      <c r="L310" s="201">
        <f>+'11+'!V32</f>
        <v>344.1</v>
      </c>
      <c r="M310" s="201">
        <f>+'11+'!W32</f>
        <v>9108.5570100000004</v>
      </c>
      <c r="N310" s="201">
        <f>+'11+'!X32</f>
        <v>8555.1122099999993</v>
      </c>
      <c r="O310" s="358">
        <f>+O311+O316+O322+O328+O344+O350</f>
        <v>52739.32058</v>
      </c>
      <c r="P310" s="358">
        <f>+P311+P316+P322+P328+P344+P350</f>
        <v>43487.533720000007</v>
      </c>
      <c r="Q310" s="283">
        <f t="shared" si="5"/>
        <v>82.457516027408801</v>
      </c>
    </row>
    <row r="311" spans="2:17" x14ac:dyDescent="0.2">
      <c r="B311" s="478" t="str">
        <f>+'11+'!B33:M33</f>
        <v>подпрограмма "Библиотечное обслуживание населения"</v>
      </c>
      <c r="C311" s="478"/>
      <c r="D311" s="478"/>
      <c r="E311" s="478"/>
      <c r="F311" s="479"/>
      <c r="G311" s="63" t="str">
        <f>+'11+'!Q33</f>
        <v>0810000000</v>
      </c>
      <c r="H311" s="63">
        <f>+'11+'!R33</f>
        <v>0</v>
      </c>
      <c r="O311" s="357">
        <f>+'11+'!W33</f>
        <v>9108.5570100000004</v>
      </c>
      <c r="P311" s="361">
        <f>+'11+'!X33</f>
        <v>8555.1122099999993</v>
      </c>
      <c r="Q311" s="283">
        <f t="shared" si="5"/>
        <v>93.92390255237585</v>
      </c>
    </row>
    <row r="312" spans="2:17" x14ac:dyDescent="0.2">
      <c r="B312" s="478" t="str">
        <f>+'11+'!B34:M34</f>
        <v>Обеспечение деятельности муниципальных учреждений (оказание услуг) - средства местного бджета</v>
      </c>
      <c r="C312" s="478"/>
      <c r="D312" s="478"/>
      <c r="E312" s="478"/>
      <c r="F312" s="479"/>
      <c r="G312" s="63" t="str">
        <f>+'11+'!Q34</f>
        <v>0810100059</v>
      </c>
      <c r="H312" s="63">
        <f>+'11+'!R34</f>
        <v>0</v>
      </c>
      <c r="O312" s="357">
        <f>+'11+'!W34</f>
        <v>9108.5570100000004</v>
      </c>
      <c r="P312" s="361">
        <f>+'11+'!X34</f>
        <v>8555.1122099999993</v>
      </c>
      <c r="Q312" s="283">
        <f t="shared" si="5"/>
        <v>93.92390255237585</v>
      </c>
    </row>
    <row r="313" spans="2:17" x14ac:dyDescent="0.2">
      <c r="B313" s="478" t="str">
        <f>+'11+'!B35:M35</f>
        <v>Предоставление субсидий бюджетным, автономным учреждениям и иным некоммерческим организациям</v>
      </c>
      <c r="C313" s="478"/>
      <c r="D313" s="478"/>
      <c r="E313" s="478"/>
      <c r="F313" s="479"/>
      <c r="G313" s="63" t="str">
        <f>+'11+'!Q35</f>
        <v>0810100059</v>
      </c>
      <c r="H313" s="63" t="str">
        <f>+'11+'!R35</f>
        <v>600</v>
      </c>
      <c r="O313" s="357">
        <f>+'11+'!W35</f>
        <v>9108.5570100000004</v>
      </c>
      <c r="P313" s="361">
        <f>+'11+'!X35</f>
        <v>8555.1122099999993</v>
      </c>
      <c r="Q313" s="283">
        <f t="shared" si="5"/>
        <v>93.92390255237585</v>
      </c>
    </row>
    <row r="314" spans="2:17" x14ac:dyDescent="0.2">
      <c r="B314" s="478" t="str">
        <f>+'11+'!B36:M36</f>
        <v>Субсидии бюджетным учреждениям</v>
      </c>
      <c r="C314" s="478"/>
      <c r="D314" s="478"/>
      <c r="E314" s="478"/>
      <c r="F314" s="479"/>
      <c r="G314" s="63" t="str">
        <f>+'11+'!Q36</f>
        <v>0810100059</v>
      </c>
      <c r="H314" s="63" t="str">
        <f>+'11+'!R36</f>
        <v>610</v>
      </c>
      <c r="O314" s="357">
        <f>+'11+'!W36</f>
        <v>9108.5570100000004</v>
      </c>
      <c r="P314" s="361">
        <f>+'11+'!X36</f>
        <v>8555.1122099999993</v>
      </c>
      <c r="Q314" s="283">
        <f t="shared" si="5"/>
        <v>93.92390255237585</v>
      </c>
    </row>
    <row r="315" spans="2:17" x14ac:dyDescent="0.2">
      <c r="B315" s="478" t="str">
        <f>+'11+'!B37:M37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15" s="478"/>
      <c r="D315" s="478"/>
      <c r="E315" s="478"/>
      <c r="F315" s="479"/>
      <c r="G315" s="63" t="str">
        <f>+'11+'!Q37</f>
        <v>0810100059</v>
      </c>
      <c r="H315" s="63" t="str">
        <f>+'11+'!R37</f>
        <v>611</v>
      </c>
      <c r="O315" s="357">
        <f>+'11+'!W37</f>
        <v>9108.5570100000004</v>
      </c>
      <c r="P315" s="361">
        <f>+'11+'!X37</f>
        <v>8555.1122099999993</v>
      </c>
      <c r="Q315" s="283">
        <f t="shared" si="5"/>
        <v>93.92390255237585</v>
      </c>
    </row>
    <row r="316" spans="2:17" x14ac:dyDescent="0.2">
      <c r="B316" s="478" t="str">
        <f>+'11+'!B38:M38</f>
        <v>Муниципальная программа "Развитие культуры Овюрского кожууна</v>
      </c>
      <c r="C316" s="478"/>
      <c r="D316" s="478"/>
      <c r="E316" s="478"/>
      <c r="F316" s="479"/>
      <c r="G316" s="63" t="str">
        <f>+'11+'!Q38</f>
        <v>0800000000</v>
      </c>
      <c r="H316" s="63">
        <f>+'11+'!R38</f>
        <v>0</v>
      </c>
      <c r="O316" s="357">
        <f>+'11+'!W38</f>
        <v>13111.808569999999</v>
      </c>
      <c r="P316" s="361">
        <f>+'11+'!X38</f>
        <v>11827.434440000001</v>
      </c>
      <c r="Q316" s="283">
        <f t="shared" si="5"/>
        <v>90.204447211510825</v>
      </c>
    </row>
    <row r="317" spans="2:17" x14ac:dyDescent="0.2">
      <c r="B317" s="478" t="str">
        <f>+'11+'!B39:M39</f>
        <v>подпрограмма "Организация досуга и предоставление услуг организаций культуры"</v>
      </c>
      <c r="C317" s="478"/>
      <c r="D317" s="478"/>
      <c r="E317" s="478"/>
      <c r="F317" s="479"/>
      <c r="G317" s="63" t="str">
        <f>+'11+'!Q39</f>
        <v>0820000000</v>
      </c>
      <c r="H317" s="63">
        <f>+'11+'!R39</f>
        <v>0</v>
      </c>
      <c r="O317" s="357">
        <f>+'11+'!W39</f>
        <v>13111.808569999999</v>
      </c>
      <c r="P317" s="361">
        <f>+'11+'!X39</f>
        <v>11827.434440000001</v>
      </c>
      <c r="Q317" s="283">
        <f t="shared" si="5"/>
        <v>90.204447211510825</v>
      </c>
    </row>
    <row r="318" spans="2:17" x14ac:dyDescent="0.2">
      <c r="B318" s="478" t="str">
        <f>+'11+'!B40:M40</f>
        <v>Обеспечение деятельности муниципальных учреждений (оказание услуг)</v>
      </c>
      <c r="C318" s="478"/>
      <c r="D318" s="478"/>
      <c r="E318" s="478"/>
      <c r="F318" s="479"/>
      <c r="G318" s="63" t="str">
        <f>+'11+'!Q40</f>
        <v>0820100059</v>
      </c>
      <c r="H318" s="63">
        <f>+'11+'!R40</f>
        <v>0</v>
      </c>
      <c r="O318" s="357">
        <f>+'11+'!W40</f>
        <v>13111.808569999999</v>
      </c>
      <c r="P318" s="361">
        <f>+'11+'!X40</f>
        <v>11827.434440000001</v>
      </c>
      <c r="Q318" s="283">
        <f t="shared" si="5"/>
        <v>90.204447211510825</v>
      </c>
    </row>
    <row r="319" spans="2:17" x14ac:dyDescent="0.2">
      <c r="B319" s="478" t="str">
        <f>+'11+'!B41:M41</f>
        <v>Предоставление субсидий бюджетным, автономным учреждениям и иным некоммерческим организациям</v>
      </c>
      <c r="C319" s="478"/>
      <c r="D319" s="478"/>
      <c r="E319" s="478"/>
      <c r="F319" s="479"/>
      <c r="G319" s="63" t="str">
        <f>+'11+'!Q41</f>
        <v>0820100059</v>
      </c>
      <c r="H319" s="63" t="str">
        <f>+'11+'!R41</f>
        <v>600</v>
      </c>
      <c r="O319" s="357">
        <f>+'11+'!W41</f>
        <v>13111.808569999999</v>
      </c>
      <c r="P319" s="361">
        <f>+'11+'!X41</f>
        <v>11827.434440000001</v>
      </c>
      <c r="Q319" s="283">
        <f t="shared" si="5"/>
        <v>90.204447211510825</v>
      </c>
    </row>
    <row r="320" spans="2:17" x14ac:dyDescent="0.2">
      <c r="B320" s="478" t="str">
        <f>+'11+'!B42:M42</f>
        <v>Субсидии бюджетным учреждениям</v>
      </c>
      <c r="C320" s="478"/>
      <c r="D320" s="478"/>
      <c r="E320" s="478"/>
      <c r="F320" s="479"/>
      <c r="G320" s="63" t="str">
        <f>+'11+'!Q42</f>
        <v>0820100059</v>
      </c>
      <c r="H320" s="63" t="str">
        <f>+'11+'!R42</f>
        <v>610</v>
      </c>
      <c r="O320" s="357">
        <f>+'11+'!W42</f>
        <v>13111.808569999999</v>
      </c>
      <c r="P320" s="361">
        <f>+'11+'!X42</f>
        <v>11827.434440000001</v>
      </c>
      <c r="Q320" s="283">
        <f t="shared" si="5"/>
        <v>90.204447211510825</v>
      </c>
    </row>
    <row r="321" spans="2:17" x14ac:dyDescent="0.2">
      <c r="B321" s="478" t="str">
        <f>+'11+'!B43:M43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21" s="478"/>
      <c r="D321" s="478"/>
      <c r="E321" s="478"/>
      <c r="F321" s="479"/>
      <c r="G321" s="63" t="str">
        <f>+'11+'!Q43</f>
        <v>0820100059</v>
      </c>
      <c r="H321" s="63" t="str">
        <f>+'11+'!R43</f>
        <v>611</v>
      </c>
      <c r="O321" s="357">
        <f>+'11+'!W43</f>
        <v>13111.808569999999</v>
      </c>
      <c r="P321" s="361">
        <f>+'11+'!X43</f>
        <v>11827.434440000001</v>
      </c>
      <c r="Q321" s="283">
        <f t="shared" si="5"/>
        <v>90.204447211510825</v>
      </c>
    </row>
    <row r="322" spans="2:17" x14ac:dyDescent="0.2">
      <c r="B322" s="478" t="str">
        <f>+'11+'!B44:M44</f>
        <v>Муниципальная программа "Развитие культуры Овюрского кожууна</v>
      </c>
      <c r="C322" s="478"/>
      <c r="D322" s="478"/>
      <c r="E322" s="478"/>
      <c r="F322" s="479"/>
      <c r="G322" s="63" t="str">
        <f>+'11+'!Q44</f>
        <v>0800000000</v>
      </c>
      <c r="H322" s="63">
        <f>+'11+'!R44</f>
        <v>0</v>
      </c>
      <c r="O322" s="357">
        <f>+'11+'!W44</f>
        <v>3128.0030000000002</v>
      </c>
      <c r="P322" s="361">
        <f>+'11+'!X44</f>
        <v>2599.9520000000002</v>
      </c>
      <c r="Q322" s="283">
        <f t="shared" si="5"/>
        <v>83.11859035940823</v>
      </c>
    </row>
    <row r="323" spans="2:17" x14ac:dyDescent="0.2">
      <c r="B323" s="478" t="str">
        <f>+'11+'!B45:M45</f>
        <v>подпрограмма "Организация досуга и предоставление услуг организаций культуры"</v>
      </c>
      <c r="C323" s="478"/>
      <c r="D323" s="478"/>
      <c r="E323" s="478"/>
      <c r="F323" s="479"/>
      <c r="G323" s="63" t="str">
        <f>+'11+'!Q45</f>
        <v>0820000000</v>
      </c>
      <c r="H323" s="63">
        <f>+'11+'!R45</f>
        <v>0</v>
      </c>
      <c r="O323" s="357">
        <f>+'11+'!W45</f>
        <v>3128.0030000000002</v>
      </c>
      <c r="P323" s="361">
        <f>+'11+'!X45</f>
        <v>2599.9520000000002</v>
      </c>
      <c r="Q323" s="283">
        <f t="shared" si="5"/>
        <v>83.11859035940823</v>
      </c>
    </row>
    <row r="324" spans="2:17" x14ac:dyDescent="0.2">
      <c r="B324" s="478" t="str">
        <f>+'11+'!B46:M46</f>
        <v>Субсидии на реализацию губернаторского проекта "Сорунза" (Притяжение)</v>
      </c>
      <c r="C324" s="478"/>
      <c r="D324" s="478"/>
      <c r="E324" s="478"/>
      <c r="F324" s="479"/>
      <c r="G324" s="63" t="str">
        <f>+'11+'!Q46</f>
        <v>0820173450</v>
      </c>
      <c r="H324" s="63">
        <f>+'11+'!R46</f>
        <v>0</v>
      </c>
      <c r="O324" s="357">
        <f>+'11+'!W46</f>
        <v>3128.0030000000002</v>
      </c>
      <c r="P324" s="361">
        <f>+'11+'!X46</f>
        <v>2599.9520000000002</v>
      </c>
      <c r="Q324" s="283">
        <f t="shared" si="5"/>
        <v>83.11859035940823</v>
      </c>
    </row>
    <row r="325" spans="2:17" x14ac:dyDescent="0.2">
      <c r="B325" s="478" t="str">
        <f>+'11+'!B47:M47</f>
        <v>Предоставление субсидий бюджетным, автономным учреждениям и иным некоммерческим организациям</v>
      </c>
      <c r="C325" s="478"/>
      <c r="D325" s="478"/>
      <c r="E325" s="478"/>
      <c r="F325" s="479"/>
      <c r="G325" s="63" t="str">
        <f>+'11+'!Q47</f>
        <v>0820173450</v>
      </c>
      <c r="H325" s="63" t="str">
        <f>+'11+'!R47</f>
        <v>600</v>
      </c>
      <c r="O325" s="357">
        <f>+'11+'!W47</f>
        <v>3128.0030000000002</v>
      </c>
      <c r="P325" s="361">
        <f>+'11+'!X47</f>
        <v>2599.9520000000002</v>
      </c>
      <c r="Q325" s="283">
        <f t="shared" si="5"/>
        <v>83.11859035940823</v>
      </c>
    </row>
    <row r="326" spans="2:17" x14ac:dyDescent="0.2">
      <c r="B326" s="478" t="str">
        <f>+'11+'!B48:M48</f>
        <v>Субсидии бюджетным учреждениям</v>
      </c>
      <c r="C326" s="478"/>
      <c r="D326" s="478"/>
      <c r="E326" s="478"/>
      <c r="F326" s="479"/>
      <c r="G326" s="63" t="str">
        <f>+'11+'!Q48</f>
        <v>0820173450</v>
      </c>
      <c r="H326" s="63" t="str">
        <f>+'11+'!R48</f>
        <v>610</v>
      </c>
      <c r="O326" s="357">
        <f>+'11+'!W48</f>
        <v>3128.0030000000002</v>
      </c>
      <c r="P326" s="361">
        <f>+'11+'!X48</f>
        <v>2599.9520000000002</v>
      </c>
      <c r="Q326" s="283">
        <f t="shared" si="5"/>
        <v>83.11859035940823</v>
      </c>
    </row>
    <row r="327" spans="2:17" x14ac:dyDescent="0.2">
      <c r="B327" s="478" t="str">
        <f>+'11+'!B49:M49</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27" s="478"/>
      <c r="D327" s="478"/>
      <c r="E327" s="478"/>
      <c r="F327" s="479"/>
      <c r="G327" s="63" t="str">
        <f>+'11+'!Q49</f>
        <v>0820173450</v>
      </c>
      <c r="H327" s="63" t="str">
        <f>+'11+'!R49</f>
        <v>611</v>
      </c>
      <c r="O327" s="357">
        <f>+'11+'!W49</f>
        <v>3128.0030000000002</v>
      </c>
      <c r="P327" s="361">
        <f>+'11+'!X49</f>
        <v>2599.9520000000002</v>
      </c>
      <c r="Q327" s="283">
        <f t="shared" si="5"/>
        <v>83.11859035940823</v>
      </c>
    </row>
    <row r="328" spans="2:17" x14ac:dyDescent="0.2">
      <c r="B328" s="478" t="str">
        <f>+'11+'!B50:M50</f>
        <v>Муниципальная программа "Развитие культуры Овюрского кожууна</v>
      </c>
      <c r="C328" s="478"/>
      <c r="D328" s="478"/>
      <c r="E328" s="478"/>
      <c r="F328" s="479"/>
      <c r="G328" s="63" t="str">
        <f>+'11+'!Q50</f>
        <v>0800000000</v>
      </c>
      <c r="H328" s="63">
        <f>+'11+'!R50</f>
        <v>0</v>
      </c>
      <c r="O328" s="357">
        <f>+'11+'!W50</f>
        <v>500</v>
      </c>
      <c r="P328" s="361">
        <f>+'11+'!X50</f>
        <v>500</v>
      </c>
      <c r="Q328" s="283">
        <f t="shared" si="5"/>
        <v>100</v>
      </c>
    </row>
    <row r="329" spans="2:17" x14ac:dyDescent="0.2">
      <c r="B329" s="478" t="str">
        <f>+'11+'!B51:M51</f>
        <v>подпрограмма "Организация досуга и предоставление услуг организаций культуры"</v>
      </c>
      <c r="C329" s="478"/>
      <c r="D329" s="478"/>
      <c r="E329" s="478"/>
      <c r="F329" s="479"/>
      <c r="G329" s="63" t="str">
        <f>+'11+'!Q51</f>
        <v>0820000000</v>
      </c>
      <c r="H329" s="63">
        <f>+'11+'!R51</f>
        <v>0</v>
      </c>
      <c r="O329" s="357">
        <f>+'11+'!W51</f>
        <v>500</v>
      </c>
      <c r="P329" s="361">
        <f>+'11+'!X51</f>
        <v>500</v>
      </c>
      <c r="Q329" s="283">
        <f t="shared" si="5"/>
        <v>100</v>
      </c>
    </row>
    <row r="330" spans="2:17" x14ac:dyDescent="0.2">
      <c r="B330" s="478" t="str">
        <f>+'11+'!B52:M52</f>
        <v>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v>
      </c>
      <c r="C330" s="478"/>
      <c r="D330" s="478"/>
      <c r="E330" s="478"/>
      <c r="F330" s="479"/>
      <c r="G330" s="63" t="str">
        <f>+'11+'!Q52</f>
        <v>08201L4660</v>
      </c>
      <c r="H330" s="63">
        <f>+'11+'!R52</f>
        <v>0</v>
      </c>
      <c r="O330" s="357">
        <f>+'11+'!W52</f>
        <v>500</v>
      </c>
      <c r="P330" s="361">
        <f>+'11+'!X52</f>
        <v>500</v>
      </c>
      <c r="Q330" s="283">
        <f t="shared" si="5"/>
        <v>100</v>
      </c>
    </row>
    <row r="331" spans="2:17" x14ac:dyDescent="0.2">
      <c r="B331" s="478" t="str">
        <f>+'11+'!B53:M53</f>
        <v>Предоставление субсидий бюджетным, автономным учреждениям и иным некоммерческим организациям</v>
      </c>
      <c r="C331" s="478"/>
      <c r="D331" s="478"/>
      <c r="E331" s="478"/>
      <c r="F331" s="479"/>
      <c r="G331" s="63" t="str">
        <f>+'11+'!Q53</f>
        <v>08201L4660</v>
      </c>
      <c r="H331" s="63" t="str">
        <f>+'11+'!R53</f>
        <v>600</v>
      </c>
      <c r="O331" s="357">
        <f>+'11+'!W53</f>
        <v>500</v>
      </c>
      <c r="P331" s="361">
        <f>+'11+'!X53</f>
        <v>500</v>
      </c>
      <c r="Q331" s="283">
        <f t="shared" si="5"/>
        <v>100</v>
      </c>
    </row>
    <row r="332" spans="2:17" x14ac:dyDescent="0.2">
      <c r="B332" s="478" t="str">
        <f>+'11+'!B54:M54</f>
        <v>Субсидии бюджетным учреждениям</v>
      </c>
      <c r="C332" s="478"/>
      <c r="D332" s="478"/>
      <c r="E332" s="478"/>
      <c r="F332" s="479"/>
      <c r="G332" s="63" t="str">
        <f>+'11+'!Q54</f>
        <v>08201L4660</v>
      </c>
      <c r="H332" s="63" t="str">
        <f>+'11+'!R54</f>
        <v>610</v>
      </c>
      <c r="O332" s="357">
        <f>+'11+'!W54</f>
        <v>500</v>
      </c>
      <c r="P332" s="361">
        <f>+'11+'!X54</f>
        <v>500</v>
      </c>
      <c r="Q332" s="283">
        <f t="shared" si="5"/>
        <v>100</v>
      </c>
    </row>
    <row r="333" spans="2:17" x14ac:dyDescent="0.2">
      <c r="B333" s="478" t="str">
        <f>+'11+'!B55:M55</f>
        <v>Субсидии бюджетным учреждениям на иные цели</v>
      </c>
      <c r="C333" s="478"/>
      <c r="D333" s="478"/>
      <c r="E333" s="478"/>
      <c r="F333" s="479"/>
      <c r="G333" s="63" t="str">
        <f>+'11+'!Q55</f>
        <v>08201L4660</v>
      </c>
      <c r="H333" s="63" t="str">
        <f>+'11+'!R55</f>
        <v>612</v>
      </c>
      <c r="O333" s="357">
        <f>+'11+'!W55</f>
        <v>500</v>
      </c>
      <c r="P333" s="361">
        <f>+'11+'!X55</f>
        <v>500</v>
      </c>
      <c r="Q333" s="283">
        <f t="shared" si="5"/>
        <v>100</v>
      </c>
    </row>
    <row r="334" spans="2:17" hidden="1" x14ac:dyDescent="0.2">
      <c r="B334" s="478" t="str">
        <f>+'11+'!B56:M56</f>
        <v>Муниципальная программа "Развитие культуры Овюрского кожууна</v>
      </c>
      <c r="C334" s="478"/>
      <c r="D334" s="478"/>
      <c r="E334" s="478"/>
      <c r="F334" s="479"/>
      <c r="G334" s="63" t="str">
        <f>+'11+'!Q56</f>
        <v>0800000000</v>
      </c>
      <c r="H334" s="63">
        <f>+'11+'!R56</f>
        <v>0</v>
      </c>
      <c r="O334" s="357">
        <f>+'11+'!W56</f>
        <v>0</v>
      </c>
      <c r="P334" s="361">
        <f>+'11+'!X56</f>
        <v>0</v>
      </c>
      <c r="Q334" s="283" t="e">
        <f t="shared" si="5"/>
        <v>#DIV/0!</v>
      </c>
    </row>
    <row r="335" spans="2:17" hidden="1" x14ac:dyDescent="0.2">
      <c r="B335" s="478" t="str">
        <f>+'11+'!B57:M57</f>
        <v>подпрограмма "Организация досуга и предоставление услуг организаций культуры"</v>
      </c>
      <c r="C335" s="478"/>
      <c r="D335" s="478"/>
      <c r="E335" s="478"/>
      <c r="F335" s="479"/>
      <c r="G335" s="63" t="str">
        <f>+'11+'!Q57</f>
        <v>0820000000</v>
      </c>
      <c r="H335" s="63">
        <f>+'11+'!R57</f>
        <v>0</v>
      </c>
      <c r="O335" s="357">
        <f>+'11+'!W57</f>
        <v>0</v>
      </c>
      <c r="P335" s="361">
        <f>+'11+'!X57</f>
        <v>0</v>
      </c>
      <c r="Q335" s="283" t="e">
        <f t="shared" si="5"/>
        <v>#DIV/0!</v>
      </c>
    </row>
    <row r="336" spans="2:17" hidden="1" x14ac:dyDescent="0.2">
      <c r="B336" s="478" t="str">
        <f>+'11+'!B58:M58</f>
        <v>Обеспечение деятельности подведомственных учреждений</v>
      </c>
      <c r="C336" s="478"/>
      <c r="D336" s="478"/>
      <c r="E336" s="478"/>
      <c r="F336" s="479"/>
      <c r="G336" s="63" t="str">
        <f>+'11+'!Q58</f>
        <v>0820299190</v>
      </c>
      <c r="H336" s="63">
        <f>+'11+'!R58</f>
        <v>0</v>
      </c>
      <c r="O336" s="357">
        <f>+'11+'!W58</f>
        <v>0</v>
      </c>
      <c r="P336" s="361">
        <f>+'11+'!X58</f>
        <v>0</v>
      </c>
      <c r="Q336" s="283" t="e">
        <f t="shared" si="5"/>
        <v>#DIV/0!</v>
      </c>
    </row>
    <row r="337" spans="2:17" hidden="1" x14ac:dyDescent="0.2">
      <c r="B337" s="478" t="str">
        <f>+'11+'!B59:M59</f>
        <v>Закупка товаров, работ и услуг для обеспечения государственных (муниципальных) нужд</v>
      </c>
      <c r="C337" s="478"/>
      <c r="D337" s="478"/>
      <c r="E337" s="478"/>
      <c r="F337" s="479"/>
      <c r="G337" s="63" t="str">
        <f>+'11+'!Q59</f>
        <v>0820299190</v>
      </c>
      <c r="H337" s="63" t="str">
        <f>+'11+'!R59</f>
        <v>200</v>
      </c>
      <c r="O337" s="357">
        <f>+'11+'!W59</f>
        <v>0</v>
      </c>
      <c r="P337" s="361">
        <f>+'11+'!X59</f>
        <v>0</v>
      </c>
      <c r="Q337" s="283" t="e">
        <f t="shared" si="5"/>
        <v>#DIV/0!</v>
      </c>
    </row>
    <row r="338" spans="2:17" hidden="1" x14ac:dyDescent="0.2">
      <c r="B338" s="478" t="str">
        <f>+'11+'!B60:M60</f>
        <v>Иные закупки товаров, работ и услуг для обеспечения государственных (муниципальных) нужд</v>
      </c>
      <c r="C338" s="478"/>
      <c r="D338" s="478"/>
      <c r="E338" s="478"/>
      <c r="F338" s="479"/>
      <c r="G338" s="63" t="str">
        <f>+'11+'!Q60</f>
        <v>0820299190</v>
      </c>
      <c r="H338" s="63" t="str">
        <f>+'11+'!R60</f>
        <v>240</v>
      </c>
      <c r="O338" s="357">
        <f>+'11+'!W60</f>
        <v>0</v>
      </c>
      <c r="P338" s="361">
        <f>+'11+'!X60</f>
        <v>0</v>
      </c>
      <c r="Q338" s="283" t="e">
        <f t="shared" si="5"/>
        <v>#DIV/0!</v>
      </c>
    </row>
    <row r="339" spans="2:17" hidden="1" x14ac:dyDescent="0.2">
      <c r="B339" s="478" t="str">
        <f>+'11+'!B61:M61</f>
        <v>Закупка товаров, работ, услуг в сфере информационно-коммуникационных технологий</v>
      </c>
      <c r="C339" s="478"/>
      <c r="D339" s="478"/>
      <c r="E339" s="478"/>
      <c r="F339" s="479"/>
      <c r="G339" s="63" t="str">
        <f>+'11+'!Q61</f>
        <v>0820299190</v>
      </c>
      <c r="H339" s="63" t="str">
        <f>+'11+'!R61</f>
        <v>242</v>
      </c>
      <c r="O339" s="357">
        <f>+'11+'!W61</f>
        <v>0</v>
      </c>
      <c r="P339" s="361">
        <f>+'11+'!X61</f>
        <v>0</v>
      </c>
      <c r="Q339" s="283" t="e">
        <f t="shared" si="5"/>
        <v>#DIV/0!</v>
      </c>
    </row>
    <row r="340" spans="2:17" hidden="1" x14ac:dyDescent="0.2">
      <c r="B340" s="478" t="str">
        <f>+'11+'!B62:M62</f>
        <v>Прочая закупка товаров, работ и услуг</v>
      </c>
      <c r="C340" s="478"/>
      <c r="D340" s="478"/>
      <c r="E340" s="478"/>
      <c r="F340" s="479"/>
      <c r="G340" s="63" t="str">
        <f>+'11+'!Q62</f>
        <v>0820299190</v>
      </c>
      <c r="H340" s="63" t="str">
        <f>+'11+'!R62</f>
        <v>244</v>
      </c>
      <c r="O340" s="357">
        <f>+'11+'!W62</f>
        <v>0</v>
      </c>
      <c r="P340" s="361">
        <f>+'11+'!X62</f>
        <v>0</v>
      </c>
      <c r="Q340" s="283" t="e">
        <f t="shared" si="5"/>
        <v>#DIV/0!</v>
      </c>
    </row>
    <row r="341" spans="2:17" hidden="1" x14ac:dyDescent="0.2">
      <c r="B341" s="478" t="str">
        <f>+'11+'!B63:M63</f>
        <v>Иные бюджетные ассигнования</v>
      </c>
      <c r="C341" s="478"/>
      <c r="D341" s="478"/>
      <c r="E341" s="478"/>
      <c r="F341" s="479"/>
      <c r="G341" s="63" t="str">
        <f>+'11+'!Q63</f>
        <v>0820299190</v>
      </c>
      <c r="H341" s="63" t="str">
        <f>+'11+'!R63</f>
        <v>800</v>
      </c>
      <c r="O341" s="357">
        <f>+'11+'!W63</f>
        <v>0</v>
      </c>
      <c r="P341" s="361">
        <f>+'11+'!X63</f>
        <v>0</v>
      </c>
      <c r="Q341" s="283" t="e">
        <f t="shared" si="5"/>
        <v>#DIV/0!</v>
      </c>
    </row>
    <row r="342" spans="2:17" hidden="1" x14ac:dyDescent="0.2">
      <c r="B342" s="478" t="str">
        <f>+'11+'!B64:M64</f>
        <v>Уплата налогов, сборов и иных платежей</v>
      </c>
      <c r="C342" s="478"/>
      <c r="D342" s="478"/>
      <c r="E342" s="478"/>
      <c r="F342" s="479"/>
      <c r="G342" s="63" t="str">
        <f>+'11+'!Q64</f>
        <v>0820299190</v>
      </c>
      <c r="H342" s="63" t="str">
        <f>+'11+'!R64</f>
        <v>850</v>
      </c>
      <c r="O342" s="357">
        <f>+'11+'!W64</f>
        <v>0</v>
      </c>
      <c r="P342" s="361">
        <f>+'11+'!X64</f>
        <v>0</v>
      </c>
      <c r="Q342" s="283" t="e">
        <f t="shared" si="5"/>
        <v>#DIV/0!</v>
      </c>
    </row>
    <row r="343" spans="2:17" hidden="1" x14ac:dyDescent="0.2">
      <c r="B343" s="478" t="str">
        <f>+'11+'!B65:M65</f>
        <v>Уплата налога на имущество организаций и земельного налога</v>
      </c>
      <c r="C343" s="478"/>
      <c r="D343" s="478"/>
      <c r="E343" s="478"/>
      <c r="F343" s="479"/>
      <c r="G343" s="63" t="str">
        <f>+'11+'!Q65</f>
        <v>0820299190</v>
      </c>
      <c r="H343" s="63" t="str">
        <f>+'11+'!R65</f>
        <v>851</v>
      </c>
      <c r="O343" s="357">
        <f>+'11+'!W65</f>
        <v>0</v>
      </c>
      <c r="P343" s="361">
        <f>+'11+'!X65</f>
        <v>0</v>
      </c>
      <c r="Q343" s="283" t="e">
        <f t="shared" si="5"/>
        <v>#DIV/0!</v>
      </c>
    </row>
    <row r="344" spans="2:17" x14ac:dyDescent="0.2">
      <c r="B344" s="478" t="str">
        <f>+'11+'!B66:M66</f>
        <v>Муниципальная программа "Развитие культуры Овюрского кожууна</v>
      </c>
      <c r="C344" s="478"/>
      <c r="D344" s="478"/>
      <c r="E344" s="478"/>
      <c r="F344" s="479"/>
      <c r="G344" s="63" t="str">
        <f>+'11+'!Q66</f>
        <v>0800000000</v>
      </c>
      <c r="H344" s="63">
        <f>+'11+'!R66</f>
        <v>0</v>
      </c>
      <c r="O344" s="357">
        <f>+'11+'!W66</f>
        <v>1700.499</v>
      </c>
      <c r="P344" s="361">
        <f>+'11+'!X66</f>
        <v>1209.2532200000001</v>
      </c>
      <c r="Q344" s="283">
        <f t="shared" si="5"/>
        <v>71.111668986573946</v>
      </c>
    </row>
    <row r="345" spans="2:17" x14ac:dyDescent="0.2">
      <c r="B345" s="478" t="str">
        <f>+'11+'!B67:M67</f>
        <v>подпрограмма "Народный театр" Овюрского кожууна</v>
      </c>
      <c r="C345" s="478"/>
      <c r="D345" s="478"/>
      <c r="E345" s="478"/>
      <c r="F345" s="479"/>
      <c r="G345" s="63" t="str">
        <f>+'11+'!Q67</f>
        <v>0850000000</v>
      </c>
      <c r="H345" s="63">
        <f>+'11+'!R67</f>
        <v>0</v>
      </c>
      <c r="O345" s="357">
        <f>+'11+'!W67</f>
        <v>1700.499</v>
      </c>
      <c r="P345" s="361">
        <f>+'11+'!X67</f>
        <v>1209.2532200000001</v>
      </c>
      <c r="Q345" s="283">
        <f t="shared" si="5"/>
        <v>71.111668986573946</v>
      </c>
    </row>
    <row r="346" spans="2:17" x14ac:dyDescent="0.2">
      <c r="B346" s="478" t="str">
        <f>+'11+'!B68:M68</f>
        <v>Обеспечение деятельности муниципальных учреждений (оказание услуг) - средства местного бджета</v>
      </c>
      <c r="C346" s="478"/>
      <c r="D346" s="478"/>
      <c r="E346" s="478"/>
      <c r="F346" s="479"/>
      <c r="G346" s="63" t="str">
        <f>+'11+'!Q68</f>
        <v>0850000110</v>
      </c>
      <c r="H346" s="63">
        <f>+'11+'!R68</f>
        <v>0</v>
      </c>
      <c r="O346" s="357">
        <f>+'11+'!W68</f>
        <v>1700.499</v>
      </c>
      <c r="P346" s="361">
        <f>+'11+'!X68</f>
        <v>1209.2532200000001</v>
      </c>
      <c r="Q346" s="283">
        <f t="shared" ref="Q346:Q409" si="6">P346/O346*100</f>
        <v>71.111668986573946</v>
      </c>
    </row>
    <row r="347" spans="2:17" x14ac:dyDescent="0.2">
      <c r="B347" s="478" t="str">
        <f>+'11+'!B69:M69</f>
        <v>Предоставление субсидий бюджетным, автономным учреждениям и иным некоммерческим организациям</v>
      </c>
      <c r="C347" s="478"/>
      <c r="D347" s="478"/>
      <c r="E347" s="478"/>
      <c r="F347" s="479"/>
      <c r="G347" s="63" t="str">
        <f>+'11+'!Q69</f>
        <v>0850000110</v>
      </c>
      <c r="H347" s="63" t="str">
        <f>+'11+'!R69</f>
        <v>600</v>
      </c>
      <c r="O347" s="357">
        <f>+'11+'!W69</f>
        <v>1700.499</v>
      </c>
      <c r="P347" s="361">
        <f>+'11+'!X69</f>
        <v>1209.2532200000001</v>
      </c>
      <c r="Q347" s="283">
        <f t="shared" si="6"/>
        <v>71.111668986573946</v>
      </c>
    </row>
    <row r="348" spans="2:17" x14ac:dyDescent="0.2">
      <c r="B348" s="478" t="str">
        <f>+'11+'!B70:M70</f>
        <v>Субсидии бюджетным учреждениям</v>
      </c>
      <c r="C348" s="478"/>
      <c r="D348" s="478"/>
      <c r="E348" s="478"/>
      <c r="F348" s="479"/>
      <c r="G348" s="63" t="str">
        <f>+'11+'!Q70</f>
        <v>0850000110</v>
      </c>
      <c r="H348" s="63" t="str">
        <f>+'11+'!R70</f>
        <v>610</v>
      </c>
      <c r="O348" s="357">
        <f>+'11+'!W70</f>
        <v>1700.499</v>
      </c>
      <c r="P348" s="361">
        <f>+'11+'!X70</f>
        <v>1209.2532200000001</v>
      </c>
      <c r="Q348" s="283">
        <f t="shared" si="6"/>
        <v>71.111668986573946</v>
      </c>
    </row>
    <row r="349" spans="2:17" x14ac:dyDescent="0.2">
      <c r="B349" s="478" t="str">
        <f>+'11+'!B71:M71</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49" s="478"/>
      <c r="D349" s="478"/>
      <c r="E349" s="478"/>
      <c r="F349" s="479"/>
      <c r="G349" s="63" t="str">
        <f>+'11+'!Q71</f>
        <v>0850000110</v>
      </c>
      <c r="H349" s="63" t="str">
        <f>+'11+'!R71</f>
        <v>611</v>
      </c>
      <c r="O349" s="357">
        <f>+'11+'!W71</f>
        <v>1700.499</v>
      </c>
      <c r="P349" s="361">
        <f>+'11+'!X71</f>
        <v>1209.2532200000001</v>
      </c>
      <c r="Q349" s="283">
        <f t="shared" si="6"/>
        <v>71.111668986573946</v>
      </c>
    </row>
    <row r="350" spans="2:17" x14ac:dyDescent="0.2">
      <c r="B350" s="478" t="str">
        <f>+'11+'!B72:M72</f>
        <v>Другие вопросы в области культуры, кинематографии</v>
      </c>
      <c r="C350" s="478"/>
      <c r="D350" s="478"/>
      <c r="E350" s="478"/>
      <c r="F350" s="479"/>
      <c r="G350" s="63">
        <f>+'11+'!Q72</f>
        <v>0</v>
      </c>
      <c r="H350" s="63">
        <f>+'11+'!R72</f>
        <v>0</v>
      </c>
      <c r="O350" s="357">
        <f>+'11+'!W72</f>
        <v>25190.453000000001</v>
      </c>
      <c r="P350" s="361">
        <f>+'11+'!X72</f>
        <v>18795.781850000003</v>
      </c>
      <c r="Q350" s="283">
        <f t="shared" si="6"/>
        <v>74.614703633952132</v>
      </c>
    </row>
    <row r="351" spans="2:17" x14ac:dyDescent="0.2">
      <c r="B351" s="478" t="str">
        <f>+'11+'!B73:M73</f>
        <v>Муниципальная программа "Развитие культуры Овюрского кожууна</v>
      </c>
      <c r="C351" s="478"/>
      <c r="D351" s="478"/>
      <c r="E351" s="478"/>
      <c r="F351" s="479"/>
      <c r="G351" s="63" t="str">
        <f>+'11+'!Q73</f>
        <v>0800000000</v>
      </c>
      <c r="H351" s="63">
        <f>+'11+'!R73</f>
        <v>0</v>
      </c>
      <c r="O351" s="357">
        <f>+'11+'!W73</f>
        <v>22142.232</v>
      </c>
      <c r="P351" s="361">
        <f>+'11+'!X73</f>
        <v>16595.590500000002</v>
      </c>
      <c r="Q351" s="283">
        <f t="shared" si="6"/>
        <v>74.949944070679066</v>
      </c>
    </row>
    <row r="352" spans="2:17" x14ac:dyDescent="0.2">
      <c r="B352" s="478" t="str">
        <f>+'11+'!B74:M74</f>
        <v>подпрограмма "Организация досуга и предоставление услуг организаций культуры"</v>
      </c>
      <c r="C352" s="478"/>
      <c r="D352" s="478"/>
      <c r="E352" s="478"/>
      <c r="F352" s="479"/>
      <c r="G352" s="63" t="str">
        <f>+'11+'!Q74</f>
        <v>0820000000</v>
      </c>
      <c r="H352" s="63">
        <f>+'11+'!R74</f>
        <v>0</v>
      </c>
      <c r="O352" s="357">
        <f>+'11+'!W74</f>
        <v>22142.232</v>
      </c>
      <c r="P352" s="361">
        <f>+'11+'!X74</f>
        <v>16595.590500000002</v>
      </c>
      <c r="Q352" s="283">
        <f t="shared" si="6"/>
        <v>74.949944070679066</v>
      </c>
    </row>
    <row r="353" spans="2:17" x14ac:dyDescent="0.2">
      <c r="B353" s="478" t="str">
        <f>+'11+'!B75:M75</f>
        <v>Обеспечение деятельности подведомственных учреждений</v>
      </c>
      <c r="C353" s="478"/>
      <c r="D353" s="478"/>
      <c r="E353" s="478"/>
      <c r="F353" s="479"/>
      <c r="G353" s="63" t="str">
        <f>+'11+'!Q75</f>
        <v>0820299190</v>
      </c>
      <c r="H353" s="63">
        <f>+'11+'!R75</f>
        <v>0</v>
      </c>
      <c r="O353" s="357">
        <f>+'11+'!W75</f>
        <v>22142.232</v>
      </c>
      <c r="P353" s="361">
        <f>+'11+'!X75</f>
        <v>16595.590500000002</v>
      </c>
      <c r="Q353" s="283">
        <f t="shared" si="6"/>
        <v>74.949944070679066</v>
      </c>
    </row>
    <row r="354" spans="2:17" x14ac:dyDescent="0.2">
      <c r="B354" s="478" t="str">
        <f>+'11+'!B76:M76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54" s="478"/>
      <c r="D354" s="478"/>
      <c r="E354" s="478"/>
      <c r="F354" s="479"/>
      <c r="G354" s="63" t="str">
        <f>+'11+'!Q76</f>
        <v>0820299190</v>
      </c>
      <c r="H354" s="63" t="str">
        <f>+'11+'!R76</f>
        <v>100</v>
      </c>
      <c r="O354" s="357">
        <f>+'11+'!W76</f>
        <v>21842.732</v>
      </c>
      <c r="P354" s="361">
        <f>+'11+'!X76</f>
        <v>16434.604780000001</v>
      </c>
      <c r="Q354" s="283">
        <f t="shared" si="6"/>
        <v>75.240609920041152</v>
      </c>
    </row>
    <row r="355" spans="2:17" x14ac:dyDescent="0.2">
      <c r="B355" s="478" t="str">
        <f>+'11+'!B77:M77</f>
        <v>Расходы на выплаты персоналу казенных учреждений</v>
      </c>
      <c r="C355" s="478"/>
      <c r="D355" s="478"/>
      <c r="E355" s="478"/>
      <c r="F355" s="479"/>
      <c r="G355" s="63" t="str">
        <f>+'11+'!Q77</f>
        <v>0820299190</v>
      </c>
      <c r="H355" s="63" t="str">
        <f>+'11+'!R77</f>
        <v>110</v>
      </c>
      <c r="O355" s="357">
        <f>+'11+'!W77</f>
        <v>21842.732</v>
      </c>
      <c r="P355" s="361">
        <f>+'11+'!X77</f>
        <v>16434.604780000001</v>
      </c>
      <c r="Q355" s="283">
        <f t="shared" si="6"/>
        <v>75.240609920041152</v>
      </c>
    </row>
    <row r="356" spans="2:17" x14ac:dyDescent="0.2">
      <c r="B356" s="478" t="str">
        <f>+'11+'!B78:M78</f>
        <v>Фонд оплаты труда учреждений</v>
      </c>
      <c r="C356" s="478"/>
      <c r="D356" s="478"/>
      <c r="E356" s="478"/>
      <c r="F356" s="479"/>
      <c r="G356" s="63" t="str">
        <f>+'11+'!Q78</f>
        <v>0820299190</v>
      </c>
      <c r="H356" s="63" t="str">
        <f>+'11+'!R78</f>
        <v>111</v>
      </c>
      <c r="O356" s="357">
        <f>+'11+'!W78</f>
        <v>16776.292000000001</v>
      </c>
      <c r="P356" s="361">
        <f>+'11+'!X78</f>
        <v>12624.73473</v>
      </c>
      <c r="Q356" s="283">
        <f t="shared" si="6"/>
        <v>75.253427455840651</v>
      </c>
    </row>
    <row r="357" spans="2:17" x14ac:dyDescent="0.2">
      <c r="B357" s="478" t="str">
        <f>+'11+'!B79:M79</f>
        <v>Взносы по обязательному социальному страхованию на выплаты по оплате труда работников и иные выплаты работникам учреждений</v>
      </c>
      <c r="C357" s="478"/>
      <c r="D357" s="478"/>
      <c r="E357" s="478"/>
      <c r="F357" s="479"/>
      <c r="G357" s="63" t="str">
        <f>+'11+'!Q79</f>
        <v>0820299190</v>
      </c>
      <c r="H357" s="63" t="str">
        <f>+'11+'!R79</f>
        <v>119</v>
      </c>
      <c r="O357" s="357">
        <f>+'11+'!W79</f>
        <v>5066.4399999999996</v>
      </c>
      <c r="P357" s="361">
        <f>+'11+'!X79</f>
        <v>3809.87005</v>
      </c>
      <c r="Q357" s="283">
        <f t="shared" si="6"/>
        <v>75.198167746978157</v>
      </c>
    </row>
    <row r="358" spans="2:17" x14ac:dyDescent="0.2">
      <c r="B358" s="478" t="str">
        <f>+'11+'!B80:M80</f>
        <v>Закупка товаров, работ и услуг для обеспечения государственных (муниципальных) нужд</v>
      </c>
      <c r="C358" s="478"/>
      <c r="D358" s="478"/>
      <c r="E358" s="478"/>
      <c r="F358" s="479"/>
      <c r="G358" s="63" t="str">
        <f>+'11+'!Q80</f>
        <v>0820299190</v>
      </c>
      <c r="H358" s="63" t="str">
        <f>+'11+'!R80</f>
        <v>200</v>
      </c>
      <c r="O358" s="357">
        <f>+'11+'!W80</f>
        <v>293.5</v>
      </c>
      <c r="P358" s="361">
        <f>+'11+'!X80</f>
        <v>154.98572000000001</v>
      </c>
      <c r="Q358" s="283">
        <f t="shared" si="6"/>
        <v>52.806037478705278</v>
      </c>
    </row>
    <row r="359" spans="2:17" x14ac:dyDescent="0.2">
      <c r="B359" s="478" t="str">
        <f>+'11+'!B81:M81</f>
        <v>Иные закупки товаров, работ и услуг для обеспечения государственных (муниципальных) нужд</v>
      </c>
      <c r="C359" s="478"/>
      <c r="D359" s="478"/>
      <c r="E359" s="478"/>
      <c r="F359" s="479"/>
      <c r="G359" s="63" t="str">
        <f>+'11+'!Q81</f>
        <v>0820299190</v>
      </c>
      <c r="H359" s="63" t="str">
        <f>+'11+'!R81</f>
        <v>240</v>
      </c>
      <c r="O359" s="357">
        <f>+'11+'!W81</f>
        <v>293.5</v>
      </c>
      <c r="P359" s="361">
        <f>+'11+'!X81</f>
        <v>154.98572000000001</v>
      </c>
      <c r="Q359" s="283">
        <f t="shared" si="6"/>
        <v>52.806037478705278</v>
      </c>
    </row>
    <row r="360" spans="2:17" x14ac:dyDescent="0.2">
      <c r="B360" s="478" t="str">
        <f>+'11+'!B82:M82</f>
        <v>Закупка товаров, работ, услуг в сфере информационно-коммуникационных технологий</v>
      </c>
      <c r="C360" s="478"/>
      <c r="D360" s="478"/>
      <c r="E360" s="478"/>
      <c r="F360" s="479"/>
      <c r="G360" s="63" t="str">
        <f>+'11+'!Q82</f>
        <v>0820299190</v>
      </c>
      <c r="H360" s="63" t="str">
        <f>+'11+'!R82</f>
        <v>242</v>
      </c>
      <c r="O360" s="357">
        <f>+'11+'!W82</f>
        <v>42.4</v>
      </c>
      <c r="P360" s="361">
        <f>+'11+'!X82</f>
        <v>26.585719999999998</v>
      </c>
      <c r="Q360" s="283">
        <f t="shared" si="6"/>
        <v>62.702169811320751</v>
      </c>
    </row>
    <row r="361" spans="2:17" x14ac:dyDescent="0.2">
      <c r="B361" s="478" t="str">
        <f>+'11+'!B83:M83</f>
        <v>Прочая закупка товаров, работ и услуг</v>
      </c>
      <c r="C361" s="478"/>
      <c r="D361" s="478"/>
      <c r="E361" s="478"/>
      <c r="F361" s="479"/>
      <c r="G361" s="63" t="str">
        <f>+'11+'!Q83</f>
        <v>0820299190</v>
      </c>
      <c r="H361" s="63" t="str">
        <f>+'11+'!R83</f>
        <v>244</v>
      </c>
      <c r="O361" s="357">
        <f>+'11+'!W83</f>
        <v>251.1</v>
      </c>
      <c r="P361" s="361">
        <f>+'11+'!X83</f>
        <v>128.4</v>
      </c>
      <c r="Q361" s="283">
        <f t="shared" si="6"/>
        <v>51.13500597371565</v>
      </c>
    </row>
    <row r="362" spans="2:17" x14ac:dyDescent="0.2">
      <c r="B362" s="478" t="str">
        <f>+'11+'!B84:M84</f>
        <v>Иные бюджетные ассигнования</v>
      </c>
      <c r="C362" s="478"/>
      <c r="D362" s="478"/>
      <c r="E362" s="478"/>
      <c r="F362" s="479"/>
      <c r="G362" s="63" t="str">
        <f>+'11+'!Q84</f>
        <v>0820299190</v>
      </c>
      <c r="H362" s="63" t="str">
        <f>+'11+'!R84</f>
        <v>800</v>
      </c>
      <c r="O362" s="357">
        <f>+'11+'!W84</f>
        <v>6</v>
      </c>
      <c r="P362" s="361">
        <f>+'11+'!X84</f>
        <v>6</v>
      </c>
      <c r="Q362" s="283">
        <f t="shared" si="6"/>
        <v>100</v>
      </c>
    </row>
    <row r="363" spans="2:17" x14ac:dyDescent="0.2">
      <c r="B363" s="478" t="str">
        <f>+'11+'!B85:M85</f>
        <v>Уплата налогов, сборов и иных платежей</v>
      </c>
      <c r="C363" s="478"/>
      <c r="D363" s="478"/>
      <c r="E363" s="478"/>
      <c r="F363" s="479"/>
      <c r="G363" s="63" t="str">
        <f>+'11+'!Q85</f>
        <v>0820299190</v>
      </c>
      <c r="H363" s="63" t="str">
        <f>+'11+'!R85</f>
        <v>850</v>
      </c>
      <c r="O363" s="357">
        <f>+'11+'!W85</f>
        <v>6</v>
      </c>
      <c r="P363" s="361">
        <f>+'11+'!X85</f>
        <v>6</v>
      </c>
      <c r="Q363" s="283">
        <f t="shared" si="6"/>
        <v>100</v>
      </c>
    </row>
    <row r="364" spans="2:17" x14ac:dyDescent="0.2">
      <c r="B364" s="478" t="str">
        <f>+'11+'!B86:M86</f>
        <v>Уплата налога на имущество организаций и земельного налога</v>
      </c>
      <c r="C364" s="478"/>
      <c r="D364" s="478"/>
      <c r="E364" s="478"/>
      <c r="F364" s="479"/>
      <c r="G364" s="63" t="str">
        <f>+'11+'!Q86</f>
        <v>0820299190</v>
      </c>
      <c r="H364" s="63" t="str">
        <f>+'11+'!R86</f>
        <v>851</v>
      </c>
      <c r="O364" s="357">
        <f>+'11+'!W86</f>
        <v>6</v>
      </c>
      <c r="P364" s="361">
        <f>+'11+'!X86</f>
        <v>6</v>
      </c>
      <c r="Q364" s="283">
        <f t="shared" si="6"/>
        <v>100</v>
      </c>
    </row>
    <row r="365" spans="2:17" x14ac:dyDescent="0.2">
      <c r="B365" s="478" t="str">
        <f>+'11+'!B87:M87</f>
        <v>Муниципальная программа "Развитие культуры Овюрского кожууна</v>
      </c>
      <c r="C365" s="478"/>
      <c r="D365" s="478"/>
      <c r="E365" s="478"/>
      <c r="F365" s="479"/>
      <c r="G365" s="63" t="str">
        <f>+'11+'!Q87</f>
        <v>0800000000</v>
      </c>
      <c r="H365" s="63">
        <f>+'11+'!R87</f>
        <v>0</v>
      </c>
      <c r="O365" s="357">
        <f>+'11+'!W87</f>
        <v>869.88199999999995</v>
      </c>
      <c r="P365" s="361">
        <f>+'11+'!X87</f>
        <v>686.13477</v>
      </c>
      <c r="Q365" s="283">
        <f t="shared" si="6"/>
        <v>78.876763744967718</v>
      </c>
    </row>
    <row r="366" spans="2:17" x14ac:dyDescent="0.2">
      <c r="B366" s="478" t="str">
        <f>+'11+'!B88:M88</f>
        <v>подпрограмма "Обеспечение реализации муниципальной программы и прочие мероприятия в сфере культуры"</v>
      </c>
      <c r="C366" s="478"/>
      <c r="D366" s="478"/>
      <c r="E366" s="478"/>
      <c r="F366" s="479"/>
      <c r="G366" s="63" t="str">
        <f>+'11+'!Q88</f>
        <v>0830000000</v>
      </c>
      <c r="H366" s="63">
        <f>+'11+'!R88</f>
        <v>0</v>
      </c>
      <c r="O366" s="357">
        <f>+'11+'!W88</f>
        <v>869.88199999999995</v>
      </c>
      <c r="P366" s="361">
        <f>+'11+'!X88</f>
        <v>686.13477</v>
      </c>
      <c r="Q366" s="283">
        <f t="shared" si="6"/>
        <v>78.876763744967718</v>
      </c>
    </row>
    <row r="367" spans="2:17" x14ac:dyDescent="0.2">
      <c r="B367" s="478" t="str">
        <f>+'11+'!B89:M89</f>
        <v>Разработка нормативно-правовых, методических и иных документов, направленных на эффективное решение задач</v>
      </c>
      <c r="C367" s="478"/>
      <c r="D367" s="478"/>
      <c r="E367" s="478"/>
      <c r="F367" s="479"/>
      <c r="G367" s="63" t="str">
        <f>+'11+'!Q89</f>
        <v>0830120419</v>
      </c>
      <c r="H367" s="63">
        <f>+'11+'!R89</f>
        <v>0</v>
      </c>
      <c r="O367" s="357">
        <f>+'11+'!W89</f>
        <v>869.88199999999995</v>
      </c>
      <c r="P367" s="361">
        <f>+'11+'!X89</f>
        <v>686.13477</v>
      </c>
      <c r="Q367" s="283">
        <f t="shared" si="6"/>
        <v>78.876763744967718</v>
      </c>
    </row>
    <row r="368" spans="2:17" x14ac:dyDescent="0.2">
      <c r="B368" s="478" t="str">
        <f>+'11+'!B90:M90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68" s="478"/>
      <c r="D368" s="478"/>
      <c r="E368" s="478"/>
      <c r="F368" s="479"/>
      <c r="G368" s="63" t="str">
        <f>+'11+'!Q90</f>
        <v>0830120419</v>
      </c>
      <c r="H368" s="63" t="str">
        <f>+'11+'!R90</f>
        <v>100</v>
      </c>
      <c r="O368" s="357">
        <f>+'11+'!W90</f>
        <v>869.88199999999995</v>
      </c>
      <c r="P368" s="361">
        <f>+'11+'!X90</f>
        <v>686.13477</v>
      </c>
      <c r="Q368" s="283">
        <f t="shared" si="6"/>
        <v>78.876763744967718</v>
      </c>
    </row>
    <row r="369" spans="2:17" x14ac:dyDescent="0.2">
      <c r="B369" s="478" t="str">
        <f>+'11+'!B91:M91</f>
        <v>Расходы на выплаты персоналу государственных (муниципальных) органов</v>
      </c>
      <c r="C369" s="478"/>
      <c r="D369" s="478"/>
      <c r="E369" s="478"/>
      <c r="F369" s="479"/>
      <c r="G369" s="63" t="str">
        <f>+'11+'!Q91</f>
        <v>0830120419</v>
      </c>
      <c r="H369" s="63" t="str">
        <f>+'11+'!R91</f>
        <v>120</v>
      </c>
      <c r="O369" s="357">
        <f>+'11+'!W91</f>
        <v>869.88199999999995</v>
      </c>
      <c r="P369" s="361">
        <f>+'11+'!X91</f>
        <v>686.13477</v>
      </c>
      <c r="Q369" s="283">
        <f t="shared" si="6"/>
        <v>78.876763744967718</v>
      </c>
    </row>
    <row r="370" spans="2:17" x14ac:dyDescent="0.2">
      <c r="B370" s="478" t="str">
        <f>+'11+'!B92:M92</f>
        <v>Фонд оплаты труда государственных (муниципальных) органов</v>
      </c>
      <c r="C370" s="478"/>
      <c r="D370" s="478"/>
      <c r="E370" s="478"/>
      <c r="F370" s="479"/>
      <c r="G370" s="63" t="str">
        <f>+'11+'!Q92</f>
        <v>0830120419</v>
      </c>
      <c r="H370" s="63" t="str">
        <f>+'11+'!R92</f>
        <v>121</v>
      </c>
      <c r="O370" s="357">
        <f>+'11+'!W92</f>
        <v>668.11199999999997</v>
      </c>
      <c r="P370" s="361">
        <f>+'11+'!X92</f>
        <v>529.58946000000003</v>
      </c>
      <c r="Q370" s="283">
        <f t="shared" si="6"/>
        <v>79.26656907823839</v>
      </c>
    </row>
    <row r="371" spans="2:17" x14ac:dyDescent="0.2">
      <c r="B371" s="478" t="str">
        <f>+'11+'!B93:M93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C371" s="478"/>
      <c r="D371" s="478"/>
      <c r="E371" s="478"/>
      <c r="F371" s="479"/>
      <c r="G371" s="63" t="str">
        <f>+'11+'!Q93</f>
        <v>0830120419</v>
      </c>
      <c r="H371" s="63" t="str">
        <f>+'11+'!R93</f>
        <v>129</v>
      </c>
      <c r="O371" s="357">
        <f>+'11+'!W93</f>
        <v>201.77</v>
      </c>
      <c r="P371" s="361">
        <f>+'11+'!X93</f>
        <v>156.54531</v>
      </c>
      <c r="Q371" s="283">
        <f t="shared" si="6"/>
        <v>77.586018734202312</v>
      </c>
    </row>
    <row r="372" spans="2:17" x14ac:dyDescent="0.2">
      <c r="B372" s="478" t="str">
        <f>+'11+'!B94:M94</f>
        <v>Муниципальная программа "Развитие культуры Овюрского кожууна</v>
      </c>
      <c r="C372" s="478"/>
      <c r="D372" s="478"/>
      <c r="E372" s="478"/>
      <c r="F372" s="479"/>
      <c r="G372" s="63" t="str">
        <f>+'11+'!Q94</f>
        <v>0800000000</v>
      </c>
      <c r="H372" s="63">
        <f>+'11+'!R94</f>
        <v>0</v>
      </c>
      <c r="O372" s="357">
        <f>+'11+'!W94</f>
        <v>1955.3389999999999</v>
      </c>
      <c r="P372" s="361">
        <f>+'11+'!X94</f>
        <v>1401.0565799999999</v>
      </c>
      <c r="Q372" s="283">
        <f t="shared" si="6"/>
        <v>71.652873491501992</v>
      </c>
    </row>
    <row r="373" spans="2:17" x14ac:dyDescent="0.2">
      <c r="B373" s="478" t="str">
        <f>+'11+'!B95:M95</f>
        <v>подпрограмма "Обеспечение реализации муниципальной программы и прочие мероприятия в сфере культуры"</v>
      </c>
      <c r="C373" s="478"/>
      <c r="D373" s="478"/>
      <c r="E373" s="478"/>
      <c r="F373" s="479"/>
      <c r="G373" s="63" t="str">
        <f>+'11+'!Q95</f>
        <v>0830000000</v>
      </c>
      <c r="H373" s="63">
        <f>+'11+'!R95</f>
        <v>0</v>
      </c>
      <c r="O373" s="357">
        <f>+'11+'!W95</f>
        <v>1955.3389999999999</v>
      </c>
      <c r="P373" s="361">
        <f>+'11+'!X95</f>
        <v>1401.0565799999999</v>
      </c>
      <c r="Q373" s="283">
        <f t="shared" si="6"/>
        <v>71.652873491501992</v>
      </c>
    </row>
    <row r="374" spans="2:17" x14ac:dyDescent="0.2">
      <c r="B374" s="478" t="str">
        <f>+'11+'!B96:M96</f>
        <v xml:space="preserve">Обеспечение организационных, информационных и методических условий </v>
      </c>
      <c r="C374" s="478"/>
      <c r="D374" s="478"/>
      <c r="E374" s="478"/>
      <c r="F374" s="479"/>
      <c r="G374" s="63" t="str">
        <f>+'11+'!Q96</f>
        <v>0830200019</v>
      </c>
      <c r="H374" s="63">
        <f>+'11+'!R96</f>
        <v>0</v>
      </c>
      <c r="O374" s="357">
        <f>+'11+'!W96</f>
        <v>1955.3389999999999</v>
      </c>
      <c r="P374" s="361">
        <f>+'11+'!X96</f>
        <v>1401.0565799999999</v>
      </c>
      <c r="Q374" s="283">
        <f t="shared" si="6"/>
        <v>71.652873491501992</v>
      </c>
    </row>
    <row r="375" spans="2:17" x14ac:dyDescent="0.2">
      <c r="B375" s="478" t="str">
        <f>+'11+'!B97:M97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C375" s="478"/>
      <c r="D375" s="478"/>
      <c r="E375" s="478"/>
      <c r="F375" s="479"/>
      <c r="G375" s="63" t="str">
        <f>+'11+'!Q97</f>
        <v>0830200019</v>
      </c>
      <c r="H375" s="63" t="str">
        <f>+'11+'!R97</f>
        <v>100</v>
      </c>
      <c r="O375" s="357">
        <f>+'11+'!W97</f>
        <v>1700.4389999999999</v>
      </c>
      <c r="P375" s="361">
        <f>+'11+'!X97</f>
        <v>1215.70515</v>
      </c>
      <c r="Q375" s="283">
        <f t="shared" si="6"/>
        <v>71.493605474821507</v>
      </c>
    </row>
    <row r="376" spans="2:17" x14ac:dyDescent="0.2">
      <c r="B376" s="478" t="str">
        <f>+'11+'!B98:M98</f>
        <v>Расходы на выплаты персоналу казенных учреждений</v>
      </c>
      <c r="C376" s="478"/>
      <c r="D376" s="478"/>
      <c r="E376" s="478"/>
      <c r="F376" s="479"/>
      <c r="G376" s="63" t="str">
        <f>+'11+'!Q98</f>
        <v>0830200019</v>
      </c>
      <c r="H376" s="63" t="str">
        <f>+'11+'!R98</f>
        <v>110</v>
      </c>
      <c r="O376" s="357">
        <f>+'11+'!W98</f>
        <v>1700.4389999999999</v>
      </c>
      <c r="P376" s="361">
        <f>+'11+'!X98</f>
        <v>1215.70515</v>
      </c>
      <c r="Q376" s="283">
        <f t="shared" si="6"/>
        <v>71.493605474821507</v>
      </c>
    </row>
    <row r="377" spans="2:17" x14ac:dyDescent="0.2">
      <c r="B377" s="478" t="str">
        <f>+'11+'!B99:M99</f>
        <v>Фонд оплаты труда учреждений</v>
      </c>
      <c r="C377" s="478"/>
      <c r="D377" s="478"/>
      <c r="E377" s="478"/>
      <c r="F377" s="479"/>
      <c r="G377" s="63" t="str">
        <f>+'11+'!Q99</f>
        <v>0830200019</v>
      </c>
      <c r="H377" s="63" t="str">
        <f>+'11+'!R99</f>
        <v>111</v>
      </c>
      <c r="O377" s="357">
        <f>+'11+'!W99</f>
        <v>1306.021</v>
      </c>
      <c r="P377" s="361">
        <f>+'11+'!X99</f>
        <v>935.45816000000002</v>
      </c>
      <c r="Q377" s="283">
        <f t="shared" si="6"/>
        <v>71.626578745671011</v>
      </c>
    </row>
    <row r="378" spans="2:17" x14ac:dyDescent="0.2">
      <c r="B378" s="478" t="str">
        <f>+'11+'!B100:M100</f>
        <v>Взносы по обязательному социальному страхованию на выплаты по оплате труда работников и иные выплаты работникам учреждений</v>
      </c>
      <c r="C378" s="478"/>
      <c r="D378" s="478"/>
      <c r="E378" s="478"/>
      <c r="F378" s="479"/>
      <c r="G378" s="63" t="str">
        <f>+'11+'!Q100</f>
        <v>0830200019</v>
      </c>
      <c r="H378" s="63" t="str">
        <f>+'11+'!R100</f>
        <v>119</v>
      </c>
      <c r="O378" s="357">
        <f>+'11+'!W100</f>
        <v>394.41800000000001</v>
      </c>
      <c r="P378" s="361">
        <f>+'11+'!X100</f>
        <v>280.24698999999998</v>
      </c>
      <c r="Q378" s="283">
        <f t="shared" si="6"/>
        <v>71.053296249156986</v>
      </c>
    </row>
    <row r="379" spans="2:17" x14ac:dyDescent="0.2">
      <c r="B379" s="478" t="str">
        <f>+'11+'!B101:M101</f>
        <v>Закупка товаров, работ и услуг для обеспечения государственных (муниципальных) нужд</v>
      </c>
      <c r="C379" s="478"/>
      <c r="D379" s="478"/>
      <c r="E379" s="478"/>
      <c r="F379" s="479"/>
      <c r="G379" s="63" t="str">
        <f>+'11+'!Q101</f>
        <v>0830200019</v>
      </c>
      <c r="H379" s="63" t="str">
        <f>+'11+'!R101</f>
        <v>200</v>
      </c>
      <c r="O379" s="357">
        <f>+'11+'!W101</f>
        <v>254.9</v>
      </c>
      <c r="P379" s="361">
        <f>+'11+'!X101</f>
        <v>185.35142999999999</v>
      </c>
      <c r="Q379" s="283">
        <f t="shared" si="6"/>
        <v>72.715351118085522</v>
      </c>
    </row>
    <row r="380" spans="2:17" x14ac:dyDescent="0.2">
      <c r="B380" s="478" t="str">
        <f>+'11+'!B102:M102</f>
        <v>Иные закупки товаров, работ и услуг для обеспечения государственных (муниципальных) нужд</v>
      </c>
      <c r="C380" s="478"/>
      <c r="D380" s="478"/>
      <c r="E380" s="478"/>
      <c r="F380" s="479"/>
      <c r="G380" s="63" t="str">
        <f>+'11+'!Q102</f>
        <v>0830200019</v>
      </c>
      <c r="H380" s="63" t="str">
        <f>+'11+'!R102</f>
        <v>240</v>
      </c>
      <c r="O380" s="357">
        <f>+'11+'!W102</f>
        <v>254.9</v>
      </c>
      <c r="P380" s="361">
        <f>+'11+'!X102</f>
        <v>185.35142999999999</v>
      </c>
      <c r="Q380" s="283">
        <f t="shared" si="6"/>
        <v>72.715351118085522</v>
      </c>
    </row>
    <row r="381" spans="2:17" x14ac:dyDescent="0.2">
      <c r="B381" s="478" t="str">
        <f>+'11+'!B103:M103</f>
        <v>Закупка товаров, работ, услуг в сфере информационно-коммуникационных технологий</v>
      </c>
      <c r="C381" s="478"/>
      <c r="D381" s="478"/>
      <c r="E381" s="478"/>
      <c r="F381" s="479"/>
      <c r="G381" s="63" t="str">
        <f>+'11+'!Q103</f>
        <v>0830200019</v>
      </c>
      <c r="H381" s="63" t="str">
        <f>+'11+'!R103</f>
        <v>242</v>
      </c>
      <c r="O381" s="357">
        <f>+'11+'!W103</f>
        <v>212.3</v>
      </c>
      <c r="P381" s="361">
        <f>+'11+'!X103</f>
        <v>160.35142999999999</v>
      </c>
      <c r="Q381" s="283">
        <f t="shared" si="6"/>
        <v>75.530584079133291</v>
      </c>
    </row>
    <row r="382" spans="2:17" x14ac:dyDescent="0.2">
      <c r="B382" s="478" t="str">
        <f>+'11+'!B104:M104</f>
        <v>Прочая закупка товаров, работ и услуг</v>
      </c>
      <c r="C382" s="478"/>
      <c r="D382" s="478"/>
      <c r="E382" s="478"/>
      <c r="F382" s="479"/>
      <c r="G382" s="63" t="str">
        <f>+'11+'!Q104</f>
        <v>0830200019</v>
      </c>
      <c r="H382" s="63" t="str">
        <f>+'11+'!R104</f>
        <v>244</v>
      </c>
      <c r="O382" s="357">
        <f>+'11+'!W104</f>
        <v>42.6</v>
      </c>
      <c r="P382" s="361">
        <f>+'11+'!X104</f>
        <v>25</v>
      </c>
      <c r="Q382" s="283">
        <f t="shared" si="6"/>
        <v>58.685446009389672</v>
      </c>
    </row>
    <row r="383" spans="2:17" x14ac:dyDescent="0.2">
      <c r="B383" s="478" t="str">
        <f>+'11+'!B105:M105</f>
        <v>Муниципальная программа "Развитие культуры Овюрского кожууна</v>
      </c>
      <c r="C383" s="478"/>
      <c r="D383" s="478"/>
      <c r="E383" s="478"/>
      <c r="F383" s="479"/>
      <c r="G383" s="63" t="str">
        <f>+'11+'!Q105</f>
        <v>0800000000</v>
      </c>
      <c r="H383" s="63">
        <f>+'11+'!R105</f>
        <v>0</v>
      </c>
      <c r="O383" s="357">
        <f>+'11+'!W105</f>
        <v>223</v>
      </c>
      <c r="P383" s="361">
        <f>+'11+'!X105</f>
        <v>113</v>
      </c>
      <c r="Q383" s="283">
        <f t="shared" si="6"/>
        <v>50.672645739910315</v>
      </c>
    </row>
    <row r="384" spans="2:17" x14ac:dyDescent="0.2">
      <c r="B384" s="478" t="str">
        <f>+'11+'!B106:M106</f>
        <v>Подпрограмма "Развитие туризма на территории Овюрского кожууна"</v>
      </c>
      <c r="C384" s="478"/>
      <c r="D384" s="478"/>
      <c r="E384" s="478"/>
      <c r="F384" s="479"/>
      <c r="G384" s="63" t="str">
        <f>+'11+'!Q106</f>
        <v>0840000000</v>
      </c>
      <c r="H384" s="63">
        <f>+'11+'!R106</f>
        <v>0</v>
      </c>
      <c r="O384" s="357">
        <f>+'11+'!W106</f>
        <v>223</v>
      </c>
      <c r="P384" s="361">
        <f>+'11+'!X106</f>
        <v>113</v>
      </c>
      <c r="Q384" s="283">
        <f t="shared" si="6"/>
        <v>50.672645739910315</v>
      </c>
    </row>
    <row r="385" spans="2:17" x14ac:dyDescent="0.2">
      <c r="B385" s="478" t="str">
        <f>+'11+'!B107:M107</f>
        <v>Реализация мер по развитию турризма на ерритории Овюрского кожууна РТ</v>
      </c>
      <c r="C385" s="478"/>
      <c r="D385" s="478"/>
      <c r="E385" s="478"/>
      <c r="F385" s="479"/>
      <c r="G385" s="63" t="str">
        <f>+'11+'!Q107</f>
        <v>0840047000</v>
      </c>
      <c r="H385" s="63">
        <f>+'11+'!R107</f>
        <v>0</v>
      </c>
      <c r="O385" s="357">
        <f>+'11+'!W107</f>
        <v>223</v>
      </c>
      <c r="P385" s="361">
        <f>+'11+'!X107</f>
        <v>113</v>
      </c>
      <c r="Q385" s="283">
        <f t="shared" si="6"/>
        <v>50.672645739910315</v>
      </c>
    </row>
    <row r="386" spans="2:17" x14ac:dyDescent="0.2">
      <c r="B386" s="478" t="str">
        <f>+'11+'!B108:M108</f>
        <v>Закупка товаров, работ и услуг для обеспечения государственных (муниципальных) нужд</v>
      </c>
      <c r="C386" s="478"/>
      <c r="D386" s="478"/>
      <c r="E386" s="478"/>
      <c r="F386" s="479"/>
      <c r="G386" s="63" t="str">
        <f>+'11+'!Q108</f>
        <v>0840047000</v>
      </c>
      <c r="H386" s="63" t="str">
        <f>+'11+'!R108</f>
        <v>200</v>
      </c>
      <c r="O386" s="357">
        <f>+'11+'!W108</f>
        <v>223</v>
      </c>
      <c r="P386" s="361">
        <f>+'11+'!X108</f>
        <v>113</v>
      </c>
      <c r="Q386" s="283">
        <f t="shared" si="6"/>
        <v>50.672645739910315</v>
      </c>
    </row>
    <row r="387" spans="2:17" x14ac:dyDescent="0.2">
      <c r="B387" s="478" t="str">
        <f>+'11+'!B109:M109</f>
        <v>Иные закупки товаров, работ и услуг для обеспечения государственных (муниципальных) нужд</v>
      </c>
      <c r="C387" s="478"/>
      <c r="D387" s="478"/>
      <c r="E387" s="478"/>
      <c r="F387" s="479"/>
      <c r="G387" s="63" t="str">
        <f>+'11+'!Q109</f>
        <v>0840047000</v>
      </c>
      <c r="H387" s="63" t="str">
        <f>+'11+'!R109</f>
        <v>240</v>
      </c>
      <c r="O387" s="357">
        <f>+'11+'!W109</f>
        <v>223</v>
      </c>
      <c r="P387" s="361">
        <f>+'11+'!X109</f>
        <v>113</v>
      </c>
      <c r="Q387" s="283">
        <f t="shared" si="6"/>
        <v>50.672645739910315</v>
      </c>
    </row>
    <row r="388" spans="2:17" x14ac:dyDescent="0.2">
      <c r="B388" s="478" t="str">
        <f>+'11+'!B110:M110</f>
        <v>Прочая закупка товаров, работ и услуг</v>
      </c>
      <c r="C388" s="478"/>
      <c r="D388" s="478"/>
      <c r="E388" s="478"/>
      <c r="F388" s="479"/>
      <c r="G388" s="63" t="str">
        <f>+'11+'!Q110</f>
        <v>0840047000</v>
      </c>
      <c r="H388" s="63" t="str">
        <f>+'11+'!R110</f>
        <v>244</v>
      </c>
      <c r="O388" s="357">
        <f>+'11+'!W110</f>
        <v>223</v>
      </c>
      <c r="P388" s="361">
        <f>+'11+'!X110</f>
        <v>113</v>
      </c>
      <c r="Q388" s="283">
        <f t="shared" si="6"/>
        <v>50.672645739910315</v>
      </c>
    </row>
    <row r="389" spans="2:17" hidden="1" x14ac:dyDescent="0.2">
      <c r="B389" s="478" t="str">
        <f>+'11+'!B111:M111</f>
        <v>Муниципальная программа "Развитие культуры Овюрского кожууна</v>
      </c>
      <c r="C389" s="478"/>
      <c r="D389" s="478"/>
      <c r="E389" s="478"/>
      <c r="F389" s="479"/>
      <c r="G389" s="63" t="str">
        <f>+'11+'!Q111</f>
        <v>0800000000</v>
      </c>
      <c r="H389" s="63">
        <f>+'11+'!R111</f>
        <v>0</v>
      </c>
      <c r="O389" s="357">
        <f>+'11+'!W111</f>
        <v>0</v>
      </c>
      <c r="P389" s="361">
        <f>+'11+'!X111</f>
        <v>0</v>
      </c>
      <c r="Q389" s="283" t="e">
        <f t="shared" si="6"/>
        <v>#DIV/0!</v>
      </c>
    </row>
    <row r="390" spans="2:17" hidden="1" x14ac:dyDescent="0.2">
      <c r="B390" s="478" t="str">
        <f>+'11+'!B112:M112</f>
        <v>подпрограмма "Народный театр" Овюрского кожууна</v>
      </c>
      <c r="C390" s="478"/>
      <c r="D390" s="478"/>
      <c r="E390" s="478"/>
      <c r="F390" s="479"/>
      <c r="G390" s="63" t="str">
        <f>+'11+'!Q112</f>
        <v>0850000000</v>
      </c>
      <c r="H390" s="63">
        <f>+'11+'!R112</f>
        <v>0</v>
      </c>
      <c r="O390" s="357">
        <f>+'11+'!W112</f>
        <v>0</v>
      </c>
      <c r="P390" s="361">
        <f>+'11+'!X112</f>
        <v>0</v>
      </c>
      <c r="Q390" s="283" t="e">
        <f t="shared" si="6"/>
        <v>#DIV/0!</v>
      </c>
    </row>
    <row r="391" spans="2:17" hidden="1" x14ac:dyDescent="0.2">
      <c r="B391" s="478" t="str">
        <f>+'11+'!B113:M113</f>
        <v>Обеспечение деятельности муниципальных учреждений (оказание услуг) - средства местного бджета</v>
      </c>
      <c r="C391" s="478"/>
      <c r="D391" s="478"/>
      <c r="E391" s="478"/>
      <c r="F391" s="479"/>
      <c r="G391" s="63" t="str">
        <f>+'11+'!Q113</f>
        <v>0850000110</v>
      </c>
      <c r="H391" s="63">
        <f>+'11+'!R113</f>
        <v>0</v>
      </c>
      <c r="O391" s="357">
        <f>+'11+'!W113</f>
        <v>0</v>
      </c>
      <c r="P391" s="361">
        <f>+'11+'!X113</f>
        <v>0</v>
      </c>
      <c r="Q391" s="283" t="e">
        <f t="shared" si="6"/>
        <v>#DIV/0!</v>
      </c>
    </row>
    <row r="392" spans="2:17" hidden="1" x14ac:dyDescent="0.2">
      <c r="B392" s="478" t="str">
        <f>+'11+'!B114:M114</f>
        <v>Предоставление субсидий бюджетным, автономным учреждениям и иным некоммерческим организациям</v>
      </c>
      <c r="C392" s="478"/>
      <c r="D392" s="478"/>
      <c r="E392" s="478"/>
      <c r="F392" s="479"/>
      <c r="G392" s="63" t="str">
        <f>+'11+'!Q114</f>
        <v>0850000110</v>
      </c>
      <c r="H392" s="63" t="str">
        <f>+'11+'!R114</f>
        <v>600</v>
      </c>
      <c r="O392" s="357">
        <f>+'11+'!W114</f>
        <v>0</v>
      </c>
      <c r="P392" s="361">
        <f>+'11+'!X114</f>
        <v>0</v>
      </c>
      <c r="Q392" s="283" t="e">
        <f t="shared" si="6"/>
        <v>#DIV/0!</v>
      </c>
    </row>
    <row r="393" spans="2:17" hidden="1" x14ac:dyDescent="0.2">
      <c r="B393" s="478" t="str">
        <f>+'11+'!B115:M115</f>
        <v>Субсидии бюджетным учреждениям</v>
      </c>
      <c r="C393" s="478"/>
      <c r="D393" s="478"/>
      <c r="E393" s="478"/>
      <c r="F393" s="479"/>
      <c r="G393" s="63" t="str">
        <f>+'11+'!Q115</f>
        <v>0850000110</v>
      </c>
      <c r="H393" s="63" t="str">
        <f>+'11+'!R115</f>
        <v>610</v>
      </c>
      <c r="O393" s="357">
        <f>+'11+'!W115</f>
        <v>0</v>
      </c>
      <c r="P393" s="361">
        <f>+'11+'!X115</f>
        <v>0</v>
      </c>
      <c r="Q393" s="283" t="e">
        <f t="shared" si="6"/>
        <v>#DIV/0!</v>
      </c>
    </row>
    <row r="394" spans="2:17" hidden="1" x14ac:dyDescent="0.2">
      <c r="B394" s="478" t="str">
        <f>+'11+'!B116:M116</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C394" s="478"/>
      <c r="D394" s="478"/>
      <c r="E394" s="478"/>
      <c r="F394" s="479"/>
      <c r="G394" s="63" t="str">
        <f>+'11+'!Q116</f>
        <v>0850000110</v>
      </c>
      <c r="H394" s="63" t="str">
        <f>+'11+'!R116</f>
        <v>611</v>
      </c>
      <c r="O394" s="357">
        <f>+'11+'!W116</f>
        <v>0</v>
      </c>
      <c r="P394" s="361">
        <f>+'11+'!X116</f>
        <v>0</v>
      </c>
      <c r="Q394" s="283" t="e">
        <f t="shared" si="6"/>
        <v>#DIV/0!</v>
      </c>
    </row>
    <row r="395" spans="2:17" s="311" customFormat="1" x14ac:dyDescent="0.2">
      <c r="B395" s="480" t="str">
        <f>+'11+'!B509:M509</f>
        <v xml:space="preserve">Программа "Создание благоприятных условий для ведения бизнеса" </v>
      </c>
      <c r="C395" s="480"/>
      <c r="D395" s="480"/>
      <c r="E395" s="480"/>
      <c r="F395" s="481"/>
      <c r="G395" s="201" t="str">
        <f>+'11+'!Q509</f>
        <v>0900000000</v>
      </c>
      <c r="H395" s="201">
        <f>+'11+'!R509</f>
        <v>0</v>
      </c>
      <c r="O395" s="359">
        <f>+'11+'!W509</f>
        <v>270</v>
      </c>
      <c r="P395" s="346">
        <f>+'11+'!X509</f>
        <v>54.01</v>
      </c>
      <c r="Q395" s="283">
        <f t="shared" si="6"/>
        <v>20.003703703703703</v>
      </c>
    </row>
    <row r="396" spans="2:17" x14ac:dyDescent="0.2">
      <c r="B396" s="478" t="str">
        <f>+'11+'!B510:M510</f>
        <v>Реализация мероприятий направленных на создание условий для развития предпринимательства</v>
      </c>
      <c r="C396" s="478"/>
      <c r="D396" s="478"/>
      <c r="E396" s="478"/>
      <c r="F396" s="479"/>
      <c r="G396" s="63" t="str">
        <f>+'11+'!Q510</f>
        <v>0910000000</v>
      </c>
      <c r="H396" s="63">
        <f>+'11+'!R510</f>
        <v>0</v>
      </c>
      <c r="O396" s="203">
        <f>+'11+'!W510</f>
        <v>270</v>
      </c>
      <c r="P396" s="329">
        <f>+'11+'!X510</f>
        <v>54.01</v>
      </c>
      <c r="Q396" s="283">
        <f t="shared" si="6"/>
        <v>20.003703703703703</v>
      </c>
    </row>
    <row r="397" spans="2:17" x14ac:dyDescent="0.2">
      <c r="B397" s="478" t="str">
        <f>+'11+'!B511:M511</f>
        <v>Реализация мероприятий направленных на создание условий для развития предпринимательства</v>
      </c>
      <c r="C397" s="478"/>
      <c r="D397" s="478"/>
      <c r="E397" s="478"/>
      <c r="F397" s="479"/>
      <c r="G397" s="63" t="str">
        <f>+'11+'!Q511</f>
        <v>0910104014</v>
      </c>
      <c r="H397" s="63">
        <f>+'11+'!R511</f>
        <v>0</v>
      </c>
      <c r="O397" s="203">
        <f>+'11+'!W511</f>
        <v>270</v>
      </c>
      <c r="P397" s="329">
        <f>+'11+'!X511</f>
        <v>54.01</v>
      </c>
      <c r="Q397" s="283">
        <f t="shared" si="6"/>
        <v>20.003703703703703</v>
      </c>
    </row>
    <row r="398" spans="2:17" x14ac:dyDescent="0.2">
      <c r="B398" s="478" t="str">
        <f>+'11+'!B512:M512</f>
        <v>Закупка товаров, работ и услуг для обеспечения государственных (муниципальных) нужд</v>
      </c>
      <c r="C398" s="478"/>
      <c r="D398" s="478"/>
      <c r="E398" s="478"/>
      <c r="F398" s="479"/>
      <c r="G398" s="63" t="str">
        <f>+'11+'!Q512</f>
        <v>0910104014</v>
      </c>
      <c r="H398" s="63" t="str">
        <f>+'11+'!R512</f>
        <v>200</v>
      </c>
      <c r="O398" s="203">
        <f>+'11+'!W512</f>
        <v>270</v>
      </c>
      <c r="P398" s="329">
        <f>+'11+'!X512</f>
        <v>54.01</v>
      </c>
      <c r="Q398" s="283">
        <f t="shared" si="6"/>
        <v>20.003703703703703</v>
      </c>
    </row>
    <row r="399" spans="2:17" x14ac:dyDescent="0.2">
      <c r="B399" s="478" t="str">
        <f>+'11+'!B513:M513</f>
        <v>Иные закупки товаров, работ и услуг для обеспечения государственных (муниципальных) нужд</v>
      </c>
      <c r="C399" s="478"/>
      <c r="D399" s="478"/>
      <c r="E399" s="478"/>
      <c r="F399" s="479"/>
      <c r="G399" s="63" t="str">
        <f>+'11+'!Q513</f>
        <v>0910104014</v>
      </c>
      <c r="H399" s="63" t="str">
        <f>+'11+'!R513</f>
        <v>240</v>
      </c>
      <c r="O399" s="203">
        <f>+'11+'!W513</f>
        <v>270</v>
      </c>
      <c r="P399" s="329">
        <f>+'11+'!X513</f>
        <v>54.01</v>
      </c>
      <c r="Q399" s="283">
        <f t="shared" si="6"/>
        <v>20.003703703703703</v>
      </c>
    </row>
    <row r="400" spans="2:17" x14ac:dyDescent="0.2">
      <c r="B400" s="478" t="str">
        <f>+'11+'!B514:M514</f>
        <v>Прочая закупка товаров, работ и услуг</v>
      </c>
      <c r="C400" s="478"/>
      <c r="D400" s="478"/>
      <c r="E400" s="478"/>
      <c r="F400" s="479"/>
      <c r="G400" s="63" t="str">
        <f>+'11+'!Q514</f>
        <v>0910104014</v>
      </c>
      <c r="H400" s="63" t="str">
        <f>+'11+'!R514</f>
        <v>244</v>
      </c>
      <c r="O400" s="203">
        <f>+'11+'!W514</f>
        <v>270</v>
      </c>
      <c r="P400" s="329">
        <f>+'11+'!X514</f>
        <v>54.01</v>
      </c>
      <c r="Q400" s="283">
        <f t="shared" si="6"/>
        <v>20.003703703703703</v>
      </c>
    </row>
    <row r="401" spans="2:17" s="311" customFormat="1" x14ac:dyDescent="0.2">
      <c r="B401" s="480" t="str">
        <f>+'11+'!B631:M631</f>
        <v>Программа "Развитие земельно-имущественных отношений и градостроительства на территории Овюрского кожууна Республики Тыва на 2016 - 2018 годы"</v>
      </c>
      <c r="C401" s="480"/>
      <c r="D401" s="480"/>
      <c r="E401" s="480"/>
      <c r="F401" s="481"/>
      <c r="G401" s="201" t="str">
        <f>+'11+'!Q631</f>
        <v>1000000000</v>
      </c>
      <c r="H401" s="201">
        <f>+'11+'!R631</f>
        <v>0</v>
      </c>
      <c r="I401" s="201">
        <f>+'11+'!S631</f>
        <v>0</v>
      </c>
      <c r="J401" s="201">
        <f>+'11+'!T631</f>
        <v>0</v>
      </c>
      <c r="K401" s="201">
        <f>+'11+'!U631</f>
        <v>1994</v>
      </c>
      <c r="L401" s="201">
        <f>+'11+'!V631</f>
        <v>-1794</v>
      </c>
      <c r="M401" s="201">
        <f>+'11+'!W631</f>
        <v>200</v>
      </c>
      <c r="N401" s="201">
        <f>+'11+'!X631</f>
        <v>87</v>
      </c>
      <c r="O401" s="359">
        <f>+O402+O407</f>
        <v>3456.1099999999997</v>
      </c>
      <c r="P401" s="346">
        <f>+P402+P407</f>
        <v>1656.75</v>
      </c>
      <c r="Q401" s="283">
        <f t="shared" si="6"/>
        <v>47.936842288005884</v>
      </c>
    </row>
    <row r="402" spans="2:17" x14ac:dyDescent="0.2">
      <c r="B402" s="478" t="str">
        <f>+'11+'!B632:M632</f>
        <v>Подпрограмма "Развитие землеустройства и градостроительства</v>
      </c>
      <c r="C402" s="478"/>
      <c r="D402" s="478"/>
      <c r="E402" s="478"/>
      <c r="F402" s="479"/>
      <c r="G402" s="63" t="str">
        <f>+'11+'!Q632</f>
        <v>1010000000</v>
      </c>
      <c r="H402" s="63">
        <f>+'11+'!R632</f>
        <v>0</v>
      </c>
      <c r="I402" s="63">
        <f>+'11+'!S632</f>
        <v>0</v>
      </c>
      <c r="J402" s="63">
        <f>+'11+'!T632</f>
        <v>0</v>
      </c>
      <c r="K402" s="63">
        <f>+'11+'!U632</f>
        <v>1994</v>
      </c>
      <c r="L402" s="63">
        <f>+'11+'!V632</f>
        <v>-1794</v>
      </c>
      <c r="M402" s="63">
        <f>+'11+'!W632</f>
        <v>200</v>
      </c>
      <c r="N402" s="63">
        <f>+'11+'!X632</f>
        <v>87</v>
      </c>
      <c r="O402" s="203">
        <f>+'11+'!W632</f>
        <v>200</v>
      </c>
      <c r="P402" s="329">
        <f>+'11+'!X632</f>
        <v>87</v>
      </c>
      <c r="Q402" s="283">
        <f t="shared" si="6"/>
        <v>43.5</v>
      </c>
    </row>
    <row r="403" spans="2:17" x14ac:dyDescent="0.2">
      <c r="B403" s="478" t="str">
        <f>+'11+'!B637:M637</f>
        <v>Мероприятия по подготовке документов территориального планирования</v>
      </c>
      <c r="C403" s="478"/>
      <c r="D403" s="478"/>
      <c r="E403" s="478"/>
      <c r="F403" s="479"/>
      <c r="G403" s="63" t="str">
        <f>+'11+'!Q637</f>
        <v>1010175030</v>
      </c>
      <c r="H403" s="63">
        <f>+'11+'!R637</f>
        <v>0</v>
      </c>
      <c r="I403" s="63">
        <f>+'11+'!S637</f>
        <v>0</v>
      </c>
      <c r="J403" s="63">
        <f>+'11+'!T637</f>
        <v>0</v>
      </c>
      <c r="K403" s="63">
        <f>+'11+'!U637</f>
        <v>200</v>
      </c>
      <c r="L403" s="63">
        <f>+'11+'!V637</f>
        <v>0</v>
      </c>
      <c r="M403" s="63">
        <f>+'11+'!W637</f>
        <v>200</v>
      </c>
      <c r="N403" s="63">
        <f>+'11+'!X637</f>
        <v>87</v>
      </c>
      <c r="O403" s="203">
        <f>+'11+'!W637</f>
        <v>200</v>
      </c>
      <c r="P403" s="329">
        <f>+'11+'!X637</f>
        <v>87</v>
      </c>
      <c r="Q403" s="283">
        <f t="shared" si="6"/>
        <v>43.5</v>
      </c>
    </row>
    <row r="404" spans="2:17" x14ac:dyDescent="0.2">
      <c r="B404" s="478" t="str">
        <f>+'11+'!B638:M638</f>
        <v>Закупка товаров, работ и услуг для обеспечения государственных (муниципальных) нужд</v>
      </c>
      <c r="C404" s="478"/>
      <c r="D404" s="478"/>
      <c r="E404" s="478"/>
      <c r="F404" s="479"/>
      <c r="G404" s="63" t="str">
        <f>+'11+'!Q638</f>
        <v>1010175030</v>
      </c>
      <c r="H404" s="63" t="str">
        <f>+'11+'!R638</f>
        <v>200</v>
      </c>
      <c r="I404" s="63">
        <f>+'11+'!S638</f>
        <v>0</v>
      </c>
      <c r="J404" s="63">
        <f>+'11+'!T638</f>
        <v>0</v>
      </c>
      <c r="K404" s="63">
        <f>+'11+'!U638</f>
        <v>200</v>
      </c>
      <c r="L404" s="63">
        <f>+'11+'!V638</f>
        <v>0</v>
      </c>
      <c r="M404" s="63">
        <f>+'11+'!W638</f>
        <v>200</v>
      </c>
      <c r="N404" s="63">
        <f>+'11+'!X638</f>
        <v>87</v>
      </c>
      <c r="O404" s="203">
        <f>+'11+'!W638</f>
        <v>200</v>
      </c>
      <c r="P404" s="329">
        <f>+'11+'!X638</f>
        <v>87</v>
      </c>
      <c r="Q404" s="283">
        <f t="shared" si="6"/>
        <v>43.5</v>
      </c>
    </row>
    <row r="405" spans="2:17" x14ac:dyDescent="0.2">
      <c r="B405" s="478" t="str">
        <f>+'11+'!B639:M639</f>
        <v>Иные закупки товаров, работ и услуг для обеспечения государственных (муниципальных) нужд</v>
      </c>
      <c r="C405" s="478"/>
      <c r="D405" s="478"/>
      <c r="E405" s="478"/>
      <c r="F405" s="479"/>
      <c r="G405" s="63" t="str">
        <f>+'11+'!Q639</f>
        <v>1010175030</v>
      </c>
      <c r="H405" s="63" t="str">
        <f>+'11+'!R639</f>
        <v>240</v>
      </c>
      <c r="I405" s="63">
        <f>+'11+'!S639</f>
        <v>0</v>
      </c>
      <c r="J405" s="63">
        <f>+'11+'!T639</f>
        <v>0</v>
      </c>
      <c r="K405" s="63">
        <f>+'11+'!U639</f>
        <v>200</v>
      </c>
      <c r="L405" s="63">
        <f>+'11+'!V639</f>
        <v>0</v>
      </c>
      <c r="M405" s="63">
        <f>+'11+'!W639</f>
        <v>200</v>
      </c>
      <c r="N405" s="63">
        <f>+'11+'!X639</f>
        <v>87</v>
      </c>
      <c r="O405" s="203">
        <f>+'11+'!W639</f>
        <v>200</v>
      </c>
      <c r="P405" s="329">
        <f>+'11+'!X639</f>
        <v>87</v>
      </c>
      <c r="Q405" s="283">
        <f t="shared" si="6"/>
        <v>43.5</v>
      </c>
    </row>
    <row r="406" spans="2:17" x14ac:dyDescent="0.2">
      <c r="B406" s="478" t="str">
        <f>+'11+'!B640:M640</f>
        <v>Прочая закупка товаров, работ и услуг</v>
      </c>
      <c r="C406" s="478"/>
      <c r="D406" s="478"/>
      <c r="E406" s="478"/>
      <c r="F406" s="479"/>
      <c r="G406" s="63" t="str">
        <f>+'11+'!Q640</f>
        <v>1010175030</v>
      </c>
      <c r="H406" s="63" t="str">
        <f>+'11+'!R640</f>
        <v>244</v>
      </c>
      <c r="I406" s="63">
        <f>+'11+'!S640</f>
        <v>0</v>
      </c>
      <c r="J406" s="63">
        <f>+'11+'!T640</f>
        <v>0</v>
      </c>
      <c r="K406" s="63">
        <f>+'11+'!U640</f>
        <v>200</v>
      </c>
      <c r="L406" s="63">
        <f>+'11+'!V640</f>
        <v>0</v>
      </c>
      <c r="M406" s="63">
        <f>+'11+'!W640</f>
        <v>200</v>
      </c>
      <c r="N406" s="63">
        <f>+'11+'!X640</f>
        <v>87</v>
      </c>
      <c r="O406" s="203">
        <f>+'11+'!W640</f>
        <v>200</v>
      </c>
      <c r="P406" s="329">
        <f>+'11+'!X640</f>
        <v>87</v>
      </c>
      <c r="Q406" s="283">
        <f t="shared" si="6"/>
        <v>43.5</v>
      </c>
    </row>
    <row r="407" spans="2:17" x14ac:dyDescent="0.2">
      <c r="B407" s="478" t="str">
        <f>+'11+'!B641:M641</f>
        <v>Программа "Развитие земельно-имущественных отношений и градостроительства на территории Овюрского кожууна Республики Тыва на 2016 - 2018 годы"</v>
      </c>
      <c r="C407" s="478"/>
      <c r="D407" s="478"/>
      <c r="E407" s="478"/>
      <c r="F407" s="479"/>
      <c r="G407" s="63" t="str">
        <f>+'11+'!Q641</f>
        <v>1000000000</v>
      </c>
      <c r="H407" s="63">
        <f>+'11+'!R641</f>
        <v>0</v>
      </c>
      <c r="I407" s="63">
        <f>+'11+'!S641</f>
        <v>0</v>
      </c>
      <c r="J407" s="63">
        <f>+'11+'!T641</f>
        <v>0</v>
      </c>
      <c r="K407" s="63">
        <f>+'11+'!U641</f>
        <v>0</v>
      </c>
      <c r="L407" s="63">
        <f>+'11+'!V641</f>
        <v>296.01</v>
      </c>
      <c r="M407" s="63">
        <f>+'11+'!W641</f>
        <v>296.01</v>
      </c>
      <c r="N407" s="63">
        <f>+'11+'!X641</f>
        <v>89.7</v>
      </c>
      <c r="O407" s="203">
        <f>+O408</f>
        <v>3256.1099999999997</v>
      </c>
      <c r="P407" s="329">
        <f>+P408</f>
        <v>1569.75</v>
      </c>
      <c r="Q407" s="283">
        <f t="shared" si="6"/>
        <v>48.209366391184574</v>
      </c>
    </row>
    <row r="408" spans="2:17" x14ac:dyDescent="0.2">
      <c r="B408" s="478" t="str">
        <f>+'11+'!B642:M642</f>
        <v>Подпрограмма "Развитие землеустройства и градостроительства</v>
      </c>
      <c r="C408" s="478"/>
      <c r="D408" s="478"/>
      <c r="E408" s="478"/>
      <c r="F408" s="479"/>
      <c r="G408" s="63" t="str">
        <f>+'11+'!Q642</f>
        <v>1010000000</v>
      </c>
      <c r="H408" s="63">
        <f>+'11+'!R642</f>
        <v>0</v>
      </c>
      <c r="I408" s="63">
        <f>+'11+'!S642</f>
        <v>0</v>
      </c>
      <c r="J408" s="63">
        <f>+'11+'!T642</f>
        <v>0</v>
      </c>
      <c r="K408" s="63">
        <f>+'11+'!U642</f>
        <v>0</v>
      </c>
      <c r="L408" s="63">
        <f>+'11+'!V642</f>
        <v>296.01</v>
      </c>
      <c r="M408" s="63">
        <f>+'11+'!W642</f>
        <v>296.01</v>
      </c>
      <c r="N408" s="63">
        <f>+'11+'!X642</f>
        <v>89.7</v>
      </c>
      <c r="O408" s="203">
        <f>+O409</f>
        <v>3256.1099999999997</v>
      </c>
      <c r="P408" s="329">
        <f>+P409</f>
        <v>1569.75</v>
      </c>
      <c r="Q408" s="283">
        <f t="shared" si="6"/>
        <v>48.209366391184574</v>
      </c>
    </row>
    <row r="409" spans="2:17" x14ac:dyDescent="0.2">
      <c r="B409" s="478" t="str">
        <f>+'11+'!B643:M643</f>
        <v>Проведение комплексных кадастровых работ</v>
      </c>
      <c r="C409" s="478"/>
      <c r="D409" s="478"/>
      <c r="E409" s="478"/>
      <c r="F409" s="479"/>
      <c r="G409" s="63" t="str">
        <f>+'11+'!Q643</f>
        <v>10101L5110</v>
      </c>
      <c r="H409" s="63">
        <f>+'11+'!R643</f>
        <v>0</v>
      </c>
      <c r="I409" s="63">
        <f>+'11+'!S643</f>
        <v>0</v>
      </c>
      <c r="J409" s="63">
        <f>+'11+'!T643</f>
        <v>0</v>
      </c>
      <c r="K409" s="63">
        <f>+'11+'!U643</f>
        <v>0</v>
      </c>
      <c r="L409" s="63">
        <f>+'11+'!V643</f>
        <v>296.01</v>
      </c>
      <c r="M409" s="63">
        <f>+'11+'!W643</f>
        <v>296.01</v>
      </c>
      <c r="N409" s="63">
        <f>+'11+'!X643</f>
        <v>89.7</v>
      </c>
      <c r="O409" s="203">
        <f>+O410+O413</f>
        <v>3256.1099999999997</v>
      </c>
      <c r="P409" s="329">
        <f>+P410+P413</f>
        <v>1569.75</v>
      </c>
      <c r="Q409" s="283">
        <f t="shared" si="6"/>
        <v>48.209366391184574</v>
      </c>
    </row>
    <row r="410" spans="2:17" x14ac:dyDescent="0.2">
      <c r="B410" s="478" t="str">
        <f>+'11+'!B644:M644</f>
        <v>Закупка товаров, работ и услуг для обеспечения государственных (муниципальных) нужд</v>
      </c>
      <c r="C410" s="478"/>
      <c r="D410" s="478"/>
      <c r="E410" s="478"/>
      <c r="F410" s="479"/>
      <c r="G410" s="63" t="str">
        <f>+'11+'!Q644</f>
        <v>10101L5110</v>
      </c>
      <c r="H410" s="63" t="str">
        <f>+'11+'!R644</f>
        <v>200</v>
      </c>
      <c r="I410" s="63">
        <f>+'11+'!S644</f>
        <v>0</v>
      </c>
      <c r="J410" s="63">
        <f>+'11+'!T644</f>
        <v>0</v>
      </c>
      <c r="K410" s="63">
        <f>+'11+'!U644</f>
        <v>0</v>
      </c>
      <c r="L410" s="63">
        <f>+'11+'!V644</f>
        <v>296.01</v>
      </c>
      <c r="M410" s="63">
        <f>+'11+'!W644</f>
        <v>296.01</v>
      </c>
      <c r="N410" s="63">
        <f>+'11+'!X644</f>
        <v>89.7</v>
      </c>
      <c r="O410" s="203">
        <f>+'11+'!W644</f>
        <v>296.01</v>
      </c>
      <c r="P410" s="329">
        <f>+'11+'!X644</f>
        <v>89.7</v>
      </c>
      <c r="Q410" s="283">
        <f t="shared" ref="Q410:Q439" si="7">P410/O410*100</f>
        <v>30.303030303030305</v>
      </c>
    </row>
    <row r="411" spans="2:17" x14ac:dyDescent="0.2">
      <c r="B411" s="478" t="str">
        <f>+'11+'!B645:M645</f>
        <v>Иные закупки товаров, работ и услуг для обеспечения государственных (муниципальных) нужд</v>
      </c>
      <c r="C411" s="478"/>
      <c r="D411" s="478"/>
      <c r="E411" s="478"/>
      <c r="F411" s="479"/>
      <c r="G411" s="63" t="str">
        <f>+'11+'!Q645</f>
        <v>10101L5110</v>
      </c>
      <c r="H411" s="63" t="str">
        <f>+'11+'!R645</f>
        <v>240</v>
      </c>
      <c r="I411" s="63">
        <f>+'11+'!S645</f>
        <v>0</v>
      </c>
      <c r="J411" s="63">
        <f>+'11+'!T645</f>
        <v>0</v>
      </c>
      <c r="K411" s="63">
        <f>+'11+'!U645</f>
        <v>0</v>
      </c>
      <c r="L411" s="63">
        <f>+'11+'!V645</f>
        <v>296.01</v>
      </c>
      <c r="M411" s="63">
        <f>+'11+'!W645</f>
        <v>296.01</v>
      </c>
      <c r="N411" s="63">
        <f>+'11+'!X645</f>
        <v>89.7</v>
      </c>
      <c r="O411" s="203">
        <f>+'11+'!W645</f>
        <v>296.01</v>
      </c>
      <c r="P411" s="329">
        <f>+'11+'!X645</f>
        <v>89.7</v>
      </c>
      <c r="Q411" s="283">
        <f t="shared" si="7"/>
        <v>30.303030303030305</v>
      </c>
    </row>
    <row r="412" spans="2:17" x14ac:dyDescent="0.2">
      <c r="B412" s="478" t="str">
        <f>+'11+'!B646:M646</f>
        <v>Прочая закупка товаров, работ и услуг</v>
      </c>
      <c r="C412" s="478"/>
      <c r="D412" s="478"/>
      <c r="E412" s="478"/>
      <c r="F412" s="479"/>
      <c r="G412" s="63" t="str">
        <f>+'11+'!Q646</f>
        <v>10101L5110</v>
      </c>
      <c r="H412" s="63" t="str">
        <f>+'11+'!R646</f>
        <v>244</v>
      </c>
      <c r="I412" s="63">
        <f>+'11+'!S646</f>
        <v>0</v>
      </c>
      <c r="J412" s="63">
        <f>+'11+'!T646</f>
        <v>0</v>
      </c>
      <c r="K412" s="63">
        <f>+'11+'!U646</f>
        <v>0</v>
      </c>
      <c r="L412" s="63">
        <f>+'11+'!V646</f>
        <v>296.01</v>
      </c>
      <c r="M412" s="63">
        <f>+'11+'!W646</f>
        <v>296.01</v>
      </c>
      <c r="N412" s="63">
        <f>+'11+'!X646</f>
        <v>89.7</v>
      </c>
      <c r="O412" s="203">
        <f>+'11+'!W646</f>
        <v>296.01</v>
      </c>
      <c r="P412" s="329">
        <f>+'11+'!X646</f>
        <v>89.7</v>
      </c>
      <c r="Q412" s="283">
        <f t="shared" si="7"/>
        <v>30.303030303030305</v>
      </c>
    </row>
    <row r="413" spans="2:17" x14ac:dyDescent="0.2">
      <c r="B413" s="478" t="str">
        <f>+'11+'!B818:M818</f>
        <v>Межбюджетные трансферты</v>
      </c>
      <c r="C413" s="478"/>
      <c r="D413" s="478"/>
      <c r="E413" s="478"/>
      <c r="F413" s="479"/>
      <c r="G413" s="63" t="str">
        <f>+'11+'!Q818</f>
        <v>10101L5110</v>
      </c>
      <c r="H413" s="63" t="str">
        <f>+'11+'!R818</f>
        <v>500</v>
      </c>
      <c r="I413" s="63">
        <f>+'11+'!S818</f>
        <v>0</v>
      </c>
      <c r="J413" s="63">
        <f>+'11+'!T818</f>
        <v>0</v>
      </c>
      <c r="K413" s="63">
        <f>+'11+'!U818</f>
        <v>0</v>
      </c>
      <c r="L413" s="63">
        <f>+'11+'!V818</f>
        <v>1480.05</v>
      </c>
      <c r="M413" s="63">
        <f>+'11+'!W818</f>
        <v>2960.1</v>
      </c>
      <c r="N413" s="63">
        <f>+'11+'!X818</f>
        <v>1480.05</v>
      </c>
      <c r="O413" s="357">
        <f>+'11+'!W818</f>
        <v>2960.1</v>
      </c>
      <c r="P413" s="361">
        <f>+'11+'!X818</f>
        <v>1480.05</v>
      </c>
      <c r="Q413" s="283">
        <f t="shared" si="7"/>
        <v>50</v>
      </c>
    </row>
    <row r="414" spans="2:17" x14ac:dyDescent="0.2">
      <c r="B414" s="478" t="str">
        <f>+'11+'!B819:M819</f>
        <v>Иные межбюджетные трансферты</v>
      </c>
      <c r="C414" s="478"/>
      <c r="D414" s="478"/>
      <c r="E414" s="478"/>
      <c r="F414" s="479"/>
      <c r="G414" s="63" t="str">
        <f>+'11+'!Q819</f>
        <v>10101L5110</v>
      </c>
      <c r="H414" s="63" t="str">
        <f>+'11+'!R819</f>
        <v>540</v>
      </c>
      <c r="I414" s="63">
        <f>+'11+'!S819</f>
        <v>0</v>
      </c>
      <c r="J414" s="63">
        <f>+'11+'!T819</f>
        <v>0</v>
      </c>
      <c r="K414" s="63">
        <f>+'11+'!U819</f>
        <v>0</v>
      </c>
      <c r="L414" s="63">
        <f>+'11+'!V819</f>
        <v>1480.05</v>
      </c>
      <c r="M414" s="63">
        <f>+'11+'!W819</f>
        <v>2960.1</v>
      </c>
      <c r="N414" s="63">
        <f>+'11+'!X819</f>
        <v>1480.05</v>
      </c>
      <c r="O414" s="357">
        <f>+'11+'!W819</f>
        <v>2960.1</v>
      </c>
      <c r="P414" s="361">
        <f>+'11+'!X819</f>
        <v>1480.05</v>
      </c>
      <c r="Q414" s="283">
        <f t="shared" si="7"/>
        <v>50</v>
      </c>
    </row>
    <row r="415" spans="2:17" s="311" customFormat="1" x14ac:dyDescent="0.2">
      <c r="B415" s="480" t="str">
        <f>+'11+'!B460:M460</f>
        <v>Программа "Развитие муниципальной службы муниципального района "Овюрский кожуун"Республики Тыва на 2018-2020 гг"</v>
      </c>
      <c r="C415" s="480"/>
      <c r="D415" s="480"/>
      <c r="E415" s="480"/>
      <c r="F415" s="481"/>
      <c r="G415" s="201" t="str">
        <f>+'11+'!Q460</f>
        <v>1100000000</v>
      </c>
      <c r="H415" s="201">
        <f>+'11+'!R460</f>
        <v>0</v>
      </c>
      <c r="O415" s="359">
        <f>+'11+'!W460</f>
        <v>50</v>
      </c>
      <c r="P415" s="346">
        <f>+'11+'!X460</f>
        <v>24.5</v>
      </c>
      <c r="Q415" s="283">
        <f t="shared" si="7"/>
        <v>49</v>
      </c>
    </row>
    <row r="416" spans="2:17" x14ac:dyDescent="0.2">
      <c r="B416" s="478" t="str">
        <f>+'11+'!B461:M461</f>
        <v>Иные закупки товаров, работ и услуг для государственных (муниципальных) нужд</v>
      </c>
      <c r="C416" s="478"/>
      <c r="D416" s="478"/>
      <c r="E416" s="478"/>
      <c r="F416" s="479"/>
      <c r="G416" s="63" t="str">
        <f>+'11+'!Q461</f>
        <v>1100200020</v>
      </c>
      <c r="H416" s="63">
        <f>+'11+'!R461</f>
        <v>0</v>
      </c>
      <c r="O416" s="203">
        <f>+'11+'!W461</f>
        <v>50</v>
      </c>
      <c r="P416" s="329">
        <f>+'11+'!X461</f>
        <v>24.5</v>
      </c>
      <c r="Q416" s="283">
        <f t="shared" si="7"/>
        <v>49</v>
      </c>
    </row>
    <row r="417" spans="2:17" x14ac:dyDescent="0.2">
      <c r="B417" s="478" t="str">
        <f>+'11+'!B462:M462</f>
        <v>Закупка товаров, работ и услуг для обеспечения государственных (муниципальных) нужд</v>
      </c>
      <c r="C417" s="478"/>
      <c r="D417" s="478"/>
      <c r="E417" s="478"/>
      <c r="F417" s="479"/>
      <c r="G417" s="63" t="str">
        <f>+'11+'!Q462</f>
        <v>1100200020</v>
      </c>
      <c r="H417" s="63" t="str">
        <f>+'11+'!R462</f>
        <v>200</v>
      </c>
      <c r="O417" s="203">
        <f>+'11+'!W462</f>
        <v>50</v>
      </c>
      <c r="P417" s="329">
        <f>+'11+'!X462</f>
        <v>24.5</v>
      </c>
      <c r="Q417" s="283">
        <f t="shared" si="7"/>
        <v>49</v>
      </c>
    </row>
    <row r="418" spans="2:17" x14ac:dyDescent="0.2">
      <c r="B418" s="478" t="str">
        <f>+'11+'!B463:M463</f>
        <v>Иные закупки товаров, работ и услуг для обеспечения государственных (муниципальных) нужд</v>
      </c>
      <c r="C418" s="478"/>
      <c r="D418" s="478"/>
      <c r="E418" s="478"/>
      <c r="F418" s="479"/>
      <c r="G418" s="63" t="str">
        <f>+'11+'!Q463</f>
        <v>1100200020</v>
      </c>
      <c r="H418" s="63" t="str">
        <f>+'11+'!R463</f>
        <v>240</v>
      </c>
      <c r="O418" s="203">
        <f>+'11+'!W463</f>
        <v>50</v>
      </c>
      <c r="P418" s="329">
        <f>+'11+'!X463</f>
        <v>24.5</v>
      </c>
      <c r="Q418" s="283">
        <f t="shared" si="7"/>
        <v>49</v>
      </c>
    </row>
    <row r="419" spans="2:17" x14ac:dyDescent="0.2">
      <c r="B419" s="478" t="str">
        <f>+'11+'!B464:M464</f>
        <v>Прочая закупка товаров, работ и услуг</v>
      </c>
      <c r="C419" s="478"/>
      <c r="D419" s="478"/>
      <c r="E419" s="478"/>
      <c r="F419" s="479"/>
      <c r="G419" s="63" t="str">
        <f>+'11+'!Q464</f>
        <v>1100200020</v>
      </c>
      <c r="H419" s="63" t="str">
        <f>+'11+'!R464</f>
        <v>244</v>
      </c>
      <c r="O419" s="203">
        <f>+'11+'!W464</f>
        <v>50</v>
      </c>
      <c r="P419" s="329">
        <f>+'11+'!X464</f>
        <v>24.5</v>
      </c>
      <c r="Q419" s="283">
        <f t="shared" si="7"/>
        <v>49</v>
      </c>
    </row>
    <row r="420" spans="2:17" s="311" customFormat="1" x14ac:dyDescent="0.2">
      <c r="B420" s="480" t="str">
        <f>+'11+'!B515:M515</f>
        <v>Муниципальная программа "Профилактика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 на 2020-2022 годы"</v>
      </c>
      <c r="C420" s="480"/>
      <c r="D420" s="480"/>
      <c r="E420" s="480"/>
      <c r="F420" s="481"/>
      <c r="G420" s="201" t="str">
        <f>+'11+'!Q515</f>
        <v>1200000000</v>
      </c>
      <c r="H420" s="201">
        <f>+'11+'!R515</f>
        <v>0</v>
      </c>
      <c r="O420" s="359">
        <f>+'11+'!W515</f>
        <v>25</v>
      </c>
      <c r="P420" s="346">
        <f>+'11+'!X515</f>
        <v>0</v>
      </c>
      <c r="Q420" s="283">
        <f t="shared" si="7"/>
        <v>0</v>
      </c>
    </row>
    <row r="421" spans="2:17" x14ac:dyDescent="0.2">
      <c r="B421" s="478" t="str">
        <f>+'11+'!B516:M516</f>
        <v>Профилактика терроризма и экстремизма, улучшение общественной безопасности последствий проявления терроризма на территории муниципального района "Овюрский кожуун" РТ</v>
      </c>
      <c r="C421" s="478"/>
      <c r="D421" s="478"/>
      <c r="E421" s="478"/>
      <c r="F421" s="479"/>
      <c r="G421" s="63" t="str">
        <f>+'11+'!Q516</f>
        <v>1200003150</v>
      </c>
      <c r="H421" s="63">
        <f>+'11+'!R516</f>
        <v>0</v>
      </c>
      <c r="O421" s="203">
        <f>+'11+'!W516</f>
        <v>25</v>
      </c>
      <c r="P421" s="329">
        <f>+'11+'!X516</f>
        <v>0</v>
      </c>
      <c r="Q421" s="283">
        <f t="shared" si="7"/>
        <v>0</v>
      </c>
    </row>
    <row r="422" spans="2:17" x14ac:dyDescent="0.2">
      <c r="B422" s="478" t="str">
        <f>+'11+'!B517:M517</f>
        <v>Закупка товаров, работ и услуг для обеспечения государственных (муниципальных) нужд</v>
      </c>
      <c r="C422" s="478"/>
      <c r="D422" s="478"/>
      <c r="E422" s="478"/>
      <c r="F422" s="479"/>
      <c r="G422" s="63" t="str">
        <f>+'11+'!Q517</f>
        <v>1200003150</v>
      </c>
      <c r="H422" s="63" t="str">
        <f>+'11+'!R517</f>
        <v>200</v>
      </c>
      <c r="O422" s="203">
        <f>+'11+'!W517</f>
        <v>25</v>
      </c>
      <c r="P422" s="329">
        <f>+'11+'!X517</f>
        <v>0</v>
      </c>
      <c r="Q422" s="283">
        <f t="shared" si="7"/>
        <v>0</v>
      </c>
    </row>
    <row r="423" spans="2:17" x14ac:dyDescent="0.2">
      <c r="B423" s="478" t="str">
        <f>+'11+'!B518:M518</f>
        <v>Иные закупки товаров, работ и услуг для обеспечения государственных (муниципальных) нужд</v>
      </c>
      <c r="C423" s="478"/>
      <c r="D423" s="478"/>
      <c r="E423" s="478"/>
      <c r="F423" s="479"/>
      <c r="G423" s="63" t="str">
        <f>+'11+'!Q518</f>
        <v>1200003150</v>
      </c>
      <c r="H423" s="63" t="str">
        <f>+'11+'!R518</f>
        <v>240</v>
      </c>
      <c r="O423" s="203">
        <f>+'11+'!W518</f>
        <v>25</v>
      </c>
      <c r="P423" s="329">
        <f>+'11+'!X518</f>
        <v>0</v>
      </c>
      <c r="Q423" s="283">
        <f t="shared" si="7"/>
        <v>0</v>
      </c>
    </row>
    <row r="424" spans="2:17" x14ac:dyDescent="0.2">
      <c r="B424" s="478" t="str">
        <f>+'11+'!B519:M519</f>
        <v>Прочая закупка товаров, работ и услуг</v>
      </c>
      <c r="C424" s="478"/>
      <c r="D424" s="478"/>
      <c r="E424" s="478"/>
      <c r="F424" s="479"/>
      <c r="G424" s="63" t="str">
        <f>+'11+'!Q519</f>
        <v>1200003150</v>
      </c>
      <c r="H424" s="63" t="str">
        <f>+'11+'!R519</f>
        <v>244</v>
      </c>
      <c r="O424" s="203">
        <f>+'11+'!W519</f>
        <v>25</v>
      </c>
      <c r="P424" s="329">
        <f>+'11+'!X519</f>
        <v>0</v>
      </c>
      <c r="Q424" s="283">
        <f t="shared" si="7"/>
        <v>0</v>
      </c>
    </row>
    <row r="425" spans="2:17" s="311" customFormat="1" x14ac:dyDescent="0.2">
      <c r="B425" s="480" t="str">
        <f>+'11+'!B520:M520</f>
        <v>Муниципальная программа "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района "Овюрский кожуун" РТ на 2020-2022 г"</v>
      </c>
      <c r="C425" s="480"/>
      <c r="D425" s="480"/>
      <c r="E425" s="480"/>
      <c r="F425" s="481"/>
      <c r="G425" s="201" t="str">
        <f>+'11+'!Q520</f>
        <v>1400000000</v>
      </c>
      <c r="H425" s="201">
        <f>+'11+'!R520</f>
        <v>0</v>
      </c>
      <c r="O425" s="359">
        <f>+'11+'!W520</f>
        <v>20</v>
      </c>
      <c r="P425" s="346">
        <f>+'11+'!X520</f>
        <v>0</v>
      </c>
      <c r="Q425" s="283">
        <f t="shared" si="7"/>
        <v>0</v>
      </c>
    </row>
    <row r="426" spans="2:17" x14ac:dyDescent="0.2">
      <c r="B426" s="478" t="str">
        <f>+'11+'!B521:M521</f>
        <v>Основное направление "Обеспечение безопасности населения и территорий муниципального района "Овюрский кожуун"РТ"</v>
      </c>
      <c r="C426" s="478"/>
      <c r="D426" s="478"/>
      <c r="E426" s="478"/>
      <c r="F426" s="479"/>
      <c r="G426" s="63" t="str">
        <f>+'11+'!Q521</f>
        <v>1400004000</v>
      </c>
      <c r="H426" s="63">
        <f>+'11+'!R521</f>
        <v>0</v>
      </c>
      <c r="O426" s="203">
        <f>+'11+'!W521</f>
        <v>20</v>
      </c>
      <c r="P426" s="329">
        <f>+'11+'!X521</f>
        <v>0</v>
      </c>
      <c r="Q426" s="283">
        <f t="shared" si="7"/>
        <v>0</v>
      </c>
    </row>
    <row r="427" spans="2:17" x14ac:dyDescent="0.2">
      <c r="B427" s="478" t="str">
        <f>+'11+'!B522:M522</f>
        <v>Закупка товаров, работ и услуг для обеспечения государственных (муниципальных) нужд</v>
      </c>
      <c r="C427" s="478"/>
      <c r="D427" s="478"/>
      <c r="E427" s="478"/>
      <c r="F427" s="479"/>
      <c r="G427" s="63" t="str">
        <f>+'11+'!Q522</f>
        <v>1400004000</v>
      </c>
      <c r="H427" s="63" t="str">
        <f>+'11+'!R522</f>
        <v>200</v>
      </c>
      <c r="O427" s="203">
        <f>+'11+'!W522</f>
        <v>20</v>
      </c>
      <c r="P427" s="329">
        <f>+'11+'!X522</f>
        <v>0</v>
      </c>
      <c r="Q427" s="283">
        <f t="shared" si="7"/>
        <v>0</v>
      </c>
    </row>
    <row r="428" spans="2:17" x14ac:dyDescent="0.2">
      <c r="B428" s="478" t="str">
        <f>+'11+'!B523:M523</f>
        <v>Иные закупки товаров, работ и услуг для обеспечения государственных (муниципальных) нужд</v>
      </c>
      <c r="C428" s="478"/>
      <c r="D428" s="478"/>
      <c r="E428" s="478"/>
      <c r="F428" s="479"/>
      <c r="G428" s="63" t="str">
        <f>+'11+'!Q523</f>
        <v>1400004000</v>
      </c>
      <c r="H428" s="63" t="str">
        <f>+'11+'!R523</f>
        <v>240</v>
      </c>
      <c r="O428" s="203">
        <f>+'11+'!W523</f>
        <v>20</v>
      </c>
      <c r="P428" s="329">
        <f>+'11+'!X523</f>
        <v>0</v>
      </c>
      <c r="Q428" s="283">
        <f t="shared" si="7"/>
        <v>0</v>
      </c>
    </row>
    <row r="429" spans="2:17" x14ac:dyDescent="0.2">
      <c r="B429" s="478" t="str">
        <f>+'11+'!B524:M524</f>
        <v>Прочая закупка товаров, работ и услуг</v>
      </c>
      <c r="C429" s="478"/>
      <c r="D429" s="478"/>
      <c r="E429" s="478"/>
      <c r="F429" s="479"/>
      <c r="G429" s="63" t="str">
        <f>+'11+'!Q524</f>
        <v>1400004000</v>
      </c>
      <c r="H429" s="63" t="str">
        <f>+'11+'!R524</f>
        <v>244</v>
      </c>
      <c r="O429" s="203">
        <f>+'11+'!W524</f>
        <v>20</v>
      </c>
      <c r="P429" s="329">
        <f>+'11+'!X524</f>
        <v>0</v>
      </c>
      <c r="Q429" s="283">
        <f t="shared" si="7"/>
        <v>0</v>
      </c>
    </row>
    <row r="430" spans="2:17" s="311" customFormat="1" x14ac:dyDescent="0.2">
      <c r="B430" s="480" t="str">
        <f>+'11+'!B696:M696</f>
        <v>Муниципальная программа "Профилактика безнадзорности и правонарушений несовершеннолетних в Овюрском кожууне на 2021-2023 годы"</v>
      </c>
      <c r="C430" s="480"/>
      <c r="D430" s="480"/>
      <c r="E430" s="480"/>
      <c r="F430" s="481"/>
      <c r="G430" s="201" t="str">
        <f>+'11+'!Q696</f>
        <v>1500000000</v>
      </c>
      <c r="H430" s="201">
        <f>+'11+'!R696</f>
        <v>0</v>
      </c>
      <c r="O430" s="359">
        <f>+'11+'!W696</f>
        <v>45</v>
      </c>
      <c r="P430" s="346">
        <f>+'11+'!X696</f>
        <v>20</v>
      </c>
      <c r="Q430" s="283">
        <f t="shared" si="7"/>
        <v>44.444444444444443</v>
      </c>
    </row>
    <row r="431" spans="2:17" x14ac:dyDescent="0.2">
      <c r="B431" s="478" t="str">
        <f>+'11+'!B697:M697</f>
        <v>Принятие мер по совершенствованию нормативно- правового регулирования в сфере профилактики безнадзорности и правонарушений несовершеннолетних</v>
      </c>
      <c r="C431" s="478"/>
      <c r="D431" s="478"/>
      <c r="E431" s="478"/>
      <c r="F431" s="479"/>
      <c r="G431" s="63" t="str">
        <f>+'11+'!Q697</f>
        <v>1500103010</v>
      </c>
      <c r="H431" s="63">
        <f>+'11+'!R697</f>
        <v>0</v>
      </c>
      <c r="O431" s="203">
        <f>+'11+'!W697</f>
        <v>45</v>
      </c>
      <c r="P431" s="329">
        <f>+'11+'!X697</f>
        <v>20</v>
      </c>
      <c r="Q431" s="283">
        <f t="shared" si="7"/>
        <v>44.444444444444443</v>
      </c>
    </row>
    <row r="432" spans="2:17" x14ac:dyDescent="0.2">
      <c r="B432" s="478" t="str">
        <f>+'11+'!B698:M698</f>
        <v>Закупка товаров, работ и услуг для обеспечения государственных (муниципальных) нужд</v>
      </c>
      <c r="C432" s="478"/>
      <c r="D432" s="478"/>
      <c r="E432" s="478"/>
      <c r="F432" s="479"/>
      <c r="G432" s="63" t="str">
        <f>+'11+'!Q698</f>
        <v>1500103010</v>
      </c>
      <c r="H432" s="63" t="str">
        <f>+'11+'!R698</f>
        <v>200</v>
      </c>
      <c r="O432" s="203">
        <f>+'11+'!W698</f>
        <v>45</v>
      </c>
      <c r="P432" s="329">
        <f>+'11+'!X698</f>
        <v>20</v>
      </c>
      <c r="Q432" s="283">
        <f t="shared" si="7"/>
        <v>44.444444444444443</v>
      </c>
    </row>
    <row r="433" spans="2:17" x14ac:dyDescent="0.2">
      <c r="B433" s="478" t="str">
        <f>+'11+'!B699:M699</f>
        <v>Иные закупки товаров, работ и услуг для обеспечения государственных (муниципальных) нужд</v>
      </c>
      <c r="C433" s="478"/>
      <c r="D433" s="478"/>
      <c r="E433" s="478"/>
      <c r="F433" s="479"/>
      <c r="G433" s="63" t="str">
        <f>+'11+'!Q699</f>
        <v>1500103010</v>
      </c>
      <c r="H433" s="63" t="str">
        <f>+'11+'!R699</f>
        <v>240</v>
      </c>
      <c r="O433" s="203">
        <f>+'11+'!W699</f>
        <v>45</v>
      </c>
      <c r="P433" s="329">
        <f>+'11+'!X699</f>
        <v>20</v>
      </c>
      <c r="Q433" s="283">
        <f t="shared" si="7"/>
        <v>44.444444444444443</v>
      </c>
    </row>
    <row r="434" spans="2:17" x14ac:dyDescent="0.2">
      <c r="B434" s="478" t="str">
        <f>+'11+'!B700:M700</f>
        <v>Прочая закупка товаров, работ и услуг</v>
      </c>
      <c r="C434" s="478"/>
      <c r="D434" s="478"/>
      <c r="E434" s="478"/>
      <c r="F434" s="479"/>
      <c r="G434" s="63" t="str">
        <f>+'11+'!Q700</f>
        <v>1500103010</v>
      </c>
      <c r="H434" s="63" t="str">
        <f>+'11+'!R700</f>
        <v>244</v>
      </c>
      <c r="O434" s="203">
        <f>+'11+'!W700</f>
        <v>45</v>
      </c>
      <c r="P434" s="329">
        <f>+'11+'!X700</f>
        <v>20</v>
      </c>
      <c r="Q434" s="283">
        <f t="shared" si="7"/>
        <v>44.444444444444443</v>
      </c>
    </row>
    <row r="435" spans="2:17" s="311" customFormat="1" x14ac:dyDescent="0.2">
      <c r="B435" s="480" t="str">
        <f>+'11+'!B701:M701</f>
        <v>Муниципальная программа "Реализация государственной национальной политики РФ в Овюрском кожууте Республики Тыва  на 2021-2023 годы"</v>
      </c>
      <c r="C435" s="480"/>
      <c r="D435" s="480"/>
      <c r="E435" s="480"/>
      <c r="F435" s="481"/>
      <c r="G435" s="201" t="str">
        <f>+'11+'!Q701</f>
        <v>1600000000</v>
      </c>
      <c r="H435" s="201">
        <f>+'11+'!R701</f>
        <v>0</v>
      </c>
      <c r="O435" s="359">
        <f>+'11+'!W701</f>
        <v>50</v>
      </c>
      <c r="P435" s="346">
        <f>+'11+'!X701</f>
        <v>0</v>
      </c>
      <c r="Q435" s="283">
        <f t="shared" si="7"/>
        <v>0</v>
      </c>
    </row>
    <row r="436" spans="2:17" x14ac:dyDescent="0.2">
      <c r="B436" s="478" t="str">
        <f>+'11+'!B702:M702</f>
        <v>Организация мероприятий в сфере государственной национальной политики</v>
      </c>
      <c r="C436" s="478"/>
      <c r="D436" s="478"/>
      <c r="E436" s="478"/>
      <c r="F436" s="479"/>
      <c r="G436" s="63" t="str">
        <f>+'11+'!Q702</f>
        <v>1600002000</v>
      </c>
      <c r="H436" s="63">
        <f>+'11+'!R702</f>
        <v>0</v>
      </c>
      <c r="O436" s="203">
        <f>+'11+'!W702</f>
        <v>50</v>
      </c>
      <c r="P436" s="329">
        <f>+'11+'!X702</f>
        <v>0</v>
      </c>
      <c r="Q436" s="283">
        <f t="shared" si="7"/>
        <v>0</v>
      </c>
    </row>
    <row r="437" spans="2:17" x14ac:dyDescent="0.2">
      <c r="B437" s="478" t="str">
        <f>+'11+'!B703:M703</f>
        <v>Закупка товаров, работ и услуг для обеспечения государственных (муниципальных) нужд</v>
      </c>
      <c r="C437" s="478"/>
      <c r="D437" s="478"/>
      <c r="E437" s="478"/>
      <c r="F437" s="479"/>
      <c r="G437" s="63" t="str">
        <f>+'11+'!Q703</f>
        <v>1600002000</v>
      </c>
      <c r="H437" s="63" t="str">
        <f>+'11+'!R703</f>
        <v>200</v>
      </c>
      <c r="O437" s="203">
        <f>+'11+'!W703</f>
        <v>50</v>
      </c>
      <c r="P437" s="329">
        <f>+'11+'!X703</f>
        <v>0</v>
      </c>
      <c r="Q437" s="283">
        <f t="shared" si="7"/>
        <v>0</v>
      </c>
    </row>
    <row r="438" spans="2:17" x14ac:dyDescent="0.2">
      <c r="B438" s="478" t="str">
        <f>+'11+'!B704:M704</f>
        <v>Иные закупки товаров, работ и услуг для обеспечения государственных (муниципальных) нужд</v>
      </c>
      <c r="C438" s="478"/>
      <c r="D438" s="478"/>
      <c r="E438" s="478"/>
      <c r="F438" s="479"/>
      <c r="G438" s="63" t="str">
        <f>+'11+'!Q704</f>
        <v>1600002000</v>
      </c>
      <c r="H438" s="63" t="str">
        <f>+'11+'!R704</f>
        <v>240</v>
      </c>
      <c r="O438" s="203">
        <f>+'11+'!W704</f>
        <v>50</v>
      </c>
      <c r="P438" s="329">
        <f>+'11+'!X704</f>
        <v>0</v>
      </c>
      <c r="Q438" s="283">
        <f t="shared" si="7"/>
        <v>0</v>
      </c>
    </row>
    <row r="439" spans="2:17" x14ac:dyDescent="0.2">
      <c r="B439" s="478" t="str">
        <f>+'11+'!B705:M705</f>
        <v>Прочая закупка товаров, работ и услуг</v>
      </c>
      <c r="C439" s="478"/>
      <c r="D439" s="478"/>
      <c r="E439" s="478"/>
      <c r="F439" s="479"/>
      <c r="G439" s="63" t="str">
        <f>+'11+'!Q705</f>
        <v>1600002000</v>
      </c>
      <c r="H439" s="63" t="str">
        <f>+'11+'!R705</f>
        <v>244</v>
      </c>
      <c r="O439" s="203">
        <f>+'11+'!W705</f>
        <v>50</v>
      </c>
      <c r="P439" s="329">
        <f>+'11+'!X705</f>
        <v>0</v>
      </c>
      <c r="Q439" s="283">
        <f t="shared" si="7"/>
        <v>0</v>
      </c>
    </row>
    <row r="440" spans="2:17" x14ac:dyDescent="0.2">
      <c r="B440" s="478"/>
      <c r="C440" s="478"/>
      <c r="D440" s="478"/>
      <c r="E440" s="478"/>
      <c r="F440" s="479"/>
      <c r="G440" s="63"/>
      <c r="H440" s="63"/>
      <c r="O440" s="203"/>
      <c r="P440" s="360"/>
    </row>
    <row r="441" spans="2:17" x14ac:dyDescent="0.2">
      <c r="B441" s="478"/>
      <c r="C441" s="478"/>
      <c r="D441" s="478"/>
      <c r="E441" s="478"/>
      <c r="F441" s="479"/>
      <c r="G441" s="63"/>
      <c r="H441" s="63"/>
      <c r="O441" s="203"/>
      <c r="P441" s="203"/>
    </row>
    <row r="442" spans="2:17" x14ac:dyDescent="0.2">
      <c r="B442" s="478"/>
      <c r="C442" s="478"/>
      <c r="D442" s="478"/>
      <c r="E442" s="478"/>
      <c r="F442" s="479"/>
      <c r="G442" s="63"/>
      <c r="H442" s="63"/>
      <c r="O442" s="203"/>
      <c r="P442" s="203"/>
    </row>
    <row r="443" spans="2:17" x14ac:dyDescent="0.2">
      <c r="B443" s="478"/>
      <c r="C443" s="478"/>
      <c r="D443" s="478"/>
      <c r="E443" s="478"/>
      <c r="F443" s="479"/>
      <c r="G443" s="63"/>
      <c r="H443" s="63"/>
      <c r="O443" s="203"/>
      <c r="P443" s="203"/>
    </row>
    <row r="444" spans="2:17" x14ac:dyDescent="0.2">
      <c r="B444" s="478"/>
      <c r="C444" s="478"/>
      <c r="D444" s="478"/>
      <c r="E444" s="478"/>
      <c r="F444" s="479"/>
      <c r="G444" s="63"/>
      <c r="H444" s="63"/>
      <c r="O444" s="203"/>
      <c r="P444" s="203"/>
    </row>
    <row r="445" spans="2:17" x14ac:dyDescent="0.2">
      <c r="B445" s="478"/>
      <c r="C445" s="478"/>
      <c r="D445" s="478"/>
      <c r="E445" s="478"/>
      <c r="F445" s="479"/>
      <c r="G445" s="63"/>
      <c r="H445" s="63"/>
      <c r="O445" s="203"/>
      <c r="P445" s="203"/>
    </row>
    <row r="446" spans="2:17" x14ac:dyDescent="0.2">
      <c r="B446" s="478"/>
      <c r="C446" s="478"/>
      <c r="D446" s="478"/>
      <c r="E446" s="478"/>
      <c r="F446" s="479"/>
      <c r="G446" s="63"/>
      <c r="H446" s="63"/>
      <c r="O446" s="203"/>
      <c r="P446" s="203"/>
    </row>
    <row r="447" spans="2:17" x14ac:dyDescent="0.2">
      <c r="B447" s="478"/>
      <c r="C447" s="478"/>
      <c r="D447" s="478"/>
      <c r="E447" s="478"/>
      <c r="F447" s="479"/>
      <c r="G447" s="63"/>
      <c r="H447" s="63"/>
      <c r="O447" s="203"/>
      <c r="P447" s="203"/>
    </row>
    <row r="448" spans="2:17" x14ac:dyDescent="0.2">
      <c r="B448" s="478"/>
      <c r="C448" s="478"/>
      <c r="D448" s="478"/>
      <c r="E448" s="478"/>
      <c r="F448" s="479"/>
      <c r="G448" s="63"/>
      <c r="H448" s="63"/>
      <c r="O448" s="203"/>
      <c r="P448" s="203"/>
    </row>
    <row r="449" spans="2:16" x14ac:dyDescent="0.2">
      <c r="B449" s="478"/>
      <c r="C449" s="478"/>
      <c r="D449" s="478"/>
      <c r="E449" s="478"/>
      <c r="F449" s="479"/>
      <c r="G449" s="63"/>
      <c r="H449" s="63"/>
      <c r="O449" s="203"/>
      <c r="P449" s="203"/>
    </row>
    <row r="450" spans="2:16" x14ac:dyDescent="0.2">
      <c r="B450" s="478"/>
      <c r="C450" s="478"/>
      <c r="D450" s="478"/>
      <c r="E450" s="478"/>
      <c r="F450" s="479"/>
      <c r="G450" s="63"/>
      <c r="H450" s="63"/>
      <c r="O450" s="203"/>
      <c r="P450" s="203"/>
    </row>
    <row r="451" spans="2:16" x14ac:dyDescent="0.2">
      <c r="B451" s="478"/>
      <c r="C451" s="478"/>
      <c r="D451" s="478"/>
      <c r="E451" s="478"/>
      <c r="F451" s="479"/>
      <c r="G451" s="63"/>
      <c r="H451" s="63"/>
      <c r="O451" s="203"/>
      <c r="P451" s="203"/>
    </row>
    <row r="452" spans="2:16" x14ac:dyDescent="0.2">
      <c r="B452" s="478"/>
      <c r="C452" s="478"/>
      <c r="D452" s="478"/>
      <c r="E452" s="478"/>
      <c r="F452" s="479"/>
      <c r="G452" s="63"/>
      <c r="H452" s="63"/>
      <c r="O452" s="203"/>
      <c r="P452" s="203"/>
    </row>
    <row r="453" spans="2:16" x14ac:dyDescent="0.2">
      <c r="B453" s="478"/>
      <c r="C453" s="478"/>
      <c r="D453" s="478"/>
      <c r="E453" s="478"/>
      <c r="F453" s="479"/>
      <c r="G453" s="63"/>
      <c r="H453" s="63"/>
      <c r="O453" s="203"/>
      <c r="P453" s="203"/>
    </row>
    <row r="454" spans="2:16" x14ac:dyDescent="0.2">
      <c r="B454" s="478"/>
      <c r="C454" s="478"/>
      <c r="D454" s="478"/>
      <c r="E454" s="478"/>
      <c r="F454" s="479"/>
      <c r="G454" s="63"/>
      <c r="H454" s="63"/>
      <c r="O454" s="203"/>
      <c r="P454" s="203"/>
    </row>
    <row r="455" spans="2:16" x14ac:dyDescent="0.2">
      <c r="B455" s="478"/>
      <c r="C455" s="478"/>
      <c r="D455" s="478"/>
      <c r="E455" s="478"/>
      <c r="F455" s="479"/>
      <c r="G455" s="63"/>
      <c r="H455" s="63"/>
      <c r="O455" s="203"/>
      <c r="P455" s="203"/>
    </row>
    <row r="456" spans="2:16" x14ac:dyDescent="0.2">
      <c r="B456" s="478"/>
      <c r="C456" s="478"/>
      <c r="D456" s="478"/>
      <c r="E456" s="478"/>
      <c r="F456" s="479"/>
      <c r="G456" s="63"/>
      <c r="H456" s="63"/>
      <c r="O456" s="203"/>
      <c r="P456" s="203"/>
    </row>
    <row r="457" spans="2:16" x14ac:dyDescent="0.2">
      <c r="B457" s="478"/>
      <c r="C457" s="478"/>
      <c r="D457" s="478"/>
      <c r="E457" s="478"/>
      <c r="F457" s="479"/>
      <c r="G457" s="63"/>
      <c r="H457" s="63"/>
      <c r="O457" s="203"/>
      <c r="P457" s="203"/>
    </row>
    <row r="458" spans="2:16" x14ac:dyDescent="0.2">
      <c r="B458" s="478"/>
      <c r="C458" s="478"/>
      <c r="D458" s="478"/>
      <c r="E458" s="478"/>
      <c r="F458" s="479"/>
      <c r="G458" s="63"/>
      <c r="H458" s="63"/>
      <c r="O458" s="203"/>
      <c r="P458" s="203"/>
    </row>
    <row r="459" spans="2:16" x14ac:dyDescent="0.2">
      <c r="B459" s="478"/>
      <c r="C459" s="478"/>
      <c r="D459" s="478"/>
      <c r="E459" s="478"/>
      <c r="F459" s="479"/>
      <c r="G459" s="63"/>
      <c r="H459" s="63"/>
      <c r="O459" s="203"/>
      <c r="P459" s="203"/>
    </row>
    <row r="460" spans="2:16" x14ac:dyDescent="0.2">
      <c r="B460" s="478"/>
      <c r="C460" s="478"/>
      <c r="D460" s="478"/>
      <c r="E460" s="478"/>
      <c r="F460" s="479"/>
      <c r="G460" s="63"/>
      <c r="H460" s="63"/>
      <c r="O460" s="203"/>
      <c r="P460" s="203"/>
    </row>
    <row r="461" spans="2:16" x14ac:dyDescent="0.2">
      <c r="B461" s="478"/>
      <c r="C461" s="478"/>
      <c r="D461" s="478"/>
      <c r="E461" s="478"/>
      <c r="F461" s="479"/>
      <c r="G461" s="63"/>
      <c r="H461" s="63"/>
      <c r="O461" s="203"/>
      <c r="P461" s="203"/>
    </row>
    <row r="462" spans="2:16" x14ac:dyDescent="0.2">
      <c r="B462" s="478"/>
      <c r="C462" s="478"/>
      <c r="D462" s="478"/>
      <c r="E462" s="478"/>
      <c r="F462" s="479"/>
      <c r="G462" s="63"/>
      <c r="H462" s="63"/>
      <c r="O462" s="203"/>
      <c r="P462" s="203"/>
    </row>
    <row r="463" spans="2:16" x14ac:dyDescent="0.2">
      <c r="B463" s="478"/>
      <c r="C463" s="478"/>
      <c r="D463" s="478"/>
      <c r="E463" s="478"/>
      <c r="F463" s="479"/>
      <c r="G463" s="63"/>
      <c r="H463" s="63"/>
      <c r="O463" s="203"/>
      <c r="P463" s="203"/>
    </row>
    <row r="464" spans="2:16" x14ac:dyDescent="0.2">
      <c r="B464" s="478"/>
      <c r="C464" s="478"/>
      <c r="D464" s="478"/>
      <c r="E464" s="478"/>
      <c r="F464" s="479"/>
      <c r="G464" s="63"/>
      <c r="H464" s="63"/>
      <c r="O464" s="203"/>
      <c r="P464" s="203"/>
    </row>
    <row r="465" spans="2:16" x14ac:dyDescent="0.2">
      <c r="B465" s="478"/>
      <c r="C465" s="478"/>
      <c r="D465" s="478"/>
      <c r="E465" s="478"/>
      <c r="F465" s="479"/>
      <c r="G465" s="63"/>
      <c r="H465" s="63"/>
      <c r="O465" s="203"/>
      <c r="P465" s="203"/>
    </row>
    <row r="466" spans="2:16" x14ac:dyDescent="0.2">
      <c r="B466" s="478"/>
      <c r="C466" s="478"/>
      <c r="D466" s="478"/>
      <c r="E466" s="478"/>
      <c r="F466" s="479"/>
      <c r="G466" s="63"/>
      <c r="H466" s="63"/>
      <c r="O466" s="203"/>
      <c r="P466" s="203"/>
    </row>
    <row r="467" spans="2:16" x14ac:dyDescent="0.2">
      <c r="B467" s="478"/>
      <c r="C467" s="478"/>
      <c r="D467" s="478"/>
      <c r="E467" s="478"/>
      <c r="F467" s="479"/>
      <c r="G467" s="63"/>
      <c r="H467" s="63"/>
      <c r="O467" s="203"/>
      <c r="P467" s="203"/>
    </row>
    <row r="468" spans="2:16" x14ac:dyDescent="0.2">
      <c r="B468" s="478"/>
      <c r="C468" s="478"/>
      <c r="D468" s="478"/>
      <c r="E468" s="478"/>
      <c r="F468" s="479"/>
      <c r="G468" s="63"/>
      <c r="H468" s="63"/>
      <c r="O468" s="203"/>
      <c r="P468" s="203"/>
    </row>
    <row r="469" spans="2:16" x14ac:dyDescent="0.2">
      <c r="B469" s="478"/>
      <c r="C469" s="478"/>
      <c r="D469" s="478"/>
      <c r="E469" s="478"/>
      <c r="F469" s="479"/>
      <c r="G469" s="63"/>
      <c r="H469" s="63"/>
      <c r="O469" s="203"/>
      <c r="P469" s="203"/>
    </row>
    <row r="470" spans="2:16" x14ac:dyDescent="0.2">
      <c r="B470" s="478"/>
      <c r="C470" s="478"/>
      <c r="D470" s="478"/>
      <c r="E470" s="478"/>
      <c r="F470" s="479"/>
      <c r="G470" s="63"/>
      <c r="H470" s="63"/>
      <c r="O470" s="203"/>
      <c r="P470" s="203"/>
    </row>
    <row r="471" spans="2:16" x14ac:dyDescent="0.2">
      <c r="B471" s="478"/>
      <c r="C471" s="478"/>
      <c r="D471" s="478"/>
      <c r="E471" s="478"/>
      <c r="F471" s="479"/>
      <c r="G471" s="63"/>
      <c r="H471" s="63"/>
      <c r="O471" s="203"/>
      <c r="P471" s="203"/>
    </row>
    <row r="472" spans="2:16" x14ac:dyDescent="0.2">
      <c r="B472" s="478"/>
      <c r="C472" s="478"/>
      <c r="D472" s="478"/>
      <c r="E472" s="478"/>
      <c r="F472" s="479"/>
      <c r="G472" s="63"/>
      <c r="H472" s="63"/>
      <c r="O472" s="203"/>
      <c r="P472" s="203"/>
    </row>
    <row r="473" spans="2:16" x14ac:dyDescent="0.2">
      <c r="B473" s="478"/>
      <c r="C473" s="478"/>
      <c r="D473" s="478"/>
      <c r="E473" s="478"/>
      <c r="F473" s="479"/>
      <c r="G473" s="63"/>
      <c r="H473" s="63"/>
      <c r="O473" s="203"/>
      <c r="P473" s="203"/>
    </row>
    <row r="474" spans="2:16" x14ac:dyDescent="0.2">
      <c r="B474" s="478"/>
      <c r="C474" s="478"/>
      <c r="D474" s="478"/>
      <c r="E474" s="478"/>
      <c r="F474" s="479"/>
      <c r="G474" s="63"/>
      <c r="H474" s="63"/>
      <c r="O474" s="203"/>
      <c r="P474" s="203"/>
    </row>
    <row r="475" spans="2:16" x14ac:dyDescent="0.2">
      <c r="B475" s="478"/>
      <c r="C475" s="478"/>
      <c r="D475" s="478"/>
      <c r="E475" s="478"/>
      <c r="F475" s="479"/>
      <c r="G475" s="63"/>
      <c r="H475" s="63"/>
      <c r="O475" s="203"/>
      <c r="P475" s="203"/>
    </row>
    <row r="476" spans="2:16" x14ac:dyDescent="0.2">
      <c r="B476" s="478"/>
      <c r="C476" s="478"/>
      <c r="D476" s="478"/>
      <c r="E476" s="478"/>
      <c r="F476" s="479"/>
      <c r="G476" s="63"/>
      <c r="H476" s="63"/>
      <c r="O476" s="203"/>
      <c r="P476" s="203"/>
    </row>
    <row r="477" spans="2:16" x14ac:dyDescent="0.2">
      <c r="B477" s="478"/>
      <c r="C477" s="478"/>
      <c r="D477" s="478"/>
      <c r="E477" s="478"/>
      <c r="F477" s="479"/>
      <c r="G477" s="63"/>
      <c r="H477" s="63"/>
      <c r="O477" s="203"/>
      <c r="P477" s="203"/>
    </row>
    <row r="478" spans="2:16" x14ac:dyDescent="0.2">
      <c r="B478" s="478"/>
      <c r="C478" s="478"/>
      <c r="D478" s="478"/>
      <c r="E478" s="478"/>
      <c r="F478" s="479"/>
      <c r="G478" s="63"/>
      <c r="H478" s="63"/>
      <c r="O478" s="203"/>
      <c r="P478" s="203"/>
    </row>
    <row r="479" spans="2:16" x14ac:dyDescent="0.2">
      <c r="B479" s="478"/>
      <c r="C479" s="478"/>
      <c r="D479" s="478"/>
      <c r="E479" s="478"/>
      <c r="F479" s="479"/>
      <c r="G479" s="63"/>
      <c r="H479" s="63"/>
      <c r="O479" s="203"/>
      <c r="P479" s="203"/>
    </row>
    <row r="480" spans="2:16" x14ac:dyDescent="0.2">
      <c r="B480" s="478"/>
      <c r="C480" s="478"/>
      <c r="D480" s="478"/>
      <c r="E480" s="478"/>
      <c r="F480" s="479"/>
      <c r="G480" s="63"/>
      <c r="H480" s="63"/>
      <c r="O480" s="203"/>
      <c r="P480" s="203"/>
    </row>
    <row r="481" spans="2:16" x14ac:dyDescent="0.2">
      <c r="B481" s="478"/>
      <c r="C481" s="478"/>
      <c r="D481" s="478"/>
      <c r="E481" s="478"/>
      <c r="F481" s="479"/>
      <c r="G481" s="63"/>
      <c r="H481" s="63"/>
      <c r="O481" s="203"/>
      <c r="P481" s="203"/>
    </row>
    <row r="482" spans="2:16" x14ac:dyDescent="0.2">
      <c r="B482" s="478"/>
      <c r="C482" s="478"/>
      <c r="D482" s="478"/>
      <c r="E482" s="478"/>
      <c r="F482" s="479"/>
      <c r="G482" s="63"/>
      <c r="H482" s="63"/>
      <c r="O482" s="203"/>
      <c r="P482" s="203"/>
    </row>
    <row r="483" spans="2:16" x14ac:dyDescent="0.2">
      <c r="B483" s="478"/>
      <c r="C483" s="478"/>
      <c r="D483" s="478"/>
      <c r="E483" s="478"/>
      <c r="F483" s="479"/>
      <c r="G483" s="63"/>
      <c r="H483" s="63"/>
      <c r="O483" s="203"/>
      <c r="P483" s="203"/>
    </row>
    <row r="484" spans="2:16" x14ac:dyDescent="0.2">
      <c r="B484" s="478"/>
      <c r="C484" s="478"/>
      <c r="D484" s="478"/>
      <c r="E484" s="478"/>
      <c r="F484" s="479"/>
      <c r="G484" s="63"/>
      <c r="H484" s="63"/>
      <c r="O484" s="203"/>
      <c r="P484" s="203"/>
    </row>
    <row r="485" spans="2:16" x14ac:dyDescent="0.2">
      <c r="B485" s="478"/>
      <c r="C485" s="478"/>
      <c r="D485" s="478"/>
      <c r="E485" s="478"/>
      <c r="F485" s="479"/>
      <c r="G485" s="63"/>
      <c r="H485" s="63"/>
      <c r="O485" s="203"/>
      <c r="P485" s="203"/>
    </row>
    <row r="486" spans="2:16" x14ac:dyDescent="0.2">
      <c r="B486" s="478"/>
      <c r="C486" s="478"/>
      <c r="D486" s="478"/>
      <c r="E486" s="478"/>
      <c r="F486" s="479"/>
      <c r="G486" s="63"/>
      <c r="H486" s="63"/>
      <c r="O486" s="203"/>
      <c r="P486" s="203"/>
    </row>
    <row r="487" spans="2:16" x14ac:dyDescent="0.2">
      <c r="B487" s="478"/>
      <c r="C487" s="478"/>
      <c r="D487" s="478"/>
      <c r="E487" s="478"/>
      <c r="F487" s="479"/>
      <c r="G487" s="63"/>
      <c r="H487" s="63"/>
      <c r="O487" s="203"/>
      <c r="P487" s="203"/>
    </row>
    <row r="488" spans="2:16" x14ac:dyDescent="0.2">
      <c r="B488" s="478"/>
      <c r="C488" s="478"/>
      <c r="D488" s="478"/>
      <c r="E488" s="478"/>
      <c r="F488" s="479"/>
      <c r="G488" s="63"/>
      <c r="H488" s="63"/>
      <c r="O488" s="203"/>
      <c r="P488" s="203"/>
    </row>
    <row r="489" spans="2:16" x14ac:dyDescent="0.2">
      <c r="B489" s="478"/>
      <c r="C489" s="478"/>
      <c r="D489" s="478"/>
      <c r="E489" s="478"/>
      <c r="F489" s="479"/>
      <c r="G489" s="63"/>
      <c r="H489" s="63"/>
      <c r="O489" s="203"/>
      <c r="P489" s="203"/>
    </row>
    <row r="490" spans="2:16" x14ac:dyDescent="0.2">
      <c r="B490" s="478"/>
      <c r="C490" s="478"/>
      <c r="D490" s="478"/>
      <c r="E490" s="478"/>
      <c r="F490" s="479"/>
      <c r="G490" s="63"/>
      <c r="H490" s="63"/>
      <c r="O490" s="203"/>
      <c r="P490" s="203"/>
    </row>
    <row r="491" spans="2:16" x14ac:dyDescent="0.2">
      <c r="B491" s="478"/>
      <c r="C491" s="478"/>
      <c r="D491" s="478"/>
      <c r="E491" s="478"/>
      <c r="F491" s="479"/>
      <c r="G491" s="63"/>
      <c r="H491" s="63"/>
      <c r="O491" s="203"/>
      <c r="P491" s="203"/>
    </row>
    <row r="492" spans="2:16" x14ac:dyDescent="0.2">
      <c r="B492" s="478"/>
      <c r="C492" s="478"/>
      <c r="D492" s="478"/>
      <c r="E492" s="478"/>
      <c r="F492" s="479"/>
      <c r="G492" s="63"/>
      <c r="H492" s="63"/>
      <c r="O492" s="203"/>
      <c r="P492" s="203"/>
    </row>
    <row r="493" spans="2:16" x14ac:dyDescent="0.2">
      <c r="B493" s="478"/>
      <c r="C493" s="478"/>
      <c r="D493" s="478"/>
      <c r="E493" s="478"/>
      <c r="F493" s="479"/>
      <c r="G493" s="63"/>
      <c r="H493" s="63"/>
      <c r="O493" s="203"/>
      <c r="P493" s="203"/>
    </row>
    <row r="494" spans="2:16" x14ac:dyDescent="0.2">
      <c r="B494" s="478"/>
      <c r="C494" s="478"/>
      <c r="D494" s="478"/>
      <c r="E494" s="478"/>
      <c r="F494" s="479"/>
      <c r="G494" s="63"/>
      <c r="H494" s="63"/>
      <c r="O494" s="203"/>
      <c r="P494" s="203"/>
    </row>
    <row r="495" spans="2:16" x14ac:dyDescent="0.2">
      <c r="B495" s="478"/>
      <c r="C495" s="478"/>
      <c r="D495" s="478"/>
      <c r="E495" s="478"/>
      <c r="F495" s="479"/>
      <c r="G495" s="63"/>
      <c r="H495" s="63"/>
      <c r="O495" s="203"/>
      <c r="P495" s="203"/>
    </row>
    <row r="496" spans="2:16" x14ac:dyDescent="0.2">
      <c r="B496" s="478"/>
      <c r="C496" s="478"/>
      <c r="D496" s="478"/>
      <c r="E496" s="478"/>
      <c r="F496" s="479"/>
      <c r="G496" s="63"/>
      <c r="H496" s="63"/>
      <c r="O496" s="203"/>
      <c r="P496" s="203"/>
    </row>
    <row r="497" spans="2:16" x14ac:dyDescent="0.2">
      <c r="B497" s="478"/>
      <c r="C497" s="478"/>
      <c r="D497" s="478"/>
      <c r="E497" s="478"/>
      <c r="F497" s="479"/>
      <c r="G497" s="63"/>
      <c r="H497" s="63"/>
      <c r="O497" s="203"/>
      <c r="P497" s="203"/>
    </row>
    <row r="498" spans="2:16" x14ac:dyDescent="0.2">
      <c r="B498" s="478"/>
      <c r="C498" s="478"/>
      <c r="D498" s="478"/>
      <c r="E498" s="478"/>
      <c r="F498" s="479"/>
      <c r="G498" s="63"/>
      <c r="H498" s="63"/>
      <c r="O498" s="203"/>
      <c r="P498" s="203"/>
    </row>
    <row r="499" spans="2:16" x14ac:dyDescent="0.2">
      <c r="B499" s="478"/>
      <c r="C499" s="478"/>
      <c r="D499" s="478"/>
      <c r="E499" s="478"/>
      <c r="F499" s="479"/>
      <c r="G499" s="63"/>
      <c r="H499" s="63"/>
      <c r="O499" s="203"/>
      <c r="P499" s="203"/>
    </row>
    <row r="500" spans="2:16" x14ac:dyDescent="0.2">
      <c r="B500" s="478"/>
      <c r="C500" s="478"/>
      <c r="D500" s="478"/>
      <c r="E500" s="478"/>
      <c r="F500" s="479"/>
      <c r="G500" s="63"/>
      <c r="H500" s="63"/>
      <c r="O500" s="203"/>
      <c r="P500" s="203"/>
    </row>
    <row r="501" spans="2:16" x14ac:dyDescent="0.2">
      <c r="B501" s="478"/>
      <c r="C501" s="478"/>
      <c r="D501" s="478"/>
      <c r="E501" s="478"/>
      <c r="F501" s="479"/>
      <c r="G501" s="63"/>
      <c r="H501" s="63"/>
      <c r="O501" s="203"/>
      <c r="P501" s="203"/>
    </row>
    <row r="502" spans="2:16" x14ac:dyDescent="0.2">
      <c r="B502" s="478"/>
      <c r="C502" s="478"/>
      <c r="D502" s="478"/>
      <c r="E502" s="478"/>
      <c r="F502" s="479"/>
      <c r="G502" s="63"/>
      <c r="H502" s="63"/>
      <c r="O502" s="203"/>
      <c r="P502" s="203"/>
    </row>
    <row r="503" spans="2:16" x14ac:dyDescent="0.2">
      <c r="B503" s="478"/>
      <c r="C503" s="478"/>
      <c r="D503" s="478"/>
      <c r="E503" s="478"/>
      <c r="F503" s="479"/>
      <c r="G503" s="63"/>
      <c r="H503" s="63"/>
      <c r="O503" s="203"/>
      <c r="P503" s="203"/>
    </row>
    <row r="504" spans="2:16" x14ac:dyDescent="0.2">
      <c r="B504" s="478"/>
      <c r="C504" s="478"/>
      <c r="D504" s="478"/>
      <c r="E504" s="478"/>
      <c r="F504" s="479"/>
      <c r="G504" s="63"/>
      <c r="H504" s="63"/>
      <c r="O504" s="203"/>
      <c r="P504" s="203"/>
    </row>
    <row r="505" spans="2:16" x14ac:dyDescent="0.2">
      <c r="B505" s="478"/>
      <c r="C505" s="478"/>
      <c r="D505" s="478"/>
      <c r="E505" s="478"/>
      <c r="F505" s="479"/>
      <c r="G505" s="63"/>
      <c r="H505" s="63"/>
      <c r="O505" s="203"/>
      <c r="P505" s="203"/>
    </row>
    <row r="506" spans="2:16" x14ac:dyDescent="0.2">
      <c r="B506" s="478"/>
      <c r="C506" s="478"/>
      <c r="D506" s="478"/>
      <c r="E506" s="478"/>
      <c r="F506" s="479"/>
      <c r="G506" s="63"/>
      <c r="H506" s="63"/>
      <c r="O506" s="203"/>
      <c r="P506" s="203"/>
    </row>
    <row r="507" spans="2:16" x14ac:dyDescent="0.2">
      <c r="B507" s="478"/>
      <c r="C507" s="478"/>
      <c r="D507" s="478"/>
      <c r="E507" s="478"/>
      <c r="F507" s="479"/>
      <c r="G507" s="63"/>
      <c r="H507" s="63"/>
      <c r="O507" s="203"/>
      <c r="P507" s="203"/>
    </row>
    <row r="508" spans="2:16" x14ac:dyDescent="0.2">
      <c r="B508" s="478"/>
      <c r="C508" s="478"/>
      <c r="D508" s="478"/>
      <c r="E508" s="478"/>
      <c r="F508" s="479"/>
      <c r="G508" s="63"/>
      <c r="H508" s="63"/>
      <c r="O508" s="203"/>
      <c r="P508" s="203"/>
    </row>
    <row r="509" spans="2:16" x14ac:dyDescent="0.2">
      <c r="B509" s="478"/>
      <c r="C509" s="478"/>
      <c r="D509" s="478"/>
      <c r="E509" s="478"/>
      <c r="F509" s="479"/>
      <c r="G509" s="63"/>
      <c r="H509" s="63"/>
      <c r="O509" s="203"/>
      <c r="P509" s="203"/>
    </row>
    <row r="510" spans="2:16" x14ac:dyDescent="0.2">
      <c r="B510" s="478"/>
      <c r="C510" s="478"/>
      <c r="D510" s="478"/>
      <c r="E510" s="478"/>
      <c r="F510" s="479"/>
      <c r="G510" s="63"/>
      <c r="H510" s="63"/>
      <c r="O510" s="203"/>
      <c r="P510" s="203"/>
    </row>
    <row r="511" spans="2:16" x14ac:dyDescent="0.2">
      <c r="B511" s="478"/>
      <c r="C511" s="478"/>
      <c r="D511" s="478"/>
      <c r="E511" s="478"/>
      <c r="F511" s="479"/>
      <c r="G511" s="63"/>
      <c r="H511" s="63"/>
      <c r="O511" s="203"/>
      <c r="P511" s="203"/>
    </row>
    <row r="512" spans="2:16" x14ac:dyDescent="0.2">
      <c r="B512" s="478"/>
      <c r="C512" s="478"/>
      <c r="D512" s="478"/>
      <c r="E512" s="478"/>
      <c r="F512" s="479"/>
      <c r="G512" s="63"/>
      <c r="H512" s="63"/>
      <c r="O512" s="203"/>
      <c r="P512" s="203"/>
    </row>
    <row r="513" spans="2:16" x14ac:dyDescent="0.2">
      <c r="B513" s="478"/>
      <c r="C513" s="478"/>
      <c r="D513" s="478"/>
      <c r="E513" s="478"/>
      <c r="F513" s="479"/>
      <c r="G513" s="63"/>
      <c r="H513" s="63"/>
      <c r="O513" s="203"/>
      <c r="P513" s="203"/>
    </row>
    <row r="514" spans="2:16" x14ac:dyDescent="0.2">
      <c r="B514" s="478"/>
      <c r="C514" s="478"/>
      <c r="D514" s="478"/>
      <c r="E514" s="478"/>
      <c r="F514" s="479"/>
      <c r="G514" s="63"/>
      <c r="H514" s="63"/>
      <c r="O514" s="203"/>
      <c r="P514" s="203"/>
    </row>
    <row r="515" spans="2:16" x14ac:dyDescent="0.2">
      <c r="B515" s="478"/>
      <c r="C515" s="478"/>
      <c r="D515" s="478"/>
      <c r="E515" s="478"/>
      <c r="F515" s="479"/>
      <c r="G515" s="63"/>
      <c r="H515" s="63"/>
      <c r="O515" s="203"/>
      <c r="P515" s="203"/>
    </row>
    <row r="516" spans="2:16" x14ac:dyDescent="0.2">
      <c r="B516" s="478"/>
      <c r="C516" s="478"/>
      <c r="D516" s="478"/>
      <c r="E516" s="478"/>
      <c r="F516" s="479"/>
      <c r="G516" s="63"/>
      <c r="H516" s="63"/>
      <c r="O516" s="203"/>
      <c r="P516" s="203"/>
    </row>
    <row r="517" spans="2:16" x14ac:dyDescent="0.2">
      <c r="B517" s="478"/>
      <c r="C517" s="478"/>
      <c r="D517" s="478"/>
      <c r="E517" s="478"/>
      <c r="F517" s="479"/>
      <c r="G517" s="63"/>
      <c r="H517" s="63"/>
      <c r="O517" s="203"/>
      <c r="P517" s="203"/>
    </row>
    <row r="518" spans="2:16" x14ac:dyDescent="0.2">
      <c r="B518" s="478"/>
      <c r="C518" s="478"/>
      <c r="D518" s="478"/>
      <c r="E518" s="478"/>
      <c r="F518" s="479"/>
      <c r="G518" s="63"/>
      <c r="H518" s="63"/>
      <c r="O518" s="203"/>
      <c r="P518" s="203"/>
    </row>
    <row r="519" spans="2:16" x14ac:dyDescent="0.2">
      <c r="B519" s="478"/>
      <c r="C519" s="478"/>
      <c r="D519" s="478"/>
      <c r="E519" s="478"/>
      <c r="F519" s="479"/>
      <c r="G519" s="63"/>
      <c r="H519" s="63"/>
      <c r="O519" s="203"/>
      <c r="P519" s="203"/>
    </row>
    <row r="520" spans="2:16" x14ac:dyDescent="0.2">
      <c r="B520" s="478"/>
      <c r="C520" s="478"/>
      <c r="D520" s="478"/>
      <c r="E520" s="478"/>
      <c r="F520" s="479"/>
      <c r="G520" s="63"/>
      <c r="H520" s="63"/>
      <c r="O520" s="203"/>
      <c r="P520" s="203"/>
    </row>
    <row r="521" spans="2:16" x14ac:dyDescent="0.2">
      <c r="B521" s="478"/>
      <c r="C521" s="478"/>
      <c r="D521" s="478"/>
      <c r="E521" s="478"/>
      <c r="F521" s="479"/>
      <c r="G521" s="63"/>
      <c r="H521" s="63"/>
      <c r="O521" s="203"/>
      <c r="P521" s="203"/>
    </row>
    <row r="522" spans="2:16" x14ac:dyDescent="0.2">
      <c r="B522" s="478"/>
      <c r="C522" s="478"/>
      <c r="D522" s="478"/>
      <c r="E522" s="478"/>
      <c r="F522" s="479"/>
      <c r="G522" s="63"/>
      <c r="H522" s="63"/>
      <c r="O522" s="203"/>
      <c r="P522" s="203"/>
    </row>
    <row r="523" spans="2:16" x14ac:dyDescent="0.2">
      <c r="B523" s="478"/>
      <c r="C523" s="478"/>
      <c r="D523" s="478"/>
      <c r="E523" s="478"/>
      <c r="F523" s="479"/>
      <c r="G523" s="63"/>
      <c r="H523" s="63"/>
      <c r="O523" s="203"/>
      <c r="P523" s="203"/>
    </row>
    <row r="524" spans="2:16" x14ac:dyDescent="0.2">
      <c r="B524" s="478"/>
      <c r="C524" s="478"/>
      <c r="D524" s="478"/>
      <c r="E524" s="478"/>
      <c r="F524" s="479"/>
      <c r="G524" s="63"/>
      <c r="H524" s="63"/>
      <c r="O524" s="203"/>
      <c r="P524" s="203"/>
    </row>
    <row r="525" spans="2:16" x14ac:dyDescent="0.2">
      <c r="B525" s="478"/>
      <c r="C525" s="478"/>
      <c r="D525" s="478"/>
      <c r="E525" s="478"/>
      <c r="F525" s="479"/>
      <c r="G525" s="63"/>
      <c r="H525" s="63"/>
      <c r="O525" s="203"/>
      <c r="P525" s="203"/>
    </row>
    <row r="526" spans="2:16" x14ac:dyDescent="0.2">
      <c r="B526" s="478"/>
      <c r="C526" s="478"/>
      <c r="D526" s="478"/>
      <c r="E526" s="478"/>
      <c r="F526" s="479"/>
      <c r="G526" s="63"/>
      <c r="H526" s="63"/>
      <c r="O526" s="203"/>
      <c r="P526" s="203"/>
    </row>
    <row r="527" spans="2:16" x14ac:dyDescent="0.2">
      <c r="B527" s="478"/>
      <c r="C527" s="478"/>
      <c r="D527" s="478"/>
      <c r="E527" s="478"/>
      <c r="F527" s="479"/>
      <c r="G527" s="63"/>
      <c r="H527" s="63"/>
      <c r="O527" s="203"/>
      <c r="P527" s="203"/>
    </row>
    <row r="528" spans="2:16" x14ac:dyDescent="0.2">
      <c r="B528" s="478"/>
      <c r="C528" s="478"/>
      <c r="D528" s="478"/>
      <c r="E528" s="478"/>
      <c r="F528" s="479"/>
      <c r="G528" s="63"/>
      <c r="H528" s="63"/>
      <c r="O528" s="203"/>
      <c r="P528" s="203"/>
    </row>
    <row r="529" spans="2:16" x14ac:dyDescent="0.2">
      <c r="B529" s="478"/>
      <c r="C529" s="478"/>
      <c r="D529" s="478"/>
      <c r="E529" s="478"/>
      <c r="F529" s="479"/>
      <c r="G529" s="63"/>
      <c r="H529" s="63"/>
      <c r="O529" s="203"/>
      <c r="P529" s="203"/>
    </row>
    <row r="530" spans="2:16" x14ac:dyDescent="0.2">
      <c r="B530" s="478"/>
      <c r="C530" s="478"/>
      <c r="D530" s="478"/>
      <c r="E530" s="478"/>
      <c r="F530" s="479"/>
      <c r="G530" s="63"/>
      <c r="H530" s="63"/>
      <c r="O530" s="203"/>
      <c r="P530" s="203"/>
    </row>
    <row r="531" spans="2:16" x14ac:dyDescent="0.2">
      <c r="B531" s="478"/>
      <c r="C531" s="478"/>
      <c r="D531" s="478"/>
      <c r="E531" s="478"/>
      <c r="F531" s="479"/>
      <c r="G531" s="63"/>
      <c r="H531" s="63"/>
      <c r="O531" s="203"/>
      <c r="P531" s="203"/>
    </row>
    <row r="532" spans="2:16" x14ac:dyDescent="0.2">
      <c r="B532" s="478"/>
      <c r="C532" s="478"/>
      <c r="D532" s="478"/>
      <c r="E532" s="478"/>
      <c r="F532" s="479"/>
      <c r="G532" s="63"/>
      <c r="H532" s="63"/>
      <c r="O532" s="203"/>
      <c r="P532" s="203"/>
    </row>
    <row r="533" spans="2:16" x14ac:dyDescent="0.2">
      <c r="B533" s="478"/>
      <c r="C533" s="478"/>
      <c r="D533" s="478"/>
      <c r="E533" s="478"/>
      <c r="F533" s="479"/>
      <c r="G533" s="63"/>
      <c r="H533" s="63"/>
      <c r="O533" s="203"/>
      <c r="P533" s="203"/>
    </row>
    <row r="534" spans="2:16" x14ac:dyDescent="0.2">
      <c r="B534" s="478"/>
      <c r="C534" s="478"/>
      <c r="D534" s="478"/>
      <c r="E534" s="478"/>
      <c r="F534" s="479"/>
      <c r="G534" s="63"/>
      <c r="H534" s="63"/>
      <c r="O534" s="203"/>
      <c r="P534" s="203"/>
    </row>
    <row r="535" spans="2:16" x14ac:dyDescent="0.2">
      <c r="B535" s="478"/>
      <c r="C535" s="478"/>
      <c r="D535" s="478"/>
      <c r="E535" s="478"/>
      <c r="F535" s="479"/>
      <c r="G535" s="63"/>
      <c r="H535" s="63"/>
      <c r="O535" s="203"/>
      <c r="P535" s="203"/>
    </row>
    <row r="536" spans="2:16" x14ac:dyDescent="0.2">
      <c r="B536" s="478"/>
      <c r="C536" s="478"/>
      <c r="D536" s="478"/>
      <c r="E536" s="478"/>
      <c r="F536" s="479"/>
      <c r="G536" s="63"/>
      <c r="H536" s="63"/>
      <c r="O536" s="203"/>
      <c r="P536" s="203"/>
    </row>
    <row r="537" spans="2:16" x14ac:dyDescent="0.2">
      <c r="B537" s="478"/>
      <c r="C537" s="478"/>
      <c r="D537" s="478"/>
      <c r="E537" s="478"/>
      <c r="F537" s="479"/>
      <c r="G537" s="63"/>
      <c r="H537" s="63"/>
      <c r="O537" s="203"/>
      <c r="P537" s="203"/>
    </row>
    <row r="538" spans="2:16" x14ac:dyDescent="0.2">
      <c r="B538" s="478"/>
      <c r="C538" s="478"/>
      <c r="D538" s="478"/>
      <c r="E538" s="478"/>
      <c r="F538" s="479"/>
      <c r="G538" s="63"/>
      <c r="H538" s="63"/>
      <c r="O538" s="203"/>
      <c r="P538" s="203"/>
    </row>
    <row r="539" spans="2:16" x14ac:dyDescent="0.2">
      <c r="B539" s="478"/>
      <c r="C539" s="478"/>
      <c r="D539" s="478"/>
      <c r="E539" s="478"/>
      <c r="F539" s="479"/>
      <c r="G539" s="63"/>
      <c r="H539" s="63"/>
      <c r="O539" s="203"/>
      <c r="P539" s="203"/>
    </row>
    <row r="540" spans="2:16" x14ac:dyDescent="0.2">
      <c r="B540" s="478"/>
      <c r="C540" s="478"/>
      <c r="D540" s="478"/>
      <c r="E540" s="478"/>
      <c r="F540" s="479"/>
      <c r="G540" s="63"/>
      <c r="H540" s="63"/>
      <c r="O540" s="203"/>
      <c r="P540" s="203"/>
    </row>
    <row r="541" spans="2:16" x14ac:dyDescent="0.2">
      <c r="B541" s="478"/>
      <c r="C541" s="478"/>
      <c r="D541" s="478"/>
      <c r="E541" s="478"/>
      <c r="F541" s="479"/>
      <c r="G541" s="63"/>
      <c r="H541" s="63"/>
      <c r="O541" s="203"/>
      <c r="P541" s="203"/>
    </row>
    <row r="542" spans="2:16" x14ac:dyDescent="0.2">
      <c r="B542" s="478"/>
      <c r="C542" s="478"/>
      <c r="D542" s="478"/>
      <c r="E542" s="478"/>
      <c r="F542" s="479"/>
      <c r="G542" s="63"/>
      <c r="H542" s="63"/>
      <c r="O542" s="203"/>
      <c r="P542" s="203"/>
    </row>
    <row r="543" spans="2:16" x14ac:dyDescent="0.2">
      <c r="B543" s="478"/>
      <c r="C543" s="478"/>
      <c r="D543" s="478"/>
      <c r="E543" s="478"/>
      <c r="F543" s="479"/>
      <c r="G543" s="63"/>
      <c r="H543" s="63"/>
      <c r="O543" s="203"/>
      <c r="P543" s="203"/>
    </row>
    <row r="544" spans="2:16" x14ac:dyDescent="0.2">
      <c r="B544" s="478"/>
      <c r="C544" s="478"/>
      <c r="D544" s="478"/>
      <c r="E544" s="478"/>
      <c r="F544" s="479"/>
      <c r="G544" s="63"/>
      <c r="H544" s="63"/>
      <c r="O544" s="203"/>
      <c r="P544" s="203"/>
    </row>
    <row r="545" spans="2:16" x14ac:dyDescent="0.2">
      <c r="B545" s="478"/>
      <c r="C545" s="478"/>
      <c r="D545" s="478"/>
      <c r="E545" s="478"/>
      <c r="F545" s="479"/>
      <c r="G545" s="63"/>
      <c r="H545" s="63"/>
      <c r="O545" s="203"/>
      <c r="P545" s="203"/>
    </row>
    <row r="546" spans="2:16" x14ac:dyDescent="0.2">
      <c r="B546" s="478"/>
      <c r="C546" s="478"/>
      <c r="D546" s="478"/>
      <c r="E546" s="478"/>
      <c r="F546" s="479"/>
      <c r="G546" s="63"/>
      <c r="H546" s="63"/>
      <c r="O546" s="203"/>
      <c r="P546" s="203"/>
    </row>
    <row r="547" spans="2:16" x14ac:dyDescent="0.2">
      <c r="B547" s="478"/>
      <c r="C547" s="478"/>
      <c r="D547" s="478"/>
      <c r="E547" s="478"/>
      <c r="F547" s="479"/>
      <c r="G547" s="63"/>
      <c r="H547" s="63"/>
      <c r="O547" s="203"/>
      <c r="P547" s="203"/>
    </row>
    <row r="548" spans="2:16" x14ac:dyDescent="0.2">
      <c r="B548" s="478"/>
      <c r="C548" s="478"/>
      <c r="D548" s="478"/>
      <c r="E548" s="478"/>
      <c r="F548" s="479"/>
      <c r="G548" s="63"/>
      <c r="H548" s="63"/>
      <c r="O548" s="203"/>
      <c r="P548" s="203"/>
    </row>
    <row r="549" spans="2:16" x14ac:dyDescent="0.2">
      <c r="B549" s="478"/>
      <c r="C549" s="478"/>
      <c r="D549" s="478"/>
      <c r="E549" s="478"/>
      <c r="F549" s="479"/>
      <c r="G549" s="63"/>
      <c r="H549" s="63"/>
      <c r="O549" s="203"/>
      <c r="P549" s="203"/>
    </row>
    <row r="550" spans="2:16" x14ac:dyDescent="0.2">
      <c r="B550" s="478"/>
      <c r="C550" s="478"/>
      <c r="D550" s="478"/>
      <c r="E550" s="478"/>
      <c r="F550" s="479"/>
      <c r="G550" s="63"/>
      <c r="H550" s="63"/>
      <c r="O550" s="203"/>
      <c r="P550" s="203"/>
    </row>
    <row r="551" spans="2:16" x14ac:dyDescent="0.2">
      <c r="B551" s="478"/>
      <c r="C551" s="478"/>
      <c r="D551" s="478"/>
      <c r="E551" s="478"/>
      <c r="F551" s="479"/>
      <c r="G551" s="63"/>
      <c r="H551" s="63"/>
      <c r="O551" s="203"/>
      <c r="P551" s="203"/>
    </row>
    <row r="552" spans="2:16" x14ac:dyDescent="0.2">
      <c r="B552" s="478"/>
      <c r="C552" s="478"/>
      <c r="D552" s="478"/>
      <c r="E552" s="478"/>
      <c r="F552" s="479"/>
      <c r="G552" s="63"/>
      <c r="H552" s="63"/>
      <c r="O552" s="203"/>
      <c r="P552" s="203"/>
    </row>
    <row r="553" spans="2:16" x14ac:dyDescent="0.2">
      <c r="B553" s="478"/>
      <c r="C553" s="478"/>
      <c r="D553" s="478"/>
      <c r="E553" s="478"/>
      <c r="F553" s="479"/>
      <c r="G553" s="63"/>
      <c r="H553" s="63"/>
      <c r="O553" s="203"/>
      <c r="P553" s="203"/>
    </row>
    <row r="554" spans="2:16" x14ac:dyDescent="0.2">
      <c r="B554" s="478"/>
      <c r="C554" s="478"/>
      <c r="D554" s="478"/>
      <c r="E554" s="478"/>
      <c r="F554" s="479"/>
      <c r="G554" s="63"/>
      <c r="H554" s="63"/>
      <c r="O554" s="203"/>
      <c r="P554" s="203"/>
    </row>
    <row r="555" spans="2:16" x14ac:dyDescent="0.2">
      <c r="B555" s="478"/>
      <c r="C555" s="478"/>
      <c r="D555" s="478"/>
      <c r="E555" s="478"/>
      <c r="F555" s="479"/>
      <c r="G555" s="63"/>
      <c r="H555" s="63"/>
      <c r="O555" s="203"/>
      <c r="P555" s="203"/>
    </row>
    <row r="556" spans="2:16" x14ac:dyDescent="0.2">
      <c r="B556" s="478"/>
      <c r="C556" s="478"/>
      <c r="D556" s="478"/>
      <c r="E556" s="478"/>
      <c r="F556" s="479"/>
      <c r="G556" s="63"/>
      <c r="H556" s="63"/>
      <c r="O556" s="203"/>
      <c r="P556" s="203"/>
    </row>
    <row r="557" spans="2:16" x14ac:dyDescent="0.2">
      <c r="B557" s="478"/>
      <c r="C557" s="478"/>
      <c r="D557" s="478"/>
      <c r="E557" s="478"/>
      <c r="F557" s="479"/>
      <c r="G557" s="63"/>
      <c r="H557" s="63"/>
      <c r="O557" s="203"/>
      <c r="P557" s="203"/>
    </row>
    <row r="558" spans="2:16" x14ac:dyDescent="0.2">
      <c r="B558" s="478"/>
      <c r="C558" s="478"/>
      <c r="D558" s="478"/>
      <c r="E558" s="478"/>
      <c r="F558" s="479"/>
      <c r="G558" s="63"/>
      <c r="H558" s="63"/>
      <c r="O558" s="203"/>
      <c r="P558" s="203"/>
    </row>
    <row r="559" spans="2:16" x14ac:dyDescent="0.2">
      <c r="B559" s="478"/>
      <c r="C559" s="478"/>
      <c r="D559" s="478"/>
      <c r="E559" s="478"/>
      <c r="F559" s="479"/>
      <c r="G559" s="63"/>
      <c r="H559" s="63"/>
      <c r="O559" s="203"/>
      <c r="P559" s="203"/>
    </row>
    <row r="560" spans="2:16" x14ac:dyDescent="0.2">
      <c r="B560" s="478"/>
      <c r="C560" s="478"/>
      <c r="D560" s="478"/>
      <c r="E560" s="478"/>
      <c r="F560" s="479"/>
      <c r="G560" s="63"/>
      <c r="H560" s="63"/>
      <c r="O560" s="203"/>
      <c r="P560" s="203"/>
    </row>
    <row r="561" spans="2:16" x14ac:dyDescent="0.2">
      <c r="B561" s="478"/>
      <c r="C561" s="478"/>
      <c r="D561" s="478"/>
      <c r="E561" s="478"/>
      <c r="F561" s="479"/>
      <c r="G561" s="63"/>
      <c r="H561" s="63"/>
      <c r="O561" s="203"/>
      <c r="P561" s="203"/>
    </row>
    <row r="562" spans="2:16" x14ac:dyDescent="0.2">
      <c r="B562" s="478"/>
      <c r="C562" s="478"/>
      <c r="D562" s="478"/>
      <c r="E562" s="478"/>
      <c r="F562" s="479"/>
      <c r="G562" s="63"/>
      <c r="H562" s="63"/>
      <c r="O562" s="203"/>
      <c r="P562" s="203"/>
    </row>
    <row r="563" spans="2:16" x14ac:dyDescent="0.2">
      <c r="B563" s="478"/>
      <c r="C563" s="478"/>
      <c r="D563" s="478"/>
      <c r="E563" s="478"/>
      <c r="F563" s="479"/>
      <c r="G563" s="63"/>
      <c r="H563" s="63"/>
      <c r="O563" s="203"/>
      <c r="P563" s="203"/>
    </row>
    <row r="564" spans="2:16" x14ac:dyDescent="0.2">
      <c r="B564" s="478"/>
      <c r="C564" s="478"/>
      <c r="D564" s="478"/>
      <c r="E564" s="478"/>
      <c r="F564" s="479"/>
      <c r="G564" s="63"/>
      <c r="H564" s="63"/>
      <c r="O564" s="203"/>
      <c r="P564" s="203"/>
    </row>
    <row r="565" spans="2:16" x14ac:dyDescent="0.2">
      <c r="B565" s="478"/>
      <c r="C565" s="478"/>
      <c r="D565" s="478"/>
      <c r="E565" s="478"/>
      <c r="F565" s="479"/>
      <c r="G565" s="63"/>
      <c r="H565" s="63"/>
      <c r="O565" s="203"/>
      <c r="P565" s="203"/>
    </row>
    <row r="566" spans="2:16" x14ac:dyDescent="0.2">
      <c r="B566" s="478"/>
      <c r="C566" s="478"/>
      <c r="D566" s="478"/>
      <c r="E566" s="478"/>
      <c r="F566" s="479"/>
      <c r="G566" s="63"/>
      <c r="H566" s="63"/>
      <c r="O566" s="203"/>
      <c r="P566" s="203"/>
    </row>
    <row r="567" spans="2:16" x14ac:dyDescent="0.2">
      <c r="B567" s="478"/>
      <c r="C567" s="478"/>
      <c r="D567" s="478"/>
      <c r="E567" s="478"/>
      <c r="F567" s="479"/>
      <c r="G567" s="63"/>
      <c r="H567" s="63"/>
      <c r="O567" s="203"/>
      <c r="P567" s="203"/>
    </row>
    <row r="568" spans="2:16" x14ac:dyDescent="0.2">
      <c r="B568" s="478"/>
      <c r="C568" s="478"/>
      <c r="D568" s="478"/>
      <c r="E568" s="478"/>
      <c r="F568" s="479"/>
      <c r="G568" s="63"/>
      <c r="H568" s="63"/>
      <c r="O568" s="203"/>
      <c r="P568" s="203"/>
    </row>
    <row r="569" spans="2:16" x14ac:dyDescent="0.2">
      <c r="B569" s="478"/>
      <c r="C569" s="478"/>
      <c r="D569" s="478"/>
      <c r="E569" s="478"/>
      <c r="F569" s="479"/>
      <c r="G569" s="63"/>
      <c r="H569" s="63"/>
      <c r="O569" s="203"/>
      <c r="P569" s="203"/>
    </row>
    <row r="570" spans="2:16" x14ac:dyDescent="0.2">
      <c r="B570" s="478"/>
      <c r="C570" s="478"/>
      <c r="D570" s="478"/>
      <c r="E570" s="478"/>
      <c r="F570" s="479"/>
      <c r="G570" s="63"/>
      <c r="H570" s="63"/>
      <c r="O570" s="203"/>
      <c r="P570" s="203"/>
    </row>
    <row r="571" spans="2:16" x14ac:dyDescent="0.2">
      <c r="B571" s="478"/>
      <c r="C571" s="478"/>
      <c r="D571" s="478"/>
      <c r="E571" s="478"/>
      <c r="F571" s="479"/>
      <c r="G571" s="63"/>
      <c r="H571" s="63"/>
      <c r="O571" s="203"/>
      <c r="P571" s="203"/>
    </row>
    <row r="572" spans="2:16" x14ac:dyDescent="0.2">
      <c r="B572" s="478"/>
      <c r="C572" s="478"/>
      <c r="D572" s="478"/>
      <c r="E572" s="478"/>
      <c r="F572" s="479"/>
      <c r="G572" s="63"/>
      <c r="H572" s="63"/>
      <c r="O572" s="203"/>
      <c r="P572" s="203"/>
    </row>
    <row r="573" spans="2:16" x14ac:dyDescent="0.2">
      <c r="B573" s="478"/>
      <c r="C573" s="478"/>
      <c r="D573" s="478"/>
      <c r="E573" s="478"/>
      <c r="F573" s="479"/>
      <c r="G573" s="63"/>
      <c r="H573" s="63"/>
      <c r="O573" s="203"/>
      <c r="P573" s="203"/>
    </row>
    <row r="574" spans="2:16" x14ac:dyDescent="0.2">
      <c r="B574" s="478"/>
      <c r="C574" s="478"/>
      <c r="D574" s="478"/>
      <c r="E574" s="478"/>
      <c r="F574" s="479"/>
      <c r="G574" s="63"/>
      <c r="H574" s="63"/>
      <c r="O574" s="203"/>
      <c r="P574" s="203"/>
    </row>
    <row r="575" spans="2:16" x14ac:dyDescent="0.2">
      <c r="B575" s="478"/>
      <c r="C575" s="478"/>
      <c r="D575" s="478"/>
      <c r="E575" s="478"/>
      <c r="F575" s="479"/>
      <c r="G575" s="63"/>
      <c r="H575" s="63"/>
      <c r="O575" s="203"/>
      <c r="P575" s="203"/>
    </row>
    <row r="576" spans="2:16" x14ac:dyDescent="0.2">
      <c r="B576" s="478"/>
      <c r="C576" s="478"/>
      <c r="D576" s="478"/>
      <c r="E576" s="478"/>
      <c r="F576" s="479"/>
      <c r="G576" s="63"/>
      <c r="H576" s="63"/>
      <c r="O576" s="203"/>
      <c r="P576" s="203"/>
    </row>
    <row r="577" spans="2:16" x14ac:dyDescent="0.2">
      <c r="B577" s="478"/>
      <c r="C577" s="478"/>
      <c r="D577" s="478"/>
      <c r="E577" s="478"/>
      <c r="F577" s="479"/>
      <c r="G577" s="63"/>
      <c r="H577" s="63"/>
      <c r="O577" s="203"/>
      <c r="P577" s="203"/>
    </row>
    <row r="578" spans="2:16" x14ac:dyDescent="0.2">
      <c r="B578" s="478"/>
      <c r="C578" s="478"/>
      <c r="D578" s="478"/>
      <c r="E578" s="478"/>
      <c r="F578" s="479"/>
      <c r="G578" s="63"/>
      <c r="H578" s="63"/>
      <c r="O578" s="203"/>
      <c r="P578" s="203"/>
    </row>
    <row r="579" spans="2:16" x14ac:dyDescent="0.2">
      <c r="B579" s="478"/>
      <c r="C579" s="478"/>
      <c r="D579" s="478"/>
      <c r="E579" s="478"/>
      <c r="F579" s="479"/>
      <c r="G579" s="63"/>
      <c r="H579" s="63"/>
      <c r="O579" s="203"/>
      <c r="P579" s="203"/>
    </row>
    <row r="580" spans="2:16" x14ac:dyDescent="0.2">
      <c r="B580" s="478"/>
      <c r="C580" s="478"/>
      <c r="D580" s="478"/>
      <c r="E580" s="478"/>
      <c r="F580" s="479"/>
      <c r="G580" s="63"/>
      <c r="H580" s="63"/>
      <c r="O580" s="203"/>
      <c r="P580" s="203"/>
    </row>
    <row r="581" spans="2:16" x14ac:dyDescent="0.2">
      <c r="B581" s="478"/>
      <c r="C581" s="478"/>
      <c r="D581" s="478"/>
      <c r="E581" s="478"/>
      <c r="F581" s="479"/>
      <c r="G581" s="63"/>
      <c r="H581" s="63"/>
      <c r="O581" s="203"/>
      <c r="P581" s="203"/>
    </row>
    <row r="582" spans="2:16" x14ac:dyDescent="0.2">
      <c r="B582" s="478"/>
      <c r="C582" s="478"/>
      <c r="D582" s="478"/>
      <c r="E582" s="478"/>
      <c r="F582" s="479"/>
      <c r="G582" s="63"/>
      <c r="H582" s="63"/>
      <c r="O582" s="203"/>
      <c r="P582" s="203"/>
    </row>
    <row r="583" spans="2:16" x14ac:dyDescent="0.2">
      <c r="B583" s="478"/>
      <c r="C583" s="478"/>
      <c r="D583" s="478"/>
      <c r="E583" s="478"/>
      <c r="F583" s="479"/>
      <c r="G583" s="63"/>
      <c r="H583" s="63"/>
      <c r="O583" s="203"/>
      <c r="P583" s="203"/>
    </row>
    <row r="584" spans="2:16" x14ac:dyDescent="0.2">
      <c r="B584" s="478"/>
      <c r="C584" s="478"/>
      <c r="D584" s="478"/>
      <c r="E584" s="478"/>
      <c r="F584" s="479"/>
      <c r="G584" s="63"/>
      <c r="H584" s="63"/>
      <c r="O584" s="203"/>
      <c r="P584" s="203"/>
    </row>
    <row r="585" spans="2:16" x14ac:dyDescent="0.2">
      <c r="B585" s="478"/>
      <c r="C585" s="478"/>
      <c r="D585" s="478"/>
      <c r="E585" s="478"/>
      <c r="F585" s="479"/>
      <c r="G585" s="63"/>
      <c r="H585" s="63"/>
      <c r="O585" s="203"/>
      <c r="P585" s="203"/>
    </row>
    <row r="586" spans="2:16" x14ac:dyDescent="0.2">
      <c r="B586" s="478"/>
      <c r="C586" s="478"/>
      <c r="D586" s="478"/>
      <c r="E586" s="478"/>
      <c r="F586" s="479"/>
      <c r="G586" s="63"/>
      <c r="H586" s="63"/>
      <c r="O586" s="203"/>
      <c r="P586" s="203"/>
    </row>
    <row r="587" spans="2:16" x14ac:dyDescent="0.2">
      <c r="B587" s="478"/>
      <c r="C587" s="478"/>
      <c r="D587" s="478"/>
      <c r="E587" s="478"/>
      <c r="F587" s="479"/>
      <c r="G587" s="63"/>
      <c r="H587" s="63"/>
      <c r="O587" s="203"/>
      <c r="P587" s="203"/>
    </row>
    <row r="588" spans="2:16" x14ac:dyDescent="0.2">
      <c r="B588" s="478"/>
      <c r="C588" s="478"/>
      <c r="D588" s="478"/>
      <c r="E588" s="478"/>
      <c r="F588" s="479"/>
      <c r="G588" s="63"/>
      <c r="H588" s="63"/>
      <c r="O588" s="203"/>
      <c r="P588" s="203"/>
    </row>
    <row r="589" spans="2:16" x14ac:dyDescent="0.2">
      <c r="B589" s="478"/>
      <c r="C589" s="478"/>
      <c r="D589" s="478"/>
      <c r="E589" s="478"/>
      <c r="F589" s="479"/>
      <c r="G589" s="63"/>
      <c r="H589" s="63"/>
      <c r="O589" s="203"/>
      <c r="P589" s="203"/>
    </row>
    <row r="590" spans="2:16" x14ac:dyDescent="0.2">
      <c r="B590" s="478"/>
      <c r="C590" s="478"/>
      <c r="D590" s="478"/>
      <c r="E590" s="478"/>
      <c r="F590" s="479"/>
      <c r="G590" s="63"/>
      <c r="H590" s="63"/>
      <c r="O590" s="203"/>
      <c r="P590" s="203"/>
    </row>
    <row r="591" spans="2:16" x14ac:dyDescent="0.2">
      <c r="B591" s="478"/>
      <c r="C591" s="478"/>
      <c r="D591" s="478"/>
      <c r="E591" s="478"/>
      <c r="F591" s="479"/>
      <c r="G591" s="63"/>
      <c r="H591" s="63"/>
      <c r="O591" s="203"/>
      <c r="P591" s="203"/>
    </row>
    <row r="592" spans="2:16" x14ac:dyDescent="0.2">
      <c r="B592" s="478"/>
      <c r="C592" s="478"/>
      <c r="D592" s="478"/>
      <c r="E592" s="478"/>
      <c r="F592" s="479"/>
      <c r="G592" s="63"/>
      <c r="H592" s="63"/>
      <c r="O592" s="203"/>
      <c r="P592" s="203"/>
    </row>
    <row r="593" spans="2:16" x14ac:dyDescent="0.2">
      <c r="B593" s="478"/>
      <c r="C593" s="478"/>
      <c r="D593" s="478"/>
      <c r="E593" s="478"/>
      <c r="F593" s="479"/>
      <c r="G593" s="63"/>
      <c r="H593" s="63"/>
      <c r="O593" s="203"/>
      <c r="P593" s="203"/>
    </row>
    <row r="594" spans="2:16" x14ac:dyDescent="0.2">
      <c r="B594" s="478"/>
      <c r="C594" s="478"/>
      <c r="D594" s="478"/>
      <c r="E594" s="478"/>
      <c r="F594" s="479"/>
      <c r="G594" s="63"/>
      <c r="H594" s="63"/>
      <c r="O594" s="203"/>
      <c r="P594" s="203"/>
    </row>
    <row r="595" spans="2:16" x14ac:dyDescent="0.2">
      <c r="B595" s="478"/>
      <c r="C595" s="478"/>
      <c r="D595" s="478"/>
      <c r="E595" s="478"/>
      <c r="F595" s="479"/>
      <c r="G595" s="63"/>
      <c r="H595" s="63"/>
      <c r="O595" s="203"/>
      <c r="P595" s="203"/>
    </row>
    <row r="596" spans="2:16" x14ac:dyDescent="0.2">
      <c r="B596" s="478"/>
      <c r="C596" s="478"/>
      <c r="D596" s="478"/>
      <c r="E596" s="478"/>
      <c r="F596" s="479"/>
      <c r="G596" s="63"/>
      <c r="H596" s="63"/>
      <c r="O596" s="203"/>
      <c r="P596" s="203"/>
    </row>
    <row r="597" spans="2:16" x14ac:dyDescent="0.2">
      <c r="B597" s="478"/>
      <c r="C597" s="478"/>
      <c r="D597" s="478"/>
      <c r="E597" s="478"/>
      <c r="F597" s="479"/>
      <c r="G597" s="63"/>
      <c r="H597" s="63"/>
      <c r="O597" s="203"/>
      <c r="P597" s="203"/>
    </row>
    <row r="598" spans="2:16" x14ac:dyDescent="0.2">
      <c r="B598" s="478"/>
      <c r="C598" s="478"/>
      <c r="D598" s="478"/>
      <c r="E598" s="478"/>
      <c r="F598" s="479"/>
      <c r="G598" s="63"/>
      <c r="H598" s="63"/>
      <c r="O598" s="203"/>
      <c r="P598" s="203"/>
    </row>
    <row r="599" spans="2:16" x14ac:dyDescent="0.2">
      <c r="B599" s="478"/>
      <c r="C599" s="478"/>
      <c r="D599" s="478"/>
      <c r="E599" s="478"/>
      <c r="F599" s="479"/>
      <c r="G599" s="63"/>
      <c r="H599" s="63"/>
      <c r="O599" s="203"/>
      <c r="P599" s="203"/>
    </row>
    <row r="600" spans="2:16" x14ac:dyDescent="0.2">
      <c r="B600" s="478"/>
      <c r="C600" s="478"/>
      <c r="D600" s="478"/>
      <c r="E600" s="478"/>
      <c r="F600" s="479"/>
      <c r="G600" s="63"/>
      <c r="H600" s="63"/>
      <c r="O600" s="203"/>
      <c r="P600" s="203"/>
    </row>
    <row r="601" spans="2:16" x14ac:dyDescent="0.2">
      <c r="B601" s="478"/>
      <c r="C601" s="478"/>
      <c r="D601" s="478"/>
      <c r="E601" s="478"/>
      <c r="F601" s="479"/>
      <c r="G601" s="63"/>
      <c r="H601" s="63"/>
      <c r="O601" s="203"/>
      <c r="P601" s="203"/>
    </row>
    <row r="602" spans="2:16" x14ac:dyDescent="0.2">
      <c r="B602" s="478"/>
      <c r="C602" s="478"/>
      <c r="D602" s="478"/>
      <c r="E602" s="478"/>
      <c r="F602" s="479"/>
      <c r="G602" s="63"/>
      <c r="H602" s="63"/>
      <c r="O602" s="203"/>
      <c r="P602" s="203"/>
    </row>
    <row r="603" spans="2:16" x14ac:dyDescent="0.2">
      <c r="B603" s="478"/>
      <c r="C603" s="478"/>
      <c r="D603" s="478"/>
      <c r="E603" s="478"/>
      <c r="F603" s="479"/>
      <c r="G603" s="63"/>
      <c r="H603" s="63"/>
      <c r="O603" s="203"/>
      <c r="P603" s="203"/>
    </row>
    <row r="604" spans="2:16" x14ac:dyDescent="0.2">
      <c r="B604" s="478"/>
      <c r="C604" s="478"/>
      <c r="D604" s="478"/>
      <c r="E604" s="478"/>
      <c r="F604" s="479"/>
      <c r="G604" s="63"/>
      <c r="H604" s="63"/>
      <c r="O604" s="203"/>
      <c r="P604" s="203"/>
    </row>
    <row r="605" spans="2:16" x14ac:dyDescent="0.2">
      <c r="B605" s="478"/>
      <c r="C605" s="478"/>
      <c r="D605" s="478"/>
      <c r="E605" s="478"/>
      <c r="F605" s="479"/>
      <c r="G605" s="63"/>
      <c r="H605" s="63"/>
      <c r="O605" s="203"/>
      <c r="P605" s="203"/>
    </row>
    <row r="606" spans="2:16" x14ac:dyDescent="0.2">
      <c r="B606" s="478"/>
      <c r="C606" s="478"/>
      <c r="D606" s="478"/>
      <c r="E606" s="478"/>
      <c r="F606" s="479"/>
      <c r="G606" s="63"/>
      <c r="H606" s="63"/>
      <c r="O606" s="203"/>
      <c r="P606" s="203"/>
    </row>
    <row r="607" spans="2:16" x14ac:dyDescent="0.2">
      <c r="B607" s="478"/>
      <c r="C607" s="478"/>
      <c r="D607" s="478"/>
      <c r="E607" s="478"/>
      <c r="F607" s="479"/>
      <c r="G607" s="63"/>
      <c r="H607" s="63"/>
      <c r="O607" s="203"/>
      <c r="P607" s="203"/>
    </row>
    <row r="608" spans="2:16" x14ac:dyDescent="0.2">
      <c r="B608" s="478"/>
      <c r="C608" s="478"/>
      <c r="D608" s="478"/>
      <c r="E608" s="478"/>
      <c r="F608" s="479"/>
      <c r="G608" s="63"/>
      <c r="H608" s="63"/>
      <c r="O608" s="203"/>
      <c r="P608" s="203"/>
    </row>
    <row r="609" spans="2:16" x14ac:dyDescent="0.2">
      <c r="B609" s="478"/>
      <c r="C609" s="478"/>
      <c r="D609" s="478"/>
      <c r="E609" s="478"/>
      <c r="F609" s="479"/>
      <c r="G609" s="63"/>
      <c r="H609" s="63"/>
      <c r="O609" s="203"/>
      <c r="P609" s="203"/>
    </row>
    <row r="610" spans="2:16" x14ac:dyDescent="0.2">
      <c r="B610" s="478"/>
      <c r="C610" s="478"/>
      <c r="D610" s="478"/>
      <c r="E610" s="478"/>
      <c r="F610" s="479"/>
      <c r="G610" s="63"/>
      <c r="H610" s="63"/>
      <c r="O610" s="203"/>
      <c r="P610" s="203"/>
    </row>
    <row r="611" spans="2:16" x14ac:dyDescent="0.2">
      <c r="B611" s="478"/>
      <c r="C611" s="478"/>
      <c r="D611" s="478"/>
      <c r="E611" s="478"/>
      <c r="F611" s="479"/>
      <c r="G611" s="63"/>
      <c r="H611" s="63"/>
      <c r="O611" s="203"/>
      <c r="P611" s="203"/>
    </row>
    <row r="612" spans="2:16" x14ac:dyDescent="0.2">
      <c r="B612" s="478"/>
      <c r="C612" s="478"/>
      <c r="D612" s="478"/>
      <c r="E612" s="478"/>
      <c r="F612" s="479"/>
      <c r="G612" s="63"/>
      <c r="H612" s="63"/>
      <c r="O612" s="203"/>
      <c r="P612" s="203"/>
    </row>
    <row r="613" spans="2:16" x14ac:dyDescent="0.2">
      <c r="B613" s="478"/>
      <c r="C613" s="478"/>
      <c r="D613" s="478"/>
      <c r="E613" s="478"/>
      <c r="F613" s="479"/>
      <c r="G613" s="63"/>
      <c r="H613" s="63"/>
      <c r="O613" s="203"/>
      <c r="P613" s="203"/>
    </row>
    <row r="614" spans="2:16" x14ac:dyDescent="0.2">
      <c r="B614" s="478"/>
      <c r="C614" s="478"/>
      <c r="D614" s="478"/>
      <c r="E614" s="478"/>
      <c r="F614" s="479"/>
      <c r="G614" s="63"/>
      <c r="H614" s="63"/>
      <c r="O614" s="203"/>
      <c r="P614" s="203"/>
    </row>
    <row r="615" spans="2:16" x14ac:dyDescent="0.2">
      <c r="B615" s="478"/>
      <c r="C615" s="478"/>
      <c r="D615" s="478"/>
      <c r="E615" s="478"/>
      <c r="F615" s="479"/>
      <c r="G615" s="63"/>
      <c r="H615" s="63"/>
      <c r="O615" s="203"/>
      <c r="P615" s="203"/>
    </row>
    <row r="616" spans="2:16" x14ac:dyDescent="0.2">
      <c r="B616" s="478"/>
      <c r="C616" s="478"/>
      <c r="D616" s="478"/>
      <c r="E616" s="478"/>
      <c r="F616" s="479"/>
      <c r="G616" s="63"/>
      <c r="H616" s="63"/>
      <c r="O616" s="203"/>
      <c r="P616" s="203"/>
    </row>
    <row r="617" spans="2:16" x14ac:dyDescent="0.2">
      <c r="B617" s="478"/>
      <c r="C617" s="478"/>
      <c r="D617" s="478"/>
      <c r="E617" s="478"/>
      <c r="F617" s="479"/>
      <c r="G617" s="63"/>
      <c r="H617" s="63"/>
      <c r="O617" s="203"/>
      <c r="P617" s="203"/>
    </row>
    <row r="618" spans="2:16" x14ac:dyDescent="0.2">
      <c r="B618" s="478"/>
      <c r="C618" s="478"/>
      <c r="D618" s="478"/>
      <c r="E618" s="478"/>
      <c r="F618" s="479"/>
      <c r="G618" s="63"/>
      <c r="H618" s="63"/>
      <c r="O618" s="203"/>
      <c r="P618" s="203"/>
    </row>
    <row r="619" spans="2:16" x14ac:dyDescent="0.2">
      <c r="B619" s="478"/>
      <c r="C619" s="478"/>
      <c r="D619" s="478"/>
      <c r="E619" s="478"/>
      <c r="F619" s="479"/>
      <c r="G619" s="63"/>
      <c r="H619" s="63"/>
      <c r="O619" s="203"/>
      <c r="P619" s="203"/>
    </row>
    <row r="620" spans="2:16" x14ac:dyDescent="0.2">
      <c r="B620" s="478"/>
      <c r="C620" s="478"/>
      <c r="D620" s="478"/>
      <c r="E620" s="478"/>
      <c r="F620" s="479"/>
      <c r="G620" s="63"/>
      <c r="H620" s="63"/>
      <c r="O620" s="203"/>
      <c r="P620" s="203"/>
    </row>
    <row r="621" spans="2:16" x14ac:dyDescent="0.2">
      <c r="B621" s="478"/>
      <c r="C621" s="478"/>
      <c r="D621" s="478"/>
      <c r="E621" s="478"/>
      <c r="F621" s="479"/>
      <c r="G621" s="63"/>
      <c r="H621" s="63"/>
      <c r="O621" s="203"/>
      <c r="P621" s="203"/>
    </row>
    <row r="622" spans="2:16" x14ac:dyDescent="0.2">
      <c r="B622" s="478"/>
      <c r="C622" s="478"/>
      <c r="D622" s="478"/>
      <c r="E622" s="478"/>
      <c r="F622" s="479"/>
      <c r="G622" s="63"/>
      <c r="H622" s="63"/>
      <c r="O622" s="203"/>
      <c r="P622" s="203"/>
    </row>
    <row r="623" spans="2:16" x14ac:dyDescent="0.2">
      <c r="B623" s="478"/>
      <c r="C623" s="478"/>
      <c r="D623" s="478"/>
      <c r="E623" s="478"/>
      <c r="F623" s="479"/>
      <c r="G623" s="63"/>
      <c r="H623" s="63"/>
      <c r="O623" s="203"/>
      <c r="P623" s="203"/>
    </row>
    <row r="624" spans="2:16" x14ac:dyDescent="0.2">
      <c r="B624" s="478"/>
      <c r="C624" s="478"/>
      <c r="D624" s="478"/>
      <c r="E624" s="478"/>
      <c r="F624" s="479"/>
      <c r="G624" s="63"/>
      <c r="H624" s="63"/>
      <c r="O624" s="203"/>
      <c r="P624" s="203"/>
    </row>
    <row r="625" spans="2:16" x14ac:dyDescent="0.2">
      <c r="B625" s="478"/>
      <c r="C625" s="478"/>
      <c r="D625" s="478"/>
      <c r="E625" s="478"/>
      <c r="F625" s="479"/>
      <c r="G625" s="63"/>
      <c r="H625" s="63"/>
      <c r="O625" s="203"/>
      <c r="P625" s="203"/>
    </row>
    <row r="626" spans="2:16" x14ac:dyDescent="0.2">
      <c r="B626" s="478"/>
      <c r="C626" s="478"/>
      <c r="D626" s="478"/>
      <c r="E626" s="478"/>
      <c r="F626" s="479"/>
      <c r="G626" s="63"/>
      <c r="H626" s="63"/>
      <c r="O626" s="203"/>
      <c r="P626" s="203"/>
    </row>
    <row r="627" spans="2:16" x14ac:dyDescent="0.2">
      <c r="B627" s="478"/>
      <c r="C627" s="478"/>
      <c r="D627" s="478"/>
      <c r="E627" s="478"/>
      <c r="F627" s="479"/>
      <c r="G627" s="63"/>
      <c r="H627" s="63"/>
      <c r="O627" s="203"/>
      <c r="P627" s="203"/>
    </row>
    <row r="628" spans="2:16" x14ac:dyDescent="0.2">
      <c r="B628" s="478"/>
      <c r="C628" s="478"/>
      <c r="D628" s="478"/>
      <c r="E628" s="478"/>
      <c r="F628" s="479"/>
      <c r="G628" s="63"/>
      <c r="H628" s="63"/>
      <c r="O628" s="203"/>
      <c r="P628" s="203"/>
    </row>
    <row r="629" spans="2:16" x14ac:dyDescent="0.2">
      <c r="B629" s="478"/>
      <c r="C629" s="478"/>
      <c r="D629" s="478"/>
      <c r="E629" s="478"/>
      <c r="F629" s="479"/>
      <c r="G629" s="63"/>
      <c r="H629" s="63"/>
      <c r="O629" s="203"/>
      <c r="P629" s="203"/>
    </row>
    <row r="630" spans="2:16" x14ac:dyDescent="0.2">
      <c r="B630" s="478"/>
      <c r="C630" s="478"/>
      <c r="D630" s="478"/>
      <c r="E630" s="478"/>
      <c r="F630" s="479"/>
      <c r="G630" s="63"/>
      <c r="H630" s="63"/>
      <c r="O630" s="203"/>
      <c r="P630" s="203"/>
    </row>
    <row r="631" spans="2:16" x14ac:dyDescent="0.2">
      <c r="B631" s="478"/>
      <c r="C631" s="478"/>
      <c r="D631" s="478"/>
      <c r="E631" s="478"/>
      <c r="F631" s="479"/>
      <c r="G631" s="63"/>
      <c r="H631" s="63"/>
      <c r="O631" s="203"/>
      <c r="P631" s="203"/>
    </row>
    <row r="632" spans="2:16" x14ac:dyDescent="0.2">
      <c r="B632" s="478"/>
      <c r="C632" s="478"/>
      <c r="D632" s="478"/>
      <c r="E632" s="478"/>
      <c r="F632" s="479"/>
      <c r="G632" s="63"/>
      <c r="H632" s="63"/>
      <c r="O632" s="203"/>
      <c r="P632" s="203"/>
    </row>
    <row r="633" spans="2:16" x14ac:dyDescent="0.2">
      <c r="B633" s="478"/>
      <c r="C633" s="478"/>
      <c r="D633" s="478"/>
      <c r="E633" s="478"/>
      <c r="F633" s="479"/>
      <c r="G633" s="63"/>
      <c r="H633" s="63"/>
      <c r="O633" s="203"/>
      <c r="P633" s="203"/>
    </row>
    <row r="634" spans="2:16" x14ac:dyDescent="0.2">
      <c r="B634" s="478"/>
      <c r="C634" s="478"/>
      <c r="D634" s="478"/>
      <c r="E634" s="478"/>
      <c r="F634" s="479"/>
      <c r="G634" s="63"/>
      <c r="H634" s="63"/>
      <c r="O634" s="203"/>
      <c r="P634" s="203"/>
    </row>
    <row r="635" spans="2:16" x14ac:dyDescent="0.2">
      <c r="B635" s="478"/>
      <c r="C635" s="478"/>
      <c r="D635" s="478"/>
      <c r="E635" s="478"/>
      <c r="F635" s="479"/>
      <c r="G635" s="63"/>
      <c r="H635" s="63"/>
      <c r="O635" s="203"/>
      <c r="P635" s="203"/>
    </row>
    <row r="636" spans="2:16" x14ac:dyDescent="0.2">
      <c r="B636" s="478"/>
      <c r="C636" s="478"/>
      <c r="D636" s="478"/>
      <c r="E636" s="478"/>
      <c r="F636" s="479"/>
      <c r="G636" s="63"/>
      <c r="H636" s="63"/>
      <c r="O636" s="203"/>
      <c r="P636" s="203"/>
    </row>
    <row r="637" spans="2:16" x14ac:dyDescent="0.2">
      <c r="B637" s="478"/>
      <c r="C637" s="478"/>
      <c r="D637" s="478"/>
      <c r="E637" s="478"/>
      <c r="F637" s="479"/>
      <c r="G637" s="63"/>
      <c r="H637" s="63"/>
      <c r="O637" s="203"/>
      <c r="P637" s="203"/>
    </row>
    <row r="638" spans="2:16" x14ac:dyDescent="0.2">
      <c r="B638" s="478"/>
      <c r="C638" s="478"/>
      <c r="D638" s="478"/>
      <c r="E638" s="478"/>
      <c r="F638" s="479"/>
      <c r="G638" s="63"/>
      <c r="H638" s="63"/>
      <c r="O638" s="203"/>
      <c r="P638" s="203"/>
    </row>
    <row r="639" spans="2:16" x14ac:dyDescent="0.2">
      <c r="B639" s="478"/>
      <c r="C639" s="478"/>
      <c r="D639" s="478"/>
      <c r="E639" s="478"/>
      <c r="F639" s="479"/>
      <c r="G639" s="63"/>
      <c r="H639" s="63"/>
      <c r="O639" s="203"/>
      <c r="P639" s="203"/>
    </row>
    <row r="640" spans="2:16" x14ac:dyDescent="0.2">
      <c r="B640" s="478"/>
      <c r="C640" s="478"/>
      <c r="D640" s="478"/>
      <c r="E640" s="478"/>
      <c r="F640" s="479"/>
      <c r="G640" s="63"/>
      <c r="H640" s="63"/>
      <c r="O640" s="203"/>
      <c r="P640" s="203"/>
    </row>
    <row r="641" spans="2:16" x14ac:dyDescent="0.2">
      <c r="B641" s="478"/>
      <c r="C641" s="478"/>
      <c r="D641" s="478"/>
      <c r="E641" s="478"/>
      <c r="F641" s="479"/>
      <c r="G641" s="63"/>
      <c r="H641" s="63"/>
      <c r="O641" s="203"/>
      <c r="P641" s="203"/>
    </row>
    <row r="642" spans="2:16" x14ac:dyDescent="0.2">
      <c r="B642" s="478"/>
      <c r="C642" s="478"/>
      <c r="D642" s="478"/>
      <c r="E642" s="478"/>
      <c r="F642" s="479"/>
      <c r="G642" s="63"/>
      <c r="H642" s="63"/>
      <c r="O642" s="203"/>
      <c r="P642" s="203"/>
    </row>
    <row r="643" spans="2:16" x14ac:dyDescent="0.2">
      <c r="B643" s="478"/>
      <c r="C643" s="478"/>
      <c r="D643" s="478"/>
      <c r="E643" s="478"/>
      <c r="F643" s="479"/>
      <c r="G643" s="63"/>
      <c r="H643" s="63"/>
      <c r="O643" s="203"/>
      <c r="P643" s="203"/>
    </row>
    <row r="644" spans="2:16" x14ac:dyDescent="0.2">
      <c r="B644" s="478"/>
      <c r="C644" s="478"/>
      <c r="D644" s="478"/>
      <c r="E644" s="478"/>
      <c r="F644" s="479"/>
      <c r="G644" s="63"/>
      <c r="H644" s="63"/>
      <c r="O644" s="203"/>
      <c r="P644" s="203"/>
    </row>
    <row r="645" spans="2:16" x14ac:dyDescent="0.2">
      <c r="B645" s="478"/>
      <c r="C645" s="478"/>
      <c r="D645" s="478"/>
      <c r="E645" s="478"/>
      <c r="F645" s="479"/>
      <c r="G645" s="63"/>
      <c r="H645" s="63"/>
      <c r="O645" s="203"/>
      <c r="P645" s="203"/>
    </row>
    <row r="646" spans="2:16" x14ac:dyDescent="0.2">
      <c r="B646" s="478"/>
      <c r="C646" s="478"/>
      <c r="D646" s="478"/>
      <c r="E646" s="478"/>
      <c r="F646" s="479"/>
      <c r="G646" s="63"/>
      <c r="H646" s="63"/>
      <c r="O646" s="203"/>
      <c r="P646" s="203"/>
    </row>
    <row r="647" spans="2:16" x14ac:dyDescent="0.2">
      <c r="B647" s="478"/>
      <c r="C647" s="478"/>
      <c r="D647" s="478"/>
      <c r="E647" s="478"/>
      <c r="F647" s="479"/>
      <c r="G647" s="63"/>
      <c r="H647" s="63"/>
      <c r="O647" s="203"/>
      <c r="P647" s="203"/>
    </row>
    <row r="648" spans="2:16" x14ac:dyDescent="0.2">
      <c r="B648" s="478"/>
      <c r="C648" s="478"/>
      <c r="D648" s="478"/>
      <c r="E648" s="478"/>
      <c r="F648" s="479"/>
      <c r="G648" s="63"/>
      <c r="H648" s="63"/>
      <c r="O648" s="203"/>
      <c r="P648" s="203"/>
    </row>
    <row r="649" spans="2:16" x14ac:dyDescent="0.2">
      <c r="B649" s="478"/>
      <c r="C649" s="478"/>
      <c r="D649" s="478"/>
      <c r="E649" s="478"/>
      <c r="F649" s="479"/>
      <c r="G649" s="63"/>
      <c r="H649" s="63"/>
      <c r="O649" s="203"/>
      <c r="P649" s="203"/>
    </row>
    <row r="650" spans="2:16" x14ac:dyDescent="0.2">
      <c r="B650" s="478"/>
      <c r="C650" s="478"/>
      <c r="D650" s="478"/>
      <c r="E650" s="478"/>
      <c r="F650" s="479"/>
      <c r="G650" s="63"/>
      <c r="H650" s="63"/>
      <c r="O650" s="203"/>
      <c r="P650" s="203"/>
    </row>
    <row r="651" spans="2:16" x14ac:dyDescent="0.2">
      <c r="B651" s="478"/>
      <c r="C651" s="478"/>
      <c r="D651" s="478"/>
      <c r="E651" s="478"/>
      <c r="F651" s="479"/>
      <c r="G651" s="63"/>
      <c r="H651" s="63"/>
      <c r="O651" s="203"/>
      <c r="P651" s="203"/>
    </row>
    <row r="652" spans="2:16" x14ac:dyDescent="0.2">
      <c r="B652" s="478"/>
      <c r="C652" s="478"/>
      <c r="D652" s="478"/>
      <c r="E652" s="478"/>
      <c r="F652" s="479"/>
      <c r="G652" s="63"/>
      <c r="H652" s="63"/>
      <c r="O652" s="203"/>
      <c r="P652" s="203"/>
    </row>
    <row r="653" spans="2:16" x14ac:dyDescent="0.2">
      <c r="B653" s="478"/>
      <c r="C653" s="478"/>
      <c r="D653" s="478"/>
      <c r="E653" s="478"/>
      <c r="F653" s="479"/>
      <c r="G653" s="63"/>
      <c r="H653" s="63"/>
      <c r="O653" s="203"/>
      <c r="P653" s="203"/>
    </row>
    <row r="654" spans="2:16" x14ac:dyDescent="0.2">
      <c r="B654" s="478"/>
      <c r="C654" s="478"/>
      <c r="D654" s="478"/>
      <c r="E654" s="478"/>
      <c r="F654" s="479"/>
      <c r="G654" s="63"/>
      <c r="H654" s="63"/>
      <c r="O654" s="203"/>
      <c r="P654" s="203"/>
    </row>
    <row r="655" spans="2:16" x14ac:dyDescent="0.2">
      <c r="B655" s="478"/>
      <c r="C655" s="478"/>
      <c r="D655" s="478"/>
      <c r="E655" s="478"/>
      <c r="F655" s="479"/>
      <c r="G655" s="63"/>
      <c r="H655" s="63"/>
      <c r="O655" s="203"/>
      <c r="P655" s="203"/>
    </row>
    <row r="656" spans="2:16" x14ac:dyDescent="0.2">
      <c r="B656" s="478"/>
      <c r="C656" s="478"/>
      <c r="D656" s="478"/>
      <c r="E656" s="478"/>
      <c r="F656" s="479"/>
      <c r="G656" s="63"/>
      <c r="H656" s="63"/>
      <c r="O656" s="203"/>
      <c r="P656" s="203"/>
    </row>
    <row r="657" spans="2:16" x14ac:dyDescent="0.2">
      <c r="B657" s="478"/>
      <c r="C657" s="478"/>
      <c r="D657" s="478"/>
      <c r="E657" s="478"/>
      <c r="F657" s="479"/>
      <c r="G657" s="63"/>
      <c r="H657" s="63"/>
      <c r="O657" s="203"/>
      <c r="P657" s="203"/>
    </row>
    <row r="658" spans="2:16" x14ac:dyDescent="0.2">
      <c r="B658" s="478"/>
      <c r="C658" s="478"/>
      <c r="D658" s="478"/>
      <c r="E658" s="478"/>
      <c r="F658" s="479"/>
      <c r="G658" s="63"/>
      <c r="H658" s="63"/>
      <c r="O658" s="203"/>
      <c r="P658" s="203"/>
    </row>
    <row r="659" spans="2:16" x14ac:dyDescent="0.2">
      <c r="B659" s="478"/>
      <c r="C659" s="478"/>
      <c r="D659" s="478"/>
      <c r="E659" s="478"/>
      <c r="F659" s="479"/>
      <c r="G659" s="63"/>
      <c r="H659" s="63"/>
      <c r="O659" s="203"/>
      <c r="P659" s="203"/>
    </row>
    <row r="660" spans="2:16" x14ac:dyDescent="0.2">
      <c r="B660" s="478"/>
      <c r="C660" s="478"/>
      <c r="D660" s="478"/>
      <c r="E660" s="478"/>
      <c r="F660" s="479"/>
      <c r="G660" s="63"/>
      <c r="H660" s="63"/>
      <c r="O660" s="203"/>
      <c r="P660" s="203"/>
    </row>
    <row r="661" spans="2:16" x14ac:dyDescent="0.2">
      <c r="B661" s="478"/>
      <c r="C661" s="478"/>
      <c r="D661" s="478"/>
      <c r="E661" s="478"/>
      <c r="F661" s="479"/>
      <c r="G661" s="63"/>
      <c r="H661" s="63"/>
      <c r="O661" s="203"/>
      <c r="P661" s="203"/>
    </row>
    <row r="662" spans="2:16" x14ac:dyDescent="0.2">
      <c r="B662" s="478"/>
      <c r="C662" s="478"/>
      <c r="D662" s="478"/>
      <c r="E662" s="478"/>
      <c r="F662" s="479"/>
      <c r="G662" s="63"/>
      <c r="H662" s="63"/>
      <c r="O662" s="203"/>
      <c r="P662" s="203"/>
    </row>
    <row r="663" spans="2:16" x14ac:dyDescent="0.2">
      <c r="B663" s="478"/>
      <c r="C663" s="478"/>
      <c r="D663" s="478"/>
      <c r="E663" s="478"/>
      <c r="F663" s="479"/>
      <c r="G663" s="63"/>
      <c r="H663" s="63"/>
      <c r="O663" s="203"/>
      <c r="P663" s="203"/>
    </row>
    <row r="664" spans="2:16" x14ac:dyDescent="0.2">
      <c r="B664" s="478"/>
      <c r="C664" s="478"/>
      <c r="D664" s="478"/>
      <c r="E664" s="478"/>
      <c r="F664" s="479"/>
      <c r="G664" s="63"/>
      <c r="H664" s="63"/>
      <c r="O664" s="203"/>
      <c r="P664" s="203"/>
    </row>
    <row r="665" spans="2:16" x14ac:dyDescent="0.2">
      <c r="B665" s="478"/>
      <c r="C665" s="478"/>
      <c r="D665" s="478"/>
      <c r="E665" s="478"/>
      <c r="F665" s="479"/>
      <c r="G665" s="63"/>
      <c r="H665" s="63"/>
      <c r="O665" s="203"/>
      <c r="P665" s="203"/>
    </row>
    <row r="666" spans="2:16" x14ac:dyDescent="0.2">
      <c r="B666" s="478"/>
      <c r="C666" s="478"/>
      <c r="D666" s="478"/>
      <c r="E666" s="478"/>
      <c r="F666" s="479"/>
      <c r="G666" s="63"/>
      <c r="H666" s="63"/>
      <c r="O666" s="203"/>
      <c r="P666" s="203"/>
    </row>
    <row r="667" spans="2:16" x14ac:dyDescent="0.2">
      <c r="B667" s="478"/>
      <c r="C667" s="478"/>
      <c r="D667" s="478"/>
      <c r="E667" s="478"/>
      <c r="F667" s="479"/>
      <c r="G667" s="63"/>
      <c r="H667" s="63"/>
      <c r="O667" s="203"/>
      <c r="P667" s="203"/>
    </row>
    <row r="668" spans="2:16" x14ac:dyDescent="0.2">
      <c r="B668" s="478"/>
      <c r="C668" s="478"/>
      <c r="D668" s="478"/>
      <c r="E668" s="478"/>
      <c r="F668" s="479"/>
      <c r="G668" s="63"/>
      <c r="H668" s="63"/>
      <c r="O668" s="203"/>
      <c r="P668" s="203"/>
    </row>
    <row r="669" spans="2:16" x14ac:dyDescent="0.2">
      <c r="B669" s="478"/>
      <c r="C669" s="478"/>
      <c r="D669" s="478"/>
      <c r="E669" s="478"/>
      <c r="F669" s="479"/>
      <c r="G669" s="63"/>
      <c r="H669" s="63"/>
      <c r="O669" s="203"/>
      <c r="P669" s="203"/>
    </row>
    <row r="670" spans="2:16" x14ac:dyDescent="0.2">
      <c r="B670" s="478"/>
      <c r="C670" s="478"/>
      <c r="D670" s="478"/>
      <c r="E670" s="478"/>
      <c r="F670" s="479"/>
      <c r="G670" s="63"/>
      <c r="H670" s="63"/>
      <c r="O670" s="203"/>
      <c r="P670" s="203"/>
    </row>
    <row r="671" spans="2:16" x14ac:dyDescent="0.2">
      <c r="B671" s="478"/>
      <c r="C671" s="478"/>
      <c r="D671" s="478"/>
      <c r="E671" s="478"/>
      <c r="F671" s="479"/>
      <c r="G671" s="63"/>
      <c r="H671" s="63"/>
      <c r="O671" s="203"/>
      <c r="P671" s="203"/>
    </row>
    <row r="672" spans="2:16" x14ac:dyDescent="0.2">
      <c r="B672" s="478"/>
      <c r="C672" s="478"/>
      <c r="D672" s="478"/>
      <c r="E672" s="478"/>
      <c r="F672" s="479"/>
      <c r="G672" s="63"/>
      <c r="H672" s="63"/>
      <c r="O672" s="203"/>
      <c r="P672" s="203"/>
    </row>
    <row r="673" spans="2:16" x14ac:dyDescent="0.2">
      <c r="B673" s="478"/>
      <c r="C673" s="478"/>
      <c r="D673" s="478"/>
      <c r="E673" s="478"/>
      <c r="F673" s="479"/>
      <c r="G673" s="63"/>
      <c r="H673" s="63"/>
      <c r="O673" s="203"/>
      <c r="P673" s="203"/>
    </row>
    <row r="674" spans="2:16" x14ac:dyDescent="0.2">
      <c r="B674" s="478"/>
      <c r="C674" s="478"/>
      <c r="D674" s="478"/>
      <c r="E674" s="478"/>
      <c r="F674" s="479"/>
      <c r="G674" s="63"/>
      <c r="H674" s="63"/>
      <c r="O674" s="203"/>
      <c r="P674" s="203"/>
    </row>
    <row r="675" spans="2:16" x14ac:dyDescent="0.2">
      <c r="B675" s="478"/>
      <c r="C675" s="478"/>
      <c r="D675" s="478"/>
      <c r="E675" s="478"/>
      <c r="F675" s="479"/>
      <c r="G675" s="63"/>
      <c r="H675" s="63"/>
      <c r="O675" s="203"/>
      <c r="P675" s="203"/>
    </row>
    <row r="676" spans="2:16" x14ac:dyDescent="0.2">
      <c r="B676" s="478"/>
      <c r="C676" s="478"/>
      <c r="D676" s="478"/>
      <c r="E676" s="478"/>
      <c r="F676" s="479"/>
      <c r="G676" s="63"/>
      <c r="H676" s="63"/>
      <c r="O676" s="203"/>
      <c r="P676" s="203"/>
    </row>
    <row r="677" spans="2:16" x14ac:dyDescent="0.2">
      <c r="B677" s="478"/>
      <c r="C677" s="478"/>
      <c r="D677" s="478"/>
      <c r="E677" s="478"/>
      <c r="F677" s="479"/>
      <c r="G677" s="63"/>
      <c r="H677" s="63"/>
      <c r="O677" s="203"/>
      <c r="P677" s="203"/>
    </row>
    <row r="678" spans="2:16" x14ac:dyDescent="0.2">
      <c r="B678" s="478"/>
      <c r="C678" s="478"/>
      <c r="D678" s="478"/>
      <c r="E678" s="478"/>
      <c r="F678" s="479"/>
      <c r="G678" s="63"/>
      <c r="H678" s="63"/>
      <c r="O678" s="203"/>
      <c r="P678" s="203"/>
    </row>
    <row r="679" spans="2:16" x14ac:dyDescent="0.2">
      <c r="B679" s="478"/>
      <c r="C679" s="478"/>
      <c r="D679" s="478"/>
      <c r="E679" s="478"/>
      <c r="F679" s="479"/>
      <c r="G679" s="63"/>
      <c r="H679" s="63"/>
      <c r="O679" s="203"/>
      <c r="P679" s="203"/>
    </row>
    <row r="680" spans="2:16" x14ac:dyDescent="0.2">
      <c r="B680" s="478"/>
      <c r="C680" s="478"/>
      <c r="D680" s="478"/>
      <c r="E680" s="478"/>
      <c r="F680" s="479"/>
      <c r="G680" s="63"/>
      <c r="H680" s="63"/>
      <c r="O680" s="203"/>
      <c r="P680" s="203"/>
    </row>
    <row r="681" spans="2:16" x14ac:dyDescent="0.2">
      <c r="B681" s="478"/>
      <c r="C681" s="478"/>
      <c r="D681" s="478"/>
      <c r="E681" s="478"/>
      <c r="F681" s="479"/>
      <c r="G681" s="63"/>
      <c r="H681" s="63"/>
      <c r="O681" s="203"/>
      <c r="P681" s="203"/>
    </row>
    <row r="682" spans="2:16" x14ac:dyDescent="0.2">
      <c r="B682" s="478"/>
      <c r="C682" s="478"/>
      <c r="D682" s="478"/>
      <c r="E682" s="478"/>
      <c r="F682" s="479"/>
      <c r="G682" s="63"/>
      <c r="H682" s="63"/>
      <c r="O682" s="203"/>
      <c r="P682" s="203"/>
    </row>
    <row r="683" spans="2:16" x14ac:dyDescent="0.2">
      <c r="B683" s="478"/>
      <c r="C683" s="478"/>
      <c r="D683" s="478"/>
      <c r="E683" s="478"/>
      <c r="F683" s="479"/>
      <c r="G683" s="63"/>
      <c r="H683" s="63"/>
      <c r="O683" s="203"/>
      <c r="P683" s="203"/>
    </row>
    <row r="684" spans="2:16" x14ac:dyDescent="0.2">
      <c r="B684" s="478"/>
      <c r="C684" s="478"/>
      <c r="D684" s="478"/>
      <c r="E684" s="478"/>
      <c r="F684" s="479"/>
      <c r="G684" s="63"/>
      <c r="H684" s="63"/>
      <c r="O684" s="203"/>
      <c r="P684" s="203"/>
    </row>
    <row r="685" spans="2:16" x14ac:dyDescent="0.2">
      <c r="B685" s="478"/>
      <c r="C685" s="478"/>
      <c r="D685" s="478"/>
      <c r="E685" s="478"/>
      <c r="F685" s="479"/>
      <c r="G685" s="63"/>
      <c r="H685" s="63"/>
      <c r="O685" s="203"/>
      <c r="P685" s="203"/>
    </row>
    <row r="686" spans="2:16" x14ac:dyDescent="0.2">
      <c r="B686" s="478"/>
      <c r="C686" s="478"/>
      <c r="D686" s="478"/>
      <c r="E686" s="478"/>
      <c r="F686" s="479"/>
      <c r="G686" s="63"/>
      <c r="H686" s="63"/>
      <c r="O686" s="203"/>
      <c r="P686" s="203"/>
    </row>
    <row r="687" spans="2:16" x14ac:dyDescent="0.2">
      <c r="B687" s="478"/>
      <c r="C687" s="478"/>
      <c r="D687" s="478"/>
      <c r="E687" s="478"/>
      <c r="F687" s="479"/>
      <c r="G687" s="63"/>
      <c r="H687" s="63"/>
      <c r="O687" s="203"/>
      <c r="P687" s="203"/>
    </row>
    <row r="688" spans="2:16" x14ac:dyDescent="0.2">
      <c r="B688" s="478"/>
      <c r="C688" s="478"/>
      <c r="D688" s="478"/>
      <c r="E688" s="478"/>
      <c r="F688" s="479"/>
      <c r="G688" s="63"/>
      <c r="H688" s="63"/>
      <c r="O688" s="203"/>
      <c r="P688" s="203"/>
    </row>
    <row r="689" spans="2:16" x14ac:dyDescent="0.2">
      <c r="B689" s="478"/>
      <c r="C689" s="478"/>
      <c r="D689" s="478"/>
      <c r="E689" s="478"/>
      <c r="F689" s="479"/>
      <c r="G689" s="63"/>
      <c r="H689" s="63"/>
      <c r="O689" s="203"/>
      <c r="P689" s="203"/>
    </row>
    <row r="690" spans="2:16" x14ac:dyDescent="0.2">
      <c r="B690" s="478"/>
      <c r="C690" s="478"/>
      <c r="D690" s="478"/>
      <c r="E690" s="478"/>
      <c r="F690" s="479"/>
      <c r="G690" s="63"/>
      <c r="H690" s="63"/>
      <c r="O690" s="203"/>
      <c r="P690" s="203"/>
    </row>
    <row r="691" spans="2:16" x14ac:dyDescent="0.2">
      <c r="B691" s="478"/>
      <c r="C691" s="478"/>
      <c r="D691" s="478"/>
      <c r="E691" s="478"/>
      <c r="F691" s="479"/>
      <c r="G691" s="63"/>
      <c r="H691" s="63"/>
      <c r="O691" s="203"/>
      <c r="P691" s="203"/>
    </row>
    <row r="692" spans="2:16" x14ac:dyDescent="0.2">
      <c r="B692" s="478"/>
      <c r="C692" s="478"/>
      <c r="D692" s="478"/>
      <c r="E692" s="478"/>
      <c r="F692" s="479"/>
      <c r="G692" s="63"/>
      <c r="H692" s="63"/>
      <c r="O692" s="203"/>
      <c r="P692" s="203"/>
    </row>
    <row r="693" spans="2:16" x14ac:dyDescent="0.2">
      <c r="B693" s="478"/>
      <c r="C693" s="478"/>
      <c r="D693" s="478"/>
      <c r="E693" s="478"/>
      <c r="F693" s="479"/>
      <c r="G693" s="63"/>
      <c r="H693" s="63"/>
      <c r="O693" s="203"/>
      <c r="P693" s="203"/>
    </row>
    <row r="694" spans="2:16" x14ac:dyDescent="0.2">
      <c r="B694" s="478"/>
      <c r="C694" s="478"/>
      <c r="D694" s="478"/>
      <c r="E694" s="478"/>
      <c r="F694" s="479"/>
      <c r="G694" s="63"/>
      <c r="H694" s="63"/>
      <c r="O694" s="203"/>
      <c r="P694" s="203"/>
    </row>
    <row r="695" spans="2:16" x14ac:dyDescent="0.2">
      <c r="B695" s="478"/>
      <c r="C695" s="478"/>
      <c r="D695" s="478"/>
      <c r="E695" s="478"/>
      <c r="F695" s="479"/>
      <c r="G695" s="63"/>
      <c r="H695" s="63"/>
      <c r="O695" s="203"/>
      <c r="P695" s="203"/>
    </row>
    <row r="696" spans="2:16" x14ac:dyDescent="0.2">
      <c r="B696" s="478"/>
      <c r="C696" s="478"/>
      <c r="D696" s="478"/>
      <c r="E696" s="478"/>
      <c r="F696" s="479"/>
      <c r="G696" s="63"/>
      <c r="H696" s="63"/>
      <c r="O696" s="203"/>
      <c r="P696" s="203"/>
    </row>
    <row r="697" spans="2:16" x14ac:dyDescent="0.2">
      <c r="B697" s="478"/>
      <c r="C697" s="478"/>
      <c r="D697" s="478"/>
      <c r="E697" s="478"/>
      <c r="F697" s="479"/>
      <c r="G697" s="63"/>
      <c r="H697" s="63"/>
      <c r="O697" s="203"/>
      <c r="P697" s="203"/>
    </row>
    <row r="698" spans="2:16" x14ac:dyDescent="0.2">
      <c r="B698" s="478"/>
      <c r="C698" s="478"/>
      <c r="D698" s="478"/>
      <c r="E698" s="478"/>
      <c r="F698" s="479"/>
      <c r="G698" s="63"/>
      <c r="H698" s="63"/>
      <c r="O698" s="203"/>
      <c r="P698" s="203"/>
    </row>
    <row r="699" spans="2:16" x14ac:dyDescent="0.2">
      <c r="B699" s="478"/>
      <c r="C699" s="478"/>
      <c r="D699" s="478"/>
      <c r="E699" s="478"/>
      <c r="F699" s="479"/>
      <c r="G699" s="63"/>
      <c r="H699" s="63"/>
      <c r="O699" s="203"/>
      <c r="P699" s="203"/>
    </row>
    <row r="700" spans="2:16" x14ac:dyDescent="0.2">
      <c r="B700" s="478"/>
      <c r="C700" s="478"/>
      <c r="D700" s="478"/>
      <c r="E700" s="478"/>
      <c r="F700" s="479"/>
      <c r="G700" s="63"/>
      <c r="H700" s="63"/>
      <c r="O700" s="203"/>
      <c r="P700" s="203"/>
    </row>
    <row r="701" spans="2:16" x14ac:dyDescent="0.2">
      <c r="B701" s="478"/>
      <c r="C701" s="478"/>
      <c r="D701" s="478"/>
      <c r="E701" s="478"/>
      <c r="F701" s="479"/>
      <c r="G701" s="63"/>
      <c r="H701" s="63"/>
      <c r="O701" s="203"/>
      <c r="P701" s="203"/>
    </row>
    <row r="702" spans="2:16" x14ac:dyDescent="0.2">
      <c r="B702" s="478"/>
      <c r="C702" s="478"/>
      <c r="D702" s="478"/>
      <c r="E702" s="478"/>
      <c r="F702" s="479"/>
      <c r="G702" s="63"/>
      <c r="H702" s="63"/>
      <c r="O702" s="203"/>
      <c r="P702" s="203"/>
    </row>
    <row r="703" spans="2:16" x14ac:dyDescent="0.2">
      <c r="B703" s="478"/>
      <c r="C703" s="478"/>
      <c r="D703" s="478"/>
      <c r="E703" s="478"/>
      <c r="F703" s="479"/>
      <c r="G703" s="63"/>
      <c r="H703" s="63"/>
      <c r="O703" s="203"/>
      <c r="P703" s="203"/>
    </row>
    <row r="704" spans="2:16" x14ac:dyDescent="0.2">
      <c r="B704" s="478"/>
      <c r="C704" s="478"/>
      <c r="D704" s="478"/>
      <c r="E704" s="478"/>
      <c r="F704" s="479"/>
      <c r="G704" s="63"/>
      <c r="H704" s="63"/>
      <c r="O704" s="203"/>
      <c r="P704" s="203"/>
    </row>
    <row r="705" spans="2:16" x14ac:dyDescent="0.2">
      <c r="B705" s="478"/>
      <c r="C705" s="478"/>
      <c r="D705" s="478"/>
      <c r="E705" s="478"/>
      <c r="F705" s="479"/>
      <c r="G705" s="63"/>
      <c r="H705" s="63"/>
      <c r="O705" s="203"/>
      <c r="P705" s="203"/>
    </row>
    <row r="706" spans="2:16" x14ac:dyDescent="0.2">
      <c r="B706" s="478"/>
      <c r="C706" s="478"/>
      <c r="D706" s="478"/>
      <c r="E706" s="478"/>
      <c r="F706" s="479"/>
      <c r="G706" s="63"/>
      <c r="H706" s="63"/>
      <c r="O706" s="203"/>
      <c r="P706" s="203"/>
    </row>
    <row r="707" spans="2:16" x14ac:dyDescent="0.2">
      <c r="B707" s="478"/>
      <c r="C707" s="478"/>
      <c r="D707" s="478"/>
      <c r="E707" s="478"/>
      <c r="F707" s="479"/>
      <c r="G707" s="63"/>
      <c r="H707" s="63"/>
      <c r="O707" s="203"/>
      <c r="P707" s="203"/>
    </row>
    <row r="708" spans="2:16" x14ac:dyDescent="0.2">
      <c r="B708" s="478"/>
      <c r="C708" s="478"/>
      <c r="D708" s="478"/>
      <c r="E708" s="478"/>
      <c r="F708" s="479"/>
      <c r="G708" s="63"/>
      <c r="H708" s="63"/>
      <c r="O708" s="203"/>
      <c r="P708" s="203"/>
    </row>
    <row r="709" spans="2:16" x14ac:dyDescent="0.2">
      <c r="B709" s="478"/>
      <c r="C709" s="478"/>
      <c r="D709" s="478"/>
      <c r="E709" s="478"/>
      <c r="F709" s="479"/>
      <c r="G709" s="63"/>
      <c r="H709" s="63"/>
      <c r="O709" s="203"/>
      <c r="P709" s="203"/>
    </row>
    <row r="710" spans="2:16" x14ac:dyDescent="0.2">
      <c r="B710" s="478"/>
      <c r="C710" s="478"/>
      <c r="D710" s="478"/>
      <c r="E710" s="478"/>
      <c r="F710" s="479"/>
      <c r="G710" s="63"/>
      <c r="H710" s="63"/>
      <c r="O710" s="203"/>
      <c r="P710" s="203"/>
    </row>
    <row r="711" spans="2:16" x14ac:dyDescent="0.2">
      <c r="B711" s="478"/>
      <c r="C711" s="478"/>
      <c r="D711" s="478"/>
      <c r="E711" s="478"/>
      <c r="F711" s="479"/>
      <c r="G711" s="63"/>
      <c r="H711" s="63"/>
      <c r="O711" s="203"/>
      <c r="P711" s="203"/>
    </row>
    <row r="712" spans="2:16" x14ac:dyDescent="0.2">
      <c r="B712" s="478"/>
      <c r="C712" s="478"/>
      <c r="D712" s="478"/>
      <c r="E712" s="478"/>
      <c r="F712" s="479"/>
      <c r="G712" s="63"/>
      <c r="H712" s="63"/>
      <c r="O712" s="203"/>
      <c r="P712" s="203"/>
    </row>
    <row r="713" spans="2:16" x14ac:dyDescent="0.2">
      <c r="B713" s="478"/>
      <c r="C713" s="478"/>
      <c r="D713" s="478"/>
      <c r="E713" s="478"/>
      <c r="F713" s="479"/>
      <c r="G713" s="63"/>
      <c r="H713" s="63"/>
      <c r="O713" s="203"/>
      <c r="P713" s="203"/>
    </row>
    <row r="714" spans="2:16" x14ac:dyDescent="0.2">
      <c r="B714" s="478"/>
      <c r="C714" s="478"/>
      <c r="D714" s="478"/>
      <c r="E714" s="478"/>
      <c r="F714" s="479"/>
      <c r="G714" s="63"/>
      <c r="H714" s="63"/>
      <c r="O714" s="203"/>
      <c r="P714" s="203"/>
    </row>
    <row r="715" spans="2:16" x14ac:dyDescent="0.2">
      <c r="B715" s="478"/>
      <c r="C715" s="478"/>
      <c r="D715" s="478"/>
      <c r="E715" s="478"/>
      <c r="F715" s="479"/>
      <c r="G715" s="63"/>
      <c r="H715" s="63"/>
      <c r="O715" s="203"/>
      <c r="P715" s="203"/>
    </row>
    <row r="716" spans="2:16" x14ac:dyDescent="0.2">
      <c r="B716" s="478"/>
      <c r="C716" s="478"/>
      <c r="D716" s="478"/>
      <c r="E716" s="478"/>
      <c r="F716" s="479"/>
      <c r="G716" s="63"/>
      <c r="H716" s="63"/>
      <c r="O716" s="203"/>
      <c r="P716" s="203"/>
    </row>
    <row r="717" spans="2:16" x14ac:dyDescent="0.2">
      <c r="B717" s="478"/>
      <c r="C717" s="478"/>
      <c r="D717" s="478"/>
      <c r="E717" s="478"/>
      <c r="F717" s="479"/>
      <c r="G717" s="63"/>
      <c r="H717" s="63"/>
      <c r="O717" s="203"/>
      <c r="P717" s="203"/>
    </row>
    <row r="718" spans="2:16" x14ac:dyDescent="0.2">
      <c r="B718" s="478"/>
      <c r="C718" s="478"/>
      <c r="D718" s="478"/>
      <c r="E718" s="478"/>
      <c r="F718" s="479"/>
      <c r="G718" s="63"/>
      <c r="H718" s="63"/>
      <c r="O718" s="203"/>
      <c r="P718" s="203"/>
    </row>
    <row r="719" spans="2:16" x14ac:dyDescent="0.2">
      <c r="B719" s="478"/>
      <c r="C719" s="478"/>
      <c r="D719" s="478"/>
      <c r="E719" s="478"/>
      <c r="F719" s="479"/>
      <c r="G719" s="63"/>
      <c r="H719" s="63"/>
      <c r="O719" s="203"/>
      <c r="P719" s="203"/>
    </row>
    <row r="720" spans="2:16" x14ac:dyDescent="0.2">
      <c r="B720" s="478"/>
      <c r="C720" s="478"/>
      <c r="D720" s="478"/>
      <c r="E720" s="478"/>
      <c r="F720" s="479"/>
      <c r="G720" s="63"/>
      <c r="H720" s="63"/>
      <c r="O720" s="203"/>
      <c r="P720" s="203"/>
    </row>
    <row r="721" spans="2:16" x14ac:dyDescent="0.2">
      <c r="B721" s="478"/>
      <c r="C721" s="478"/>
      <c r="D721" s="478"/>
      <c r="E721" s="478"/>
      <c r="F721" s="479"/>
      <c r="G721" s="63"/>
      <c r="H721" s="63"/>
      <c r="O721" s="203"/>
      <c r="P721" s="203"/>
    </row>
    <row r="722" spans="2:16" x14ac:dyDescent="0.2">
      <c r="B722" s="478"/>
      <c r="C722" s="478"/>
      <c r="D722" s="478"/>
      <c r="E722" s="478"/>
      <c r="F722" s="479"/>
      <c r="G722" s="63"/>
      <c r="H722" s="63"/>
      <c r="O722" s="203"/>
      <c r="P722" s="203"/>
    </row>
    <row r="723" spans="2:16" x14ac:dyDescent="0.2">
      <c r="B723" s="478"/>
      <c r="C723" s="478"/>
      <c r="D723" s="478"/>
      <c r="E723" s="478"/>
      <c r="F723" s="479"/>
      <c r="G723" s="63"/>
      <c r="H723" s="63"/>
      <c r="O723" s="203"/>
      <c r="P723" s="203"/>
    </row>
    <row r="724" spans="2:16" x14ac:dyDescent="0.2">
      <c r="B724" s="478"/>
      <c r="C724" s="478"/>
      <c r="D724" s="478"/>
      <c r="E724" s="478"/>
      <c r="F724" s="479"/>
      <c r="G724" s="63"/>
      <c r="H724" s="63"/>
      <c r="O724" s="203"/>
      <c r="P724" s="203"/>
    </row>
    <row r="725" spans="2:16" x14ac:dyDescent="0.2">
      <c r="B725" s="478"/>
      <c r="C725" s="478"/>
      <c r="D725" s="478"/>
      <c r="E725" s="478"/>
      <c r="F725" s="479"/>
      <c r="G725" s="63"/>
      <c r="H725" s="63"/>
      <c r="O725" s="203"/>
      <c r="P725" s="203"/>
    </row>
    <row r="726" spans="2:16" x14ac:dyDescent="0.2">
      <c r="B726" s="478"/>
      <c r="C726" s="478"/>
      <c r="D726" s="478"/>
      <c r="E726" s="478"/>
      <c r="F726" s="479"/>
      <c r="G726" s="63"/>
      <c r="H726" s="63"/>
      <c r="O726" s="203"/>
      <c r="P726" s="203"/>
    </row>
    <row r="727" spans="2:16" x14ac:dyDescent="0.2">
      <c r="B727" s="478"/>
      <c r="C727" s="478"/>
      <c r="D727" s="478"/>
      <c r="E727" s="478"/>
      <c r="F727" s="479"/>
      <c r="G727" s="63"/>
      <c r="H727" s="63"/>
      <c r="O727" s="203"/>
      <c r="P727" s="203"/>
    </row>
    <row r="728" spans="2:16" x14ac:dyDescent="0.2">
      <c r="B728" s="478"/>
      <c r="C728" s="478"/>
      <c r="D728" s="478"/>
      <c r="E728" s="478"/>
      <c r="F728" s="479"/>
      <c r="G728" s="63"/>
      <c r="H728" s="63"/>
      <c r="O728" s="203"/>
      <c r="P728" s="203"/>
    </row>
    <row r="729" spans="2:16" x14ac:dyDescent="0.2">
      <c r="B729" s="478"/>
      <c r="C729" s="478"/>
      <c r="D729" s="478"/>
      <c r="E729" s="478"/>
      <c r="F729" s="479"/>
      <c r="G729" s="63"/>
      <c r="H729" s="63"/>
      <c r="O729" s="203"/>
      <c r="P729" s="203"/>
    </row>
    <row r="730" spans="2:16" x14ac:dyDescent="0.2">
      <c r="B730" s="478"/>
      <c r="C730" s="478"/>
      <c r="D730" s="478"/>
      <c r="E730" s="478"/>
      <c r="F730" s="479"/>
      <c r="G730" s="63"/>
      <c r="H730" s="63"/>
      <c r="O730" s="203"/>
      <c r="P730" s="203"/>
    </row>
    <row r="731" spans="2:16" x14ac:dyDescent="0.2">
      <c r="B731" s="478"/>
      <c r="C731" s="478"/>
      <c r="D731" s="478"/>
      <c r="E731" s="478"/>
      <c r="F731" s="479"/>
      <c r="G731" s="63"/>
      <c r="H731" s="63"/>
      <c r="O731" s="203"/>
      <c r="P731" s="203"/>
    </row>
    <row r="732" spans="2:16" x14ac:dyDescent="0.2">
      <c r="B732" s="478"/>
      <c r="C732" s="478"/>
      <c r="D732" s="478"/>
      <c r="E732" s="478"/>
      <c r="F732" s="479"/>
      <c r="G732" s="63"/>
      <c r="H732" s="63"/>
      <c r="O732" s="203"/>
      <c r="P732" s="203"/>
    </row>
    <row r="733" spans="2:16" x14ac:dyDescent="0.2">
      <c r="B733" s="478"/>
      <c r="C733" s="478"/>
      <c r="D733" s="478"/>
      <c r="E733" s="478"/>
      <c r="F733" s="479"/>
      <c r="G733" s="63"/>
      <c r="H733" s="63"/>
      <c r="O733" s="203"/>
      <c r="P733" s="203"/>
    </row>
    <row r="734" spans="2:16" x14ac:dyDescent="0.2">
      <c r="B734" s="478"/>
      <c r="C734" s="478"/>
      <c r="D734" s="478"/>
      <c r="E734" s="478"/>
      <c r="F734" s="479"/>
      <c r="G734" s="63"/>
      <c r="H734" s="63"/>
      <c r="O734" s="203"/>
      <c r="P734" s="203"/>
    </row>
    <row r="735" spans="2:16" x14ac:dyDescent="0.2">
      <c r="B735" s="478"/>
      <c r="C735" s="478"/>
      <c r="D735" s="478"/>
      <c r="E735" s="478"/>
      <c r="F735" s="479"/>
      <c r="G735" s="63"/>
      <c r="H735" s="63"/>
      <c r="O735" s="203"/>
      <c r="P735" s="203"/>
    </row>
    <row r="736" spans="2:16" x14ac:dyDescent="0.2">
      <c r="B736" s="478"/>
      <c r="C736" s="478"/>
      <c r="D736" s="478"/>
      <c r="E736" s="478"/>
      <c r="F736" s="479"/>
      <c r="G736" s="63"/>
      <c r="H736" s="63"/>
      <c r="O736" s="203"/>
      <c r="P736" s="203"/>
    </row>
    <row r="737" spans="2:16" x14ac:dyDescent="0.2">
      <c r="B737" s="478"/>
      <c r="C737" s="478"/>
      <c r="D737" s="478"/>
      <c r="E737" s="478"/>
      <c r="F737" s="479"/>
      <c r="G737" s="63"/>
      <c r="H737" s="63"/>
      <c r="O737" s="203"/>
      <c r="P737" s="203"/>
    </row>
    <row r="738" spans="2:16" x14ac:dyDescent="0.2">
      <c r="B738" s="478"/>
      <c r="C738" s="478"/>
      <c r="D738" s="478"/>
      <c r="E738" s="478"/>
      <c r="F738" s="479"/>
      <c r="G738" s="63"/>
      <c r="H738" s="63"/>
      <c r="O738" s="203"/>
      <c r="P738" s="203"/>
    </row>
    <row r="739" spans="2:16" x14ac:dyDescent="0.2">
      <c r="B739" s="478"/>
      <c r="C739" s="478"/>
      <c r="D739" s="478"/>
      <c r="E739" s="478"/>
      <c r="F739" s="479"/>
      <c r="G739" s="63"/>
      <c r="H739" s="63"/>
      <c r="O739" s="203"/>
      <c r="P739" s="203"/>
    </row>
    <row r="740" spans="2:16" x14ac:dyDescent="0.2">
      <c r="B740" s="478"/>
      <c r="C740" s="478"/>
      <c r="D740" s="478"/>
      <c r="E740" s="478"/>
      <c r="F740" s="479"/>
      <c r="G740" s="63"/>
      <c r="H740" s="63"/>
      <c r="O740" s="203"/>
      <c r="P740" s="203"/>
    </row>
    <row r="741" spans="2:16" x14ac:dyDescent="0.2">
      <c r="B741" s="478"/>
      <c r="C741" s="478"/>
      <c r="D741" s="478"/>
      <c r="E741" s="478"/>
      <c r="F741" s="479"/>
      <c r="G741" s="63"/>
      <c r="H741" s="63"/>
      <c r="O741" s="203"/>
      <c r="P741" s="203"/>
    </row>
    <row r="742" spans="2:16" x14ac:dyDescent="0.2">
      <c r="B742" s="478"/>
      <c r="C742" s="478"/>
      <c r="D742" s="478"/>
      <c r="E742" s="478"/>
      <c r="F742" s="479"/>
      <c r="G742" s="63"/>
      <c r="H742" s="63"/>
      <c r="O742" s="203"/>
      <c r="P742" s="203"/>
    </row>
    <row r="743" spans="2:16" x14ac:dyDescent="0.2">
      <c r="B743" s="478"/>
      <c r="C743" s="478"/>
      <c r="D743" s="478"/>
      <c r="E743" s="478"/>
      <c r="F743" s="479"/>
      <c r="G743" s="63"/>
      <c r="H743" s="63"/>
      <c r="O743" s="203"/>
      <c r="P743" s="203"/>
    </row>
    <row r="744" spans="2:16" x14ac:dyDescent="0.2">
      <c r="B744" s="478"/>
      <c r="C744" s="478"/>
      <c r="D744" s="478"/>
      <c r="E744" s="478"/>
      <c r="F744" s="479"/>
      <c r="G744" s="63"/>
      <c r="H744" s="63"/>
      <c r="O744" s="203"/>
      <c r="P744" s="203"/>
    </row>
    <row r="745" spans="2:16" x14ac:dyDescent="0.2">
      <c r="B745" s="478"/>
      <c r="C745" s="478"/>
      <c r="D745" s="478"/>
      <c r="E745" s="478"/>
      <c r="F745" s="479"/>
      <c r="G745" s="63"/>
      <c r="H745" s="63"/>
      <c r="O745" s="203"/>
      <c r="P745" s="203"/>
    </row>
    <row r="746" spans="2:16" x14ac:dyDescent="0.2">
      <c r="B746" s="478"/>
      <c r="C746" s="478"/>
      <c r="D746" s="478"/>
      <c r="E746" s="478"/>
      <c r="F746" s="479"/>
      <c r="G746" s="63"/>
      <c r="H746" s="63"/>
      <c r="O746" s="203"/>
      <c r="P746" s="203"/>
    </row>
    <row r="747" spans="2:16" x14ac:dyDescent="0.2">
      <c r="B747" s="478"/>
      <c r="C747" s="478"/>
      <c r="D747" s="478"/>
      <c r="E747" s="478"/>
      <c r="F747" s="479"/>
      <c r="G747" s="63"/>
      <c r="H747" s="63"/>
      <c r="O747" s="203"/>
      <c r="P747" s="203"/>
    </row>
    <row r="748" spans="2:16" x14ac:dyDescent="0.2">
      <c r="B748" s="478"/>
      <c r="C748" s="478"/>
      <c r="D748" s="478"/>
      <c r="E748" s="478"/>
      <c r="F748" s="479"/>
      <c r="G748" s="63"/>
      <c r="H748" s="63"/>
      <c r="O748" s="203"/>
      <c r="P748" s="203"/>
    </row>
    <row r="749" spans="2:16" x14ac:dyDescent="0.2">
      <c r="B749" s="478"/>
      <c r="C749" s="478"/>
      <c r="D749" s="478"/>
      <c r="E749" s="478"/>
      <c r="F749" s="479"/>
      <c r="G749" s="63"/>
      <c r="H749" s="63"/>
      <c r="O749" s="203"/>
      <c r="P749" s="203"/>
    </row>
    <row r="750" spans="2:16" x14ac:dyDescent="0.2">
      <c r="B750" s="478"/>
      <c r="C750" s="478"/>
      <c r="D750" s="478"/>
      <c r="E750" s="478"/>
      <c r="F750" s="479"/>
      <c r="G750" s="63"/>
      <c r="H750" s="63"/>
      <c r="O750" s="203"/>
      <c r="P750" s="203"/>
    </row>
    <row r="751" spans="2:16" x14ac:dyDescent="0.2">
      <c r="B751" s="478"/>
      <c r="C751" s="478"/>
      <c r="D751" s="478"/>
      <c r="E751" s="478"/>
      <c r="F751" s="479"/>
      <c r="G751" s="63"/>
      <c r="H751" s="63"/>
      <c r="O751" s="203"/>
      <c r="P751" s="203"/>
    </row>
    <row r="752" spans="2:16" x14ac:dyDescent="0.2">
      <c r="B752" s="478"/>
      <c r="C752" s="478"/>
      <c r="D752" s="478"/>
      <c r="E752" s="478"/>
      <c r="F752" s="479"/>
      <c r="G752" s="63"/>
      <c r="H752" s="63"/>
      <c r="O752" s="203"/>
      <c r="P752" s="203"/>
    </row>
    <row r="753" spans="2:16" x14ac:dyDescent="0.2">
      <c r="B753" s="478"/>
      <c r="C753" s="478"/>
      <c r="D753" s="478"/>
      <c r="E753" s="478"/>
      <c r="F753" s="479"/>
      <c r="G753" s="63"/>
      <c r="H753" s="63"/>
      <c r="O753" s="203"/>
      <c r="P753" s="203"/>
    </row>
    <row r="754" spans="2:16" x14ac:dyDescent="0.2">
      <c r="B754" s="478"/>
      <c r="C754" s="478"/>
      <c r="D754" s="478"/>
      <c r="E754" s="478"/>
      <c r="F754" s="479"/>
      <c r="G754" s="63"/>
      <c r="H754" s="63"/>
      <c r="O754" s="203"/>
      <c r="P754" s="203"/>
    </row>
  </sheetData>
  <mergeCells count="1025">
    <mergeCell ref="O17:Q17"/>
    <mergeCell ref="B301:F301"/>
    <mergeCell ref="K301:L301"/>
    <mergeCell ref="B298:F298"/>
    <mergeCell ref="K298:L298"/>
    <mergeCell ref="B299:F299"/>
    <mergeCell ref="K299:L299"/>
    <mergeCell ref="B300:F300"/>
    <mergeCell ref="K300:L300"/>
    <mergeCell ref="B237:F237"/>
    <mergeCell ref="K237:L237"/>
    <mergeCell ref="B238:F238"/>
    <mergeCell ref="K238:L238"/>
    <mergeCell ref="B239:F239"/>
    <mergeCell ref="K239:L239"/>
    <mergeCell ref="B173:F173"/>
    <mergeCell ref="K173:L173"/>
    <mergeCell ref="K177:L177"/>
    <mergeCell ref="B178:F178"/>
    <mergeCell ref="K178:L178"/>
    <mergeCell ref="B181:F181"/>
    <mergeCell ref="K181:L181"/>
    <mergeCell ref="B179:F179"/>
    <mergeCell ref="K179:L179"/>
    <mergeCell ref="B174:F174"/>
    <mergeCell ref="K174:L174"/>
    <mergeCell ref="B139:F139"/>
    <mergeCell ref="K139:L139"/>
    <mergeCell ref="B150:F150"/>
    <mergeCell ref="K150:L150"/>
    <mergeCell ref="B151:F151"/>
    <mergeCell ref="K151:L151"/>
    <mergeCell ref="B152:F152"/>
    <mergeCell ref="K152:L152"/>
    <mergeCell ref="B146:F146"/>
    <mergeCell ref="K146:L146"/>
    <mergeCell ref="B147:F147"/>
    <mergeCell ref="K147:L147"/>
    <mergeCell ref="B140:F140"/>
    <mergeCell ref="K140:L140"/>
    <mergeCell ref="B158:F158"/>
    <mergeCell ref="K158:L158"/>
    <mergeCell ref="B159:F159"/>
    <mergeCell ref="K159:L159"/>
    <mergeCell ref="B160:F160"/>
    <mergeCell ref="K160:L160"/>
    <mergeCell ref="B161:F161"/>
    <mergeCell ref="K161:L161"/>
    <mergeCell ref="B100:F100"/>
    <mergeCell ref="K100:L100"/>
    <mergeCell ref="B101:F101"/>
    <mergeCell ref="K101:L101"/>
    <mergeCell ref="B149:F149"/>
    <mergeCell ref="K149:L149"/>
    <mergeCell ref="B145:F145"/>
    <mergeCell ref="K145:L145"/>
    <mergeCell ref="B125:F125"/>
    <mergeCell ref="K125:L125"/>
    <mergeCell ref="B120:F120"/>
    <mergeCell ref="K120:L120"/>
    <mergeCell ref="B121:F121"/>
    <mergeCell ref="K121:L121"/>
    <mergeCell ref="B122:F122"/>
    <mergeCell ref="K122:L122"/>
    <mergeCell ref="B99:F99"/>
    <mergeCell ref="B98:F98"/>
    <mergeCell ref="K98:L98"/>
    <mergeCell ref="B109:F109"/>
    <mergeCell ref="K109:L109"/>
    <mergeCell ref="K27:L27"/>
    <mergeCell ref="B28:F28"/>
    <mergeCell ref="K28:L28"/>
    <mergeCell ref="B30:F30"/>
    <mergeCell ref="K30:L30"/>
    <mergeCell ref="B40:F40"/>
    <mergeCell ref="K40:L40"/>
    <mergeCell ref="B41:F41"/>
    <mergeCell ref="K41:L41"/>
    <mergeCell ref="K24:L24"/>
    <mergeCell ref="B25:F25"/>
    <mergeCell ref="K25:L25"/>
    <mergeCell ref="B26:F26"/>
    <mergeCell ref="K26:L26"/>
    <mergeCell ref="B27:F27"/>
    <mergeCell ref="K93:L93"/>
    <mergeCell ref="B95:F95"/>
    <mergeCell ref="K95:L95"/>
    <mergeCell ref="B102:F102"/>
    <mergeCell ref="K102:L102"/>
    <mergeCell ref="B86:F86"/>
    <mergeCell ref="K86:L86"/>
    <mergeCell ref="B87:F87"/>
    <mergeCell ref="B85:F85"/>
    <mergeCell ref="K85:L85"/>
    <mergeCell ref="B89:F89"/>
    <mergeCell ref="K89:L89"/>
    <mergeCell ref="B194:F194"/>
    <mergeCell ref="K194:L194"/>
    <mergeCell ref="B193:F193"/>
    <mergeCell ref="K193:L193"/>
    <mergeCell ref="B110:F110"/>
    <mergeCell ref="K110:L110"/>
    <mergeCell ref="B176:F176"/>
    <mergeCell ref="K82:L82"/>
    <mergeCell ref="B77:F77"/>
    <mergeCell ref="K77:L77"/>
    <mergeCell ref="B78:F78"/>
    <mergeCell ref="K78:L78"/>
    <mergeCell ref="B81:F81"/>
    <mergeCell ref="K81:L81"/>
    <mergeCell ref="B79:F79"/>
    <mergeCell ref="K79:L79"/>
    <mergeCell ref="B80:F80"/>
    <mergeCell ref="K80:L80"/>
    <mergeCell ref="B82:F82"/>
    <mergeCell ref="K96:L96"/>
    <mergeCell ref="B90:F90"/>
    <mergeCell ref="K90:L90"/>
    <mergeCell ref="B91:F91"/>
    <mergeCell ref="K91:L91"/>
    <mergeCell ref="K115:L115"/>
    <mergeCell ref="B114:F114"/>
    <mergeCell ref="B165:F165"/>
    <mergeCell ref="K165:L165"/>
    <mergeCell ref="B172:F172"/>
    <mergeCell ref="K172:L172"/>
    <mergeCell ref="B166:F166"/>
    <mergeCell ref="K166:L166"/>
    <mergeCell ref="B167:F167"/>
    <mergeCell ref="K167:L167"/>
    <mergeCell ref="B170:F170"/>
    <mergeCell ref="K170:L170"/>
    <mergeCell ref="B171:F171"/>
    <mergeCell ref="K171:L171"/>
    <mergeCell ref="B164:F164"/>
    <mergeCell ref="K164:L164"/>
    <mergeCell ref="B22:F22"/>
    <mergeCell ref="K22:L22"/>
    <mergeCell ref="B29:F29"/>
    <mergeCell ref="K29:L29"/>
    <mergeCell ref="K32:L32"/>
    <mergeCell ref="B39:F39"/>
    <mergeCell ref="K39:L39"/>
    <mergeCell ref="B33:F33"/>
    <mergeCell ref="K33:L33"/>
    <mergeCell ref="B31:F31"/>
    <mergeCell ref="K31:L31"/>
    <mergeCell ref="B34:F34"/>
    <mergeCell ref="K34:L34"/>
    <mergeCell ref="B35:F35"/>
    <mergeCell ref="K35:L35"/>
    <mergeCell ref="B23:F23"/>
    <mergeCell ref="K23:L23"/>
    <mergeCell ref="B24:F24"/>
    <mergeCell ref="B154:F154"/>
    <mergeCell ref="K154:L154"/>
    <mergeCell ref="B153:F153"/>
    <mergeCell ref="K153:L153"/>
    <mergeCell ref="B148:F148"/>
    <mergeCell ref="K148:L148"/>
    <mergeCell ref="B21:F21"/>
    <mergeCell ref="K21:L21"/>
    <mergeCell ref="B295:F295"/>
    <mergeCell ref="K295:L295"/>
    <mergeCell ref="B296:F296"/>
    <mergeCell ref="K296:L296"/>
    <mergeCell ref="B289:F289"/>
    <mergeCell ref="K289:L289"/>
    <mergeCell ref="B290:F290"/>
    <mergeCell ref="K290:L290"/>
    <mergeCell ref="B291:F291"/>
    <mergeCell ref="K291:L291"/>
    <mergeCell ref="B286:F286"/>
    <mergeCell ref="K286:L286"/>
    <mergeCell ref="B287:F287"/>
    <mergeCell ref="K287:L287"/>
    <mergeCell ref="B279:F279"/>
    <mergeCell ref="K279:L279"/>
    <mergeCell ref="B278:F278"/>
    <mergeCell ref="K278:L278"/>
    <mergeCell ref="B280:F280"/>
    <mergeCell ref="K280:L280"/>
    <mergeCell ref="B275:F275"/>
    <mergeCell ref="K275:L275"/>
    <mergeCell ref="K176:L176"/>
    <mergeCell ref="B177:F177"/>
    <mergeCell ref="B112:F112"/>
    <mergeCell ref="K112:L112"/>
    <mergeCell ref="B116:F116"/>
    <mergeCell ref="K116:L116"/>
    <mergeCell ref="B186:F186"/>
    <mergeCell ref="K186:L186"/>
    <mergeCell ref="B272:F272"/>
    <mergeCell ref="K272:L272"/>
    <mergeCell ref="B277:F277"/>
    <mergeCell ref="K277:L277"/>
    <mergeCell ref="K273:L273"/>
    <mergeCell ref="B274:F274"/>
    <mergeCell ref="K274:L274"/>
    <mergeCell ref="B276:F276"/>
    <mergeCell ref="K276:L276"/>
    <mergeCell ref="B273:F273"/>
    <mergeCell ref="B297:F297"/>
    <mergeCell ref="K297:L297"/>
    <mergeCell ref="B292:F292"/>
    <mergeCell ref="K292:L292"/>
    <mergeCell ref="B293:F293"/>
    <mergeCell ref="K293:L293"/>
    <mergeCell ref="B294:F294"/>
    <mergeCell ref="K294:L294"/>
    <mergeCell ref="B281:F281"/>
    <mergeCell ref="K281:L281"/>
    <mergeCell ref="B282:F282"/>
    <mergeCell ref="K282:L282"/>
    <mergeCell ref="B288:F288"/>
    <mergeCell ref="K288:L288"/>
    <mergeCell ref="B283:F283"/>
    <mergeCell ref="K283:L283"/>
    <mergeCell ref="B284:F284"/>
    <mergeCell ref="K284:L284"/>
    <mergeCell ref="B285:F285"/>
    <mergeCell ref="K285:L285"/>
    <mergeCell ref="B264:F264"/>
    <mergeCell ref="K264:L264"/>
    <mergeCell ref="B259:F259"/>
    <mergeCell ref="K259:L259"/>
    <mergeCell ref="B260:F260"/>
    <mergeCell ref="K260:L260"/>
    <mergeCell ref="B261:F261"/>
    <mergeCell ref="K261:L261"/>
    <mergeCell ref="B269:F269"/>
    <mergeCell ref="K269:L269"/>
    <mergeCell ref="B271:F271"/>
    <mergeCell ref="B265:F265"/>
    <mergeCell ref="K265:L265"/>
    <mergeCell ref="B266:F266"/>
    <mergeCell ref="K266:L266"/>
    <mergeCell ref="B267:F267"/>
    <mergeCell ref="K267:L267"/>
    <mergeCell ref="B268:F268"/>
    <mergeCell ref="K268:L268"/>
    <mergeCell ref="B270:F270"/>
    <mergeCell ref="K270:L270"/>
    <mergeCell ref="K271:L271"/>
    <mergeCell ref="B256:F256"/>
    <mergeCell ref="K256:L256"/>
    <mergeCell ref="B258:F258"/>
    <mergeCell ref="K258:L258"/>
    <mergeCell ref="B252:F252"/>
    <mergeCell ref="K252:L252"/>
    <mergeCell ref="B253:F253"/>
    <mergeCell ref="K253:L253"/>
    <mergeCell ref="B254:F254"/>
    <mergeCell ref="K254:L254"/>
    <mergeCell ref="B255:F255"/>
    <mergeCell ref="K255:L255"/>
    <mergeCell ref="B257:F257"/>
    <mergeCell ref="K257:L257"/>
    <mergeCell ref="B262:F262"/>
    <mergeCell ref="K262:L262"/>
    <mergeCell ref="B263:F263"/>
    <mergeCell ref="K263:L263"/>
    <mergeCell ref="K243:L243"/>
    <mergeCell ref="B244:F244"/>
    <mergeCell ref="K244:L244"/>
    <mergeCell ref="B245:F245"/>
    <mergeCell ref="K245:L245"/>
    <mergeCell ref="B240:F240"/>
    <mergeCell ref="K240:L240"/>
    <mergeCell ref="B241:F241"/>
    <mergeCell ref="K241:L241"/>
    <mergeCell ref="B242:F242"/>
    <mergeCell ref="K242:L242"/>
    <mergeCell ref="B243:F243"/>
    <mergeCell ref="B249:F249"/>
    <mergeCell ref="K249:L249"/>
    <mergeCell ref="B250:F250"/>
    <mergeCell ref="K250:L250"/>
    <mergeCell ref="B251:F251"/>
    <mergeCell ref="K251:L251"/>
    <mergeCell ref="B246:F246"/>
    <mergeCell ref="K246:L246"/>
    <mergeCell ref="B247:F247"/>
    <mergeCell ref="K247:L247"/>
    <mergeCell ref="B248:F248"/>
    <mergeCell ref="K248:L248"/>
    <mergeCell ref="B228:F228"/>
    <mergeCell ref="K228:L228"/>
    <mergeCell ref="B229:F229"/>
    <mergeCell ref="K229:L229"/>
    <mergeCell ref="B230:F230"/>
    <mergeCell ref="K230:L230"/>
    <mergeCell ref="B225:F225"/>
    <mergeCell ref="K225:L225"/>
    <mergeCell ref="B226:F226"/>
    <mergeCell ref="K226:L226"/>
    <mergeCell ref="B227:F227"/>
    <mergeCell ref="K227:L227"/>
    <mergeCell ref="B234:F234"/>
    <mergeCell ref="K234:L234"/>
    <mergeCell ref="B235:F235"/>
    <mergeCell ref="K235:L235"/>
    <mergeCell ref="B236:F236"/>
    <mergeCell ref="K236:L236"/>
    <mergeCell ref="B231:F231"/>
    <mergeCell ref="K231:L231"/>
    <mergeCell ref="B232:F232"/>
    <mergeCell ref="K232:L232"/>
    <mergeCell ref="B233:F233"/>
    <mergeCell ref="K233:L233"/>
    <mergeCell ref="B223:F223"/>
    <mergeCell ref="K223:L223"/>
    <mergeCell ref="B224:F224"/>
    <mergeCell ref="K224:L224"/>
    <mergeCell ref="B221:F221"/>
    <mergeCell ref="K221:L221"/>
    <mergeCell ref="B215:F215"/>
    <mergeCell ref="K215:L215"/>
    <mergeCell ref="B216:F216"/>
    <mergeCell ref="K216:L216"/>
    <mergeCell ref="B217:F217"/>
    <mergeCell ref="K217:L217"/>
    <mergeCell ref="B218:F218"/>
    <mergeCell ref="K218:L218"/>
    <mergeCell ref="B219:F219"/>
    <mergeCell ref="K219:L219"/>
    <mergeCell ref="B220:F220"/>
    <mergeCell ref="K220:L220"/>
    <mergeCell ref="B198:F198"/>
    <mergeCell ref="K198:L198"/>
    <mergeCell ref="B199:F199"/>
    <mergeCell ref="K199:L199"/>
    <mergeCell ref="B212:F212"/>
    <mergeCell ref="K212:L212"/>
    <mergeCell ref="B213:F213"/>
    <mergeCell ref="K213:L213"/>
    <mergeCell ref="B214:F214"/>
    <mergeCell ref="K214:L214"/>
    <mergeCell ref="B209:F209"/>
    <mergeCell ref="K209:L209"/>
    <mergeCell ref="B210:F210"/>
    <mergeCell ref="K210:L210"/>
    <mergeCell ref="B211:F211"/>
    <mergeCell ref="K211:L211"/>
    <mergeCell ref="B222:F222"/>
    <mergeCell ref="K222:L222"/>
    <mergeCell ref="B206:F206"/>
    <mergeCell ref="K206:L206"/>
    <mergeCell ref="B207:F207"/>
    <mergeCell ref="K207:L207"/>
    <mergeCell ref="B208:F208"/>
    <mergeCell ref="K208:L208"/>
    <mergeCell ref="B203:F203"/>
    <mergeCell ref="K203:L203"/>
    <mergeCell ref="B204:F204"/>
    <mergeCell ref="K204:L204"/>
    <mergeCell ref="B205:F205"/>
    <mergeCell ref="K205:L205"/>
    <mergeCell ref="B200:F200"/>
    <mergeCell ref="K200:L200"/>
    <mergeCell ref="B201:F201"/>
    <mergeCell ref="K201:L201"/>
    <mergeCell ref="B202:F202"/>
    <mergeCell ref="K202:L202"/>
    <mergeCell ref="B197:F197"/>
    <mergeCell ref="K197:L197"/>
    <mergeCell ref="B195:F195"/>
    <mergeCell ref="K195:L195"/>
    <mergeCell ref="B162:F162"/>
    <mergeCell ref="K162:L162"/>
    <mergeCell ref="B163:F163"/>
    <mergeCell ref="K163:L163"/>
    <mergeCell ref="B155:F155"/>
    <mergeCell ref="K155:L155"/>
    <mergeCell ref="B156:F156"/>
    <mergeCell ref="K156:L156"/>
    <mergeCell ref="B157:F157"/>
    <mergeCell ref="K157:L157"/>
    <mergeCell ref="K188:L188"/>
    <mergeCell ref="B182:F182"/>
    <mergeCell ref="K182:L182"/>
    <mergeCell ref="B175:F175"/>
    <mergeCell ref="K175:L175"/>
    <mergeCell ref="B180:F180"/>
    <mergeCell ref="K180:L180"/>
    <mergeCell ref="B192:F192"/>
    <mergeCell ref="K192:L192"/>
    <mergeCell ref="B191:F191"/>
    <mergeCell ref="K191:L191"/>
    <mergeCell ref="B189:F189"/>
    <mergeCell ref="K189:L189"/>
    <mergeCell ref="B187:F187"/>
    <mergeCell ref="K187:L187"/>
    <mergeCell ref="B188:F188"/>
    <mergeCell ref="B196:F196"/>
    <mergeCell ref="K196:L196"/>
    <mergeCell ref="B129:F129"/>
    <mergeCell ref="K129:L129"/>
    <mergeCell ref="B130:F130"/>
    <mergeCell ref="K130:L130"/>
    <mergeCell ref="B131:F131"/>
    <mergeCell ref="K131:L131"/>
    <mergeCell ref="B126:F126"/>
    <mergeCell ref="K126:L126"/>
    <mergeCell ref="B127:F127"/>
    <mergeCell ref="K127:L127"/>
    <mergeCell ref="B128:F128"/>
    <mergeCell ref="K128:L128"/>
    <mergeCell ref="B123:F123"/>
    <mergeCell ref="K123:L123"/>
    <mergeCell ref="B124:F124"/>
    <mergeCell ref="K124:L124"/>
    <mergeCell ref="B92:F92"/>
    <mergeCell ref="K92:L92"/>
    <mergeCell ref="K107:L107"/>
    <mergeCell ref="B108:F108"/>
    <mergeCell ref="K104:L104"/>
    <mergeCell ref="B105:F105"/>
    <mergeCell ref="K105:L105"/>
    <mergeCell ref="B106:F106"/>
    <mergeCell ref="K106:L106"/>
    <mergeCell ref="B107:F107"/>
    <mergeCell ref="B119:F119"/>
    <mergeCell ref="K119:L119"/>
    <mergeCell ref="B113:F113"/>
    <mergeCell ref="K113:L113"/>
    <mergeCell ref="B115:F115"/>
    <mergeCell ref="B111:F111"/>
    <mergeCell ref="K111:L111"/>
    <mergeCell ref="B118:F118"/>
    <mergeCell ref="K118:L118"/>
    <mergeCell ref="B117:F117"/>
    <mergeCell ref="K117:L117"/>
    <mergeCell ref="K114:L114"/>
    <mergeCell ref="B94:F94"/>
    <mergeCell ref="K94:L94"/>
    <mergeCell ref="B96:F96"/>
    <mergeCell ref="B97:F97"/>
    <mergeCell ref="K97:L97"/>
    <mergeCell ref="K99:L99"/>
    <mergeCell ref="K108:L108"/>
    <mergeCell ref="B76:F76"/>
    <mergeCell ref="K76:L76"/>
    <mergeCell ref="B71:F71"/>
    <mergeCell ref="K71:L71"/>
    <mergeCell ref="B74:F74"/>
    <mergeCell ref="K74:L74"/>
    <mergeCell ref="B75:F75"/>
    <mergeCell ref="K75:L75"/>
    <mergeCell ref="B84:F84"/>
    <mergeCell ref="K84:L84"/>
    <mergeCell ref="B83:F83"/>
    <mergeCell ref="K83:L83"/>
    <mergeCell ref="B103:F103"/>
    <mergeCell ref="K103:L103"/>
    <mergeCell ref="B104:F104"/>
    <mergeCell ref="K87:L87"/>
    <mergeCell ref="B88:F88"/>
    <mergeCell ref="K88:L88"/>
    <mergeCell ref="B93:F93"/>
    <mergeCell ref="B64:F64"/>
    <mergeCell ref="K64:L64"/>
    <mergeCell ref="B66:F66"/>
    <mergeCell ref="K66:L66"/>
    <mergeCell ref="B67:F67"/>
    <mergeCell ref="K67:L67"/>
    <mergeCell ref="B68:F68"/>
    <mergeCell ref="K68:L68"/>
    <mergeCell ref="B63:F63"/>
    <mergeCell ref="K63:L63"/>
    <mergeCell ref="B70:F70"/>
    <mergeCell ref="K70:L70"/>
    <mergeCell ref="B72:F72"/>
    <mergeCell ref="K72:L72"/>
    <mergeCell ref="B73:F73"/>
    <mergeCell ref="K73:L73"/>
    <mergeCell ref="B69:F69"/>
    <mergeCell ref="K69:L69"/>
    <mergeCell ref="B65:F65"/>
    <mergeCell ref="K65:L65"/>
    <mergeCell ref="K55:L55"/>
    <mergeCell ref="B49:F49"/>
    <mergeCell ref="K49:L49"/>
    <mergeCell ref="B50:F50"/>
    <mergeCell ref="K50:L50"/>
    <mergeCell ref="B51:F51"/>
    <mergeCell ref="K51:L51"/>
    <mergeCell ref="B52:F52"/>
    <mergeCell ref="K52:L52"/>
    <mergeCell ref="B56:F56"/>
    <mergeCell ref="K56:L56"/>
    <mergeCell ref="B54:F54"/>
    <mergeCell ref="K54:L54"/>
    <mergeCell ref="B53:F53"/>
    <mergeCell ref="K53:L53"/>
    <mergeCell ref="K62:L62"/>
    <mergeCell ref="B58:F58"/>
    <mergeCell ref="K58:L58"/>
    <mergeCell ref="B59:F59"/>
    <mergeCell ref="K59:L59"/>
    <mergeCell ref="B60:F60"/>
    <mergeCell ref="K60:L60"/>
    <mergeCell ref="B61:F61"/>
    <mergeCell ref="K61:L61"/>
    <mergeCell ref="B62:F62"/>
    <mergeCell ref="K137:L137"/>
    <mergeCell ref="B135:F135"/>
    <mergeCell ref="K135:L135"/>
    <mergeCell ref="B138:F138"/>
    <mergeCell ref="K138:L138"/>
    <mergeCell ref="B136:F136"/>
    <mergeCell ref="K136:L136"/>
    <mergeCell ref="B137:F137"/>
    <mergeCell ref="B42:F42"/>
    <mergeCell ref="K42:L42"/>
    <mergeCell ref="B37:F37"/>
    <mergeCell ref="K37:L37"/>
    <mergeCell ref="B38:F38"/>
    <mergeCell ref="K38:L38"/>
    <mergeCell ref="B32:F32"/>
    <mergeCell ref="B36:F36"/>
    <mergeCell ref="K36:L36"/>
    <mergeCell ref="B48:F48"/>
    <mergeCell ref="K48:L48"/>
    <mergeCell ref="B43:F43"/>
    <mergeCell ref="K43:L43"/>
    <mergeCell ref="B44:F44"/>
    <mergeCell ref="K44:L44"/>
    <mergeCell ref="B45:F45"/>
    <mergeCell ref="K45:L45"/>
    <mergeCell ref="B47:F47"/>
    <mergeCell ref="K47:L47"/>
    <mergeCell ref="B46:F46"/>
    <mergeCell ref="K46:L46"/>
    <mergeCell ref="B57:F57"/>
    <mergeCell ref="K57:L57"/>
    <mergeCell ref="B55:F55"/>
    <mergeCell ref="B302:F302"/>
    <mergeCell ref="B303:F303"/>
    <mergeCell ref="B304:F304"/>
    <mergeCell ref="B305:F305"/>
    <mergeCell ref="B306:F306"/>
    <mergeCell ref="B307:F307"/>
    <mergeCell ref="B308:F308"/>
    <mergeCell ref="B309:F309"/>
    <mergeCell ref="B310:F310"/>
    <mergeCell ref="H1:Q1"/>
    <mergeCell ref="G2:Q2"/>
    <mergeCell ref="F3:Q3"/>
    <mergeCell ref="F4:Q4"/>
    <mergeCell ref="F5:Q5"/>
    <mergeCell ref="A8:Q8"/>
    <mergeCell ref="A9:Q9"/>
    <mergeCell ref="A10:Q10"/>
    <mergeCell ref="A11:Q11"/>
    <mergeCell ref="B132:F132"/>
    <mergeCell ref="K132:L132"/>
    <mergeCell ref="B133:F133"/>
    <mergeCell ref="K133:L133"/>
    <mergeCell ref="B134:F134"/>
    <mergeCell ref="K134:L134"/>
    <mergeCell ref="B190:F190"/>
    <mergeCell ref="K190:L190"/>
    <mergeCell ref="B183:F183"/>
    <mergeCell ref="K183:L183"/>
    <mergeCell ref="B184:F184"/>
    <mergeCell ref="K184:L184"/>
    <mergeCell ref="B185:F185"/>
    <mergeCell ref="K185:L185"/>
    <mergeCell ref="B320:F320"/>
    <mergeCell ref="B321:F321"/>
    <mergeCell ref="B322:F322"/>
    <mergeCell ref="B323:F323"/>
    <mergeCell ref="B324:F324"/>
    <mergeCell ref="B325:F325"/>
    <mergeCell ref="B326:F326"/>
    <mergeCell ref="B327:F327"/>
    <mergeCell ref="B328:F328"/>
    <mergeCell ref="B311:F311"/>
    <mergeCell ref="B312:F312"/>
    <mergeCell ref="B313:F313"/>
    <mergeCell ref="B314:F314"/>
    <mergeCell ref="B315:F315"/>
    <mergeCell ref="B316:F316"/>
    <mergeCell ref="B317:F317"/>
    <mergeCell ref="B318:F318"/>
    <mergeCell ref="B319:F319"/>
    <mergeCell ref="B338:F338"/>
    <mergeCell ref="B339:F339"/>
    <mergeCell ref="B340:F340"/>
    <mergeCell ref="B341:F341"/>
    <mergeCell ref="B342:F342"/>
    <mergeCell ref="B343:F343"/>
    <mergeCell ref="B344:F344"/>
    <mergeCell ref="B345:F345"/>
    <mergeCell ref="B346:F346"/>
    <mergeCell ref="B329:F329"/>
    <mergeCell ref="B330:F330"/>
    <mergeCell ref="B331:F331"/>
    <mergeCell ref="B332:F332"/>
    <mergeCell ref="B333:F333"/>
    <mergeCell ref="B334:F334"/>
    <mergeCell ref="B335:F335"/>
    <mergeCell ref="B336:F336"/>
    <mergeCell ref="B337:F337"/>
    <mergeCell ref="B356:F356"/>
    <mergeCell ref="B357:F357"/>
    <mergeCell ref="B358:F358"/>
    <mergeCell ref="B359:F359"/>
    <mergeCell ref="B360:F360"/>
    <mergeCell ref="B361:F361"/>
    <mergeCell ref="B362:F362"/>
    <mergeCell ref="B363:F363"/>
    <mergeCell ref="B364:F364"/>
    <mergeCell ref="B347:F347"/>
    <mergeCell ref="B348:F348"/>
    <mergeCell ref="B349:F349"/>
    <mergeCell ref="B350:F350"/>
    <mergeCell ref="B351:F351"/>
    <mergeCell ref="B352:F352"/>
    <mergeCell ref="B353:F353"/>
    <mergeCell ref="B354:F354"/>
    <mergeCell ref="B355:F355"/>
    <mergeCell ref="B374:F374"/>
    <mergeCell ref="B375:F375"/>
    <mergeCell ref="B376:F376"/>
    <mergeCell ref="B377:F377"/>
    <mergeCell ref="B378:F378"/>
    <mergeCell ref="B379:F379"/>
    <mergeCell ref="B380:F380"/>
    <mergeCell ref="B381:F381"/>
    <mergeCell ref="B382:F382"/>
    <mergeCell ref="B365:F365"/>
    <mergeCell ref="B366:F366"/>
    <mergeCell ref="B367:F367"/>
    <mergeCell ref="B368:F368"/>
    <mergeCell ref="B369:F369"/>
    <mergeCell ref="B370:F370"/>
    <mergeCell ref="B371:F371"/>
    <mergeCell ref="B372:F372"/>
    <mergeCell ref="B373:F373"/>
    <mergeCell ref="B401:F401"/>
    <mergeCell ref="B402:F402"/>
    <mergeCell ref="B403:F403"/>
    <mergeCell ref="B404:F404"/>
    <mergeCell ref="B405:F405"/>
    <mergeCell ref="B392:F392"/>
    <mergeCell ref="B393:F393"/>
    <mergeCell ref="B394:F394"/>
    <mergeCell ref="B395:F395"/>
    <mergeCell ref="B396:F396"/>
    <mergeCell ref="B397:F397"/>
    <mergeCell ref="B398:F398"/>
    <mergeCell ref="B399:F399"/>
    <mergeCell ref="B400:F400"/>
    <mergeCell ref="B383:F383"/>
    <mergeCell ref="B384:F384"/>
    <mergeCell ref="B385:F385"/>
    <mergeCell ref="B386:F386"/>
    <mergeCell ref="B387:F387"/>
    <mergeCell ref="B388:F388"/>
    <mergeCell ref="B389:F389"/>
    <mergeCell ref="B390:F390"/>
    <mergeCell ref="B391:F391"/>
    <mergeCell ref="B415:F415"/>
    <mergeCell ref="B416:F416"/>
    <mergeCell ref="B417:F417"/>
    <mergeCell ref="B418:F418"/>
    <mergeCell ref="B419:F419"/>
    <mergeCell ref="B420:F420"/>
    <mergeCell ref="B421:F421"/>
    <mergeCell ref="B422:F422"/>
    <mergeCell ref="B423:F423"/>
    <mergeCell ref="B406:F406"/>
    <mergeCell ref="B407:F407"/>
    <mergeCell ref="B408:F408"/>
    <mergeCell ref="B409:F409"/>
    <mergeCell ref="B410:F410"/>
    <mergeCell ref="B411:F411"/>
    <mergeCell ref="B412:F412"/>
    <mergeCell ref="B413:F413"/>
    <mergeCell ref="B414:F414"/>
    <mergeCell ref="B433:F433"/>
    <mergeCell ref="B434:F434"/>
    <mergeCell ref="B435:F435"/>
    <mergeCell ref="B436:F436"/>
    <mergeCell ref="B437:F437"/>
    <mergeCell ref="B438:F438"/>
    <mergeCell ref="B439:F439"/>
    <mergeCell ref="B440:F440"/>
    <mergeCell ref="B441:F441"/>
    <mergeCell ref="B424:F424"/>
    <mergeCell ref="B425:F425"/>
    <mergeCell ref="B426:F426"/>
    <mergeCell ref="B427:F427"/>
    <mergeCell ref="B428:F428"/>
    <mergeCell ref="B429:F429"/>
    <mergeCell ref="B430:F430"/>
    <mergeCell ref="B431:F431"/>
    <mergeCell ref="B432:F432"/>
    <mergeCell ref="B451:F451"/>
    <mergeCell ref="B452:F452"/>
    <mergeCell ref="B453:F453"/>
    <mergeCell ref="B454:F454"/>
    <mergeCell ref="B455:F455"/>
    <mergeCell ref="B456:F456"/>
    <mergeCell ref="B457:F457"/>
    <mergeCell ref="B458:F458"/>
    <mergeCell ref="B459:F459"/>
    <mergeCell ref="B442:F442"/>
    <mergeCell ref="B443:F443"/>
    <mergeCell ref="B444:F444"/>
    <mergeCell ref="B445:F445"/>
    <mergeCell ref="B446:F446"/>
    <mergeCell ref="B447:F447"/>
    <mergeCell ref="B448:F448"/>
    <mergeCell ref="B449:F449"/>
    <mergeCell ref="B450:F450"/>
    <mergeCell ref="B469:F469"/>
    <mergeCell ref="B470:F470"/>
    <mergeCell ref="B471:F471"/>
    <mergeCell ref="B472:F472"/>
    <mergeCell ref="B473:F473"/>
    <mergeCell ref="B474:F474"/>
    <mergeCell ref="B475:F475"/>
    <mergeCell ref="B476:F476"/>
    <mergeCell ref="B477:F477"/>
    <mergeCell ref="B460:F460"/>
    <mergeCell ref="B461:F461"/>
    <mergeCell ref="B462:F462"/>
    <mergeCell ref="B463:F463"/>
    <mergeCell ref="B464:F464"/>
    <mergeCell ref="B465:F465"/>
    <mergeCell ref="B466:F466"/>
    <mergeCell ref="B467:F467"/>
    <mergeCell ref="B468:F468"/>
    <mergeCell ref="B487:F487"/>
    <mergeCell ref="B488:F488"/>
    <mergeCell ref="B489:F489"/>
    <mergeCell ref="B490:F490"/>
    <mergeCell ref="B491:F491"/>
    <mergeCell ref="B492:F492"/>
    <mergeCell ref="B493:F493"/>
    <mergeCell ref="B494:F494"/>
    <mergeCell ref="B495:F495"/>
    <mergeCell ref="B478:F478"/>
    <mergeCell ref="B479:F479"/>
    <mergeCell ref="B480:F480"/>
    <mergeCell ref="B481:F481"/>
    <mergeCell ref="B482:F482"/>
    <mergeCell ref="B483:F483"/>
    <mergeCell ref="B484:F484"/>
    <mergeCell ref="B485:F485"/>
    <mergeCell ref="B486:F486"/>
    <mergeCell ref="B505:F505"/>
    <mergeCell ref="B506:F506"/>
    <mergeCell ref="B507:F507"/>
    <mergeCell ref="B508:F508"/>
    <mergeCell ref="B509:F509"/>
    <mergeCell ref="B510:F510"/>
    <mergeCell ref="B511:F511"/>
    <mergeCell ref="B512:F512"/>
    <mergeCell ref="B513:F513"/>
    <mergeCell ref="B496:F496"/>
    <mergeCell ref="B497:F497"/>
    <mergeCell ref="B498:F498"/>
    <mergeCell ref="B499:F499"/>
    <mergeCell ref="B500:F500"/>
    <mergeCell ref="B501:F501"/>
    <mergeCell ref="B502:F502"/>
    <mergeCell ref="B503:F503"/>
    <mergeCell ref="B504:F504"/>
    <mergeCell ref="B523:F523"/>
    <mergeCell ref="B524:F524"/>
    <mergeCell ref="B525:F525"/>
    <mergeCell ref="B526:F526"/>
    <mergeCell ref="B527:F527"/>
    <mergeCell ref="B528:F528"/>
    <mergeCell ref="B529:F529"/>
    <mergeCell ref="B530:F530"/>
    <mergeCell ref="B531:F531"/>
    <mergeCell ref="B514:F514"/>
    <mergeCell ref="B515:F515"/>
    <mergeCell ref="B516:F516"/>
    <mergeCell ref="B517:F517"/>
    <mergeCell ref="B518:F518"/>
    <mergeCell ref="B519:F519"/>
    <mergeCell ref="B520:F520"/>
    <mergeCell ref="B521:F521"/>
    <mergeCell ref="B522:F522"/>
    <mergeCell ref="B541:F541"/>
    <mergeCell ref="B542:F542"/>
    <mergeCell ref="B543:F543"/>
    <mergeCell ref="B544:F544"/>
    <mergeCell ref="B545:F545"/>
    <mergeCell ref="B546:F546"/>
    <mergeCell ref="B547:F547"/>
    <mergeCell ref="B548:F548"/>
    <mergeCell ref="B549:F549"/>
    <mergeCell ref="B532:F532"/>
    <mergeCell ref="B533:F533"/>
    <mergeCell ref="B534:F534"/>
    <mergeCell ref="B535:F535"/>
    <mergeCell ref="B536:F536"/>
    <mergeCell ref="B537:F537"/>
    <mergeCell ref="B538:F538"/>
    <mergeCell ref="B539:F539"/>
    <mergeCell ref="B540:F540"/>
    <mergeCell ref="B559:F559"/>
    <mergeCell ref="B560:F560"/>
    <mergeCell ref="B561:F561"/>
    <mergeCell ref="B562:F562"/>
    <mergeCell ref="B563:F563"/>
    <mergeCell ref="B564:F564"/>
    <mergeCell ref="B565:F565"/>
    <mergeCell ref="B566:F566"/>
    <mergeCell ref="B567:F567"/>
    <mergeCell ref="B550:F550"/>
    <mergeCell ref="B551:F551"/>
    <mergeCell ref="B552:F552"/>
    <mergeCell ref="B553:F553"/>
    <mergeCell ref="B554:F554"/>
    <mergeCell ref="B555:F555"/>
    <mergeCell ref="B556:F556"/>
    <mergeCell ref="B557:F557"/>
    <mergeCell ref="B558:F558"/>
    <mergeCell ref="B577:F577"/>
    <mergeCell ref="B578:F578"/>
    <mergeCell ref="B579:F579"/>
    <mergeCell ref="B580:F580"/>
    <mergeCell ref="B581:F581"/>
    <mergeCell ref="B582:F582"/>
    <mergeCell ref="B583:F583"/>
    <mergeCell ref="B584:F584"/>
    <mergeCell ref="B585:F585"/>
    <mergeCell ref="B568:F568"/>
    <mergeCell ref="B569:F569"/>
    <mergeCell ref="B570:F570"/>
    <mergeCell ref="B571:F571"/>
    <mergeCell ref="B572:F572"/>
    <mergeCell ref="B573:F573"/>
    <mergeCell ref="B574:F574"/>
    <mergeCell ref="B575:F575"/>
    <mergeCell ref="B576:F576"/>
    <mergeCell ref="B595:F595"/>
    <mergeCell ref="B596:F596"/>
    <mergeCell ref="B597:F597"/>
    <mergeCell ref="B598:F598"/>
    <mergeCell ref="B599:F599"/>
    <mergeCell ref="B600:F600"/>
    <mergeCell ref="B601:F601"/>
    <mergeCell ref="B602:F602"/>
    <mergeCell ref="B603:F603"/>
    <mergeCell ref="B586:F586"/>
    <mergeCell ref="B587:F587"/>
    <mergeCell ref="B588:F588"/>
    <mergeCell ref="B589:F589"/>
    <mergeCell ref="B590:F590"/>
    <mergeCell ref="B591:F591"/>
    <mergeCell ref="B592:F592"/>
    <mergeCell ref="B593:F593"/>
    <mergeCell ref="B594:F594"/>
    <mergeCell ref="B613:F613"/>
    <mergeCell ref="B614:F614"/>
    <mergeCell ref="B615:F615"/>
    <mergeCell ref="B616:F616"/>
    <mergeCell ref="B617:F617"/>
    <mergeCell ref="B618:F618"/>
    <mergeCell ref="B619:F619"/>
    <mergeCell ref="B620:F620"/>
    <mergeCell ref="B621:F621"/>
    <mergeCell ref="B604:F604"/>
    <mergeCell ref="B605:F605"/>
    <mergeCell ref="B606:F606"/>
    <mergeCell ref="B607:F607"/>
    <mergeCell ref="B608:F608"/>
    <mergeCell ref="B609:F609"/>
    <mergeCell ref="B610:F610"/>
    <mergeCell ref="B611:F611"/>
    <mergeCell ref="B612:F612"/>
    <mergeCell ref="B631:F631"/>
    <mergeCell ref="B632:F632"/>
    <mergeCell ref="B633:F633"/>
    <mergeCell ref="B634:F634"/>
    <mergeCell ref="B635:F635"/>
    <mergeCell ref="B636:F636"/>
    <mergeCell ref="B637:F637"/>
    <mergeCell ref="B638:F638"/>
    <mergeCell ref="B639:F639"/>
    <mergeCell ref="B622:F622"/>
    <mergeCell ref="B623:F623"/>
    <mergeCell ref="B624:F624"/>
    <mergeCell ref="B625:F625"/>
    <mergeCell ref="B626:F626"/>
    <mergeCell ref="B627:F627"/>
    <mergeCell ref="B628:F628"/>
    <mergeCell ref="B629:F629"/>
    <mergeCell ref="B630:F630"/>
    <mergeCell ref="B649:F649"/>
    <mergeCell ref="B650:F650"/>
    <mergeCell ref="B651:F651"/>
    <mergeCell ref="B652:F652"/>
    <mergeCell ref="B653:F653"/>
    <mergeCell ref="B654:F654"/>
    <mergeCell ref="B655:F655"/>
    <mergeCell ref="B656:F656"/>
    <mergeCell ref="B657:F657"/>
    <mergeCell ref="B640:F640"/>
    <mergeCell ref="B641:F641"/>
    <mergeCell ref="B642:F642"/>
    <mergeCell ref="B643:F643"/>
    <mergeCell ref="B644:F644"/>
    <mergeCell ref="B645:F645"/>
    <mergeCell ref="B646:F646"/>
    <mergeCell ref="B647:F647"/>
    <mergeCell ref="B648:F648"/>
    <mergeCell ref="B667:F667"/>
    <mergeCell ref="B668:F668"/>
    <mergeCell ref="B669:F669"/>
    <mergeCell ref="B670:F670"/>
    <mergeCell ref="B671:F671"/>
    <mergeCell ref="B672:F672"/>
    <mergeCell ref="B673:F673"/>
    <mergeCell ref="B674:F674"/>
    <mergeCell ref="B675:F675"/>
    <mergeCell ref="B658:F658"/>
    <mergeCell ref="B659:F659"/>
    <mergeCell ref="B660:F660"/>
    <mergeCell ref="B661:F661"/>
    <mergeCell ref="B662:F662"/>
    <mergeCell ref="B663:F663"/>
    <mergeCell ref="B664:F664"/>
    <mergeCell ref="B665:F665"/>
    <mergeCell ref="B666:F666"/>
    <mergeCell ref="B685:F685"/>
    <mergeCell ref="B686:F686"/>
    <mergeCell ref="B687:F687"/>
    <mergeCell ref="B688:F688"/>
    <mergeCell ref="B689:F689"/>
    <mergeCell ref="B690:F690"/>
    <mergeCell ref="B691:F691"/>
    <mergeCell ref="B692:F692"/>
    <mergeCell ref="B693:F693"/>
    <mergeCell ref="B676:F676"/>
    <mergeCell ref="B677:F677"/>
    <mergeCell ref="B678:F678"/>
    <mergeCell ref="B679:F679"/>
    <mergeCell ref="B680:F680"/>
    <mergeCell ref="B681:F681"/>
    <mergeCell ref="B682:F682"/>
    <mergeCell ref="B683:F683"/>
    <mergeCell ref="B684:F684"/>
    <mergeCell ref="B703:F703"/>
    <mergeCell ref="B704:F704"/>
    <mergeCell ref="B705:F705"/>
    <mergeCell ref="B706:F706"/>
    <mergeCell ref="B707:F707"/>
    <mergeCell ref="B708:F708"/>
    <mergeCell ref="B709:F709"/>
    <mergeCell ref="B710:F710"/>
    <mergeCell ref="B711:F711"/>
    <mergeCell ref="B694:F694"/>
    <mergeCell ref="B695:F695"/>
    <mergeCell ref="B696:F696"/>
    <mergeCell ref="B697:F697"/>
    <mergeCell ref="B698:F698"/>
    <mergeCell ref="B699:F699"/>
    <mergeCell ref="B700:F700"/>
    <mergeCell ref="B701:F701"/>
    <mergeCell ref="B702:F702"/>
    <mergeCell ref="B734:F734"/>
    <mergeCell ref="B735:F735"/>
    <mergeCell ref="B736:F736"/>
    <mergeCell ref="B737:F737"/>
    <mergeCell ref="B738:F738"/>
    <mergeCell ref="B721:F721"/>
    <mergeCell ref="B722:F722"/>
    <mergeCell ref="B723:F723"/>
    <mergeCell ref="B724:F724"/>
    <mergeCell ref="B725:F725"/>
    <mergeCell ref="B726:F726"/>
    <mergeCell ref="B727:F727"/>
    <mergeCell ref="B728:F728"/>
    <mergeCell ref="B729:F729"/>
    <mergeCell ref="B712:F712"/>
    <mergeCell ref="B713:F713"/>
    <mergeCell ref="B714:F714"/>
    <mergeCell ref="B715:F715"/>
    <mergeCell ref="B716:F716"/>
    <mergeCell ref="B717:F717"/>
    <mergeCell ref="B718:F718"/>
    <mergeCell ref="B719:F719"/>
    <mergeCell ref="B720:F720"/>
    <mergeCell ref="B748:F748"/>
    <mergeCell ref="B749:F749"/>
    <mergeCell ref="B750:F750"/>
    <mergeCell ref="B751:F751"/>
    <mergeCell ref="B752:F752"/>
    <mergeCell ref="B753:F753"/>
    <mergeCell ref="B754:F754"/>
    <mergeCell ref="B141:F141"/>
    <mergeCell ref="K141:L141"/>
    <mergeCell ref="B142:F142"/>
    <mergeCell ref="K142:L142"/>
    <mergeCell ref="B143:F143"/>
    <mergeCell ref="K143:L143"/>
    <mergeCell ref="B144:F144"/>
    <mergeCell ref="K144:L144"/>
    <mergeCell ref="B168:F168"/>
    <mergeCell ref="K168:L168"/>
    <mergeCell ref="B169:F169"/>
    <mergeCell ref="K169:L169"/>
    <mergeCell ref="B739:F739"/>
    <mergeCell ref="B740:F740"/>
    <mergeCell ref="B741:F741"/>
    <mergeCell ref="B742:F742"/>
    <mergeCell ref="B743:F743"/>
    <mergeCell ref="B744:F744"/>
    <mergeCell ref="B745:F745"/>
    <mergeCell ref="B746:F746"/>
    <mergeCell ref="B747:F747"/>
    <mergeCell ref="B730:F730"/>
    <mergeCell ref="B731:F731"/>
    <mergeCell ref="B732:F732"/>
    <mergeCell ref="B733:F733"/>
  </mergeCells>
  <pageMargins left="0.39370078740157499" right="0.39370078740157499" top="0.999999984981507" bottom="0.999999984981507" header="0.499999992490753" footer="0.499999992490753"/>
  <pageSetup paperSize="9" scale="81" fitToHeight="0" orientation="portrait" r:id="rId1"/>
  <headerFooter alignWithMargins="0">
    <oddHeader>&amp;CСтраница &amp;P из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2"/>
  <sheetViews>
    <sheetView view="pageBreakPreview" workbookViewId="0">
      <selection activeCell="B8" sqref="B8:E8"/>
    </sheetView>
  </sheetViews>
  <sheetFormatPr defaultRowHeight="15.75" x14ac:dyDescent="0.25"/>
  <cols>
    <col min="1" max="1" width="6.85546875" style="181" customWidth="1"/>
    <col min="2" max="2" width="34.140625" style="181" customWidth="1"/>
    <col min="3" max="5" width="14.85546875" style="181" customWidth="1"/>
    <col min="6" max="256" width="9.140625" style="181"/>
    <col min="257" max="257" width="6.85546875" style="181" customWidth="1"/>
    <col min="258" max="258" width="34.140625" style="181" customWidth="1"/>
    <col min="259" max="261" width="14.85546875" style="181" customWidth="1"/>
    <col min="262" max="512" width="9.140625" style="181"/>
    <col min="513" max="513" width="6.85546875" style="181" customWidth="1"/>
    <col min="514" max="514" width="34.140625" style="181" customWidth="1"/>
    <col min="515" max="517" width="14.85546875" style="181" customWidth="1"/>
    <col min="518" max="768" width="9.140625" style="181"/>
    <col min="769" max="769" width="6.85546875" style="181" customWidth="1"/>
    <col min="770" max="770" width="34.140625" style="181" customWidth="1"/>
    <col min="771" max="773" width="14.85546875" style="181" customWidth="1"/>
    <col min="774" max="1024" width="9.140625" style="181"/>
    <col min="1025" max="1025" width="6.85546875" style="181" customWidth="1"/>
    <col min="1026" max="1026" width="34.140625" style="181" customWidth="1"/>
    <col min="1027" max="1029" width="14.85546875" style="181" customWidth="1"/>
    <col min="1030" max="1280" width="9.140625" style="181"/>
    <col min="1281" max="1281" width="6.85546875" style="181" customWidth="1"/>
    <col min="1282" max="1282" width="34.140625" style="181" customWidth="1"/>
    <col min="1283" max="1285" width="14.85546875" style="181" customWidth="1"/>
    <col min="1286" max="1536" width="9.140625" style="181"/>
    <col min="1537" max="1537" width="6.85546875" style="181" customWidth="1"/>
    <col min="1538" max="1538" width="34.140625" style="181" customWidth="1"/>
    <col min="1539" max="1541" width="14.85546875" style="181" customWidth="1"/>
    <col min="1542" max="1792" width="9.140625" style="181"/>
    <col min="1793" max="1793" width="6.85546875" style="181" customWidth="1"/>
    <col min="1794" max="1794" width="34.140625" style="181" customWidth="1"/>
    <col min="1795" max="1797" width="14.85546875" style="181" customWidth="1"/>
    <col min="1798" max="2048" width="9.140625" style="181"/>
    <col min="2049" max="2049" width="6.85546875" style="181" customWidth="1"/>
    <col min="2050" max="2050" width="34.140625" style="181" customWidth="1"/>
    <col min="2051" max="2053" width="14.85546875" style="181" customWidth="1"/>
    <col min="2054" max="2304" width="9.140625" style="181"/>
    <col min="2305" max="2305" width="6.85546875" style="181" customWidth="1"/>
    <col min="2306" max="2306" width="34.140625" style="181" customWidth="1"/>
    <col min="2307" max="2309" width="14.85546875" style="181" customWidth="1"/>
    <col min="2310" max="2560" width="9.140625" style="181"/>
    <col min="2561" max="2561" width="6.85546875" style="181" customWidth="1"/>
    <col min="2562" max="2562" width="34.140625" style="181" customWidth="1"/>
    <col min="2563" max="2565" width="14.85546875" style="181" customWidth="1"/>
    <col min="2566" max="2816" width="9.140625" style="181"/>
    <col min="2817" max="2817" width="6.85546875" style="181" customWidth="1"/>
    <col min="2818" max="2818" width="34.140625" style="181" customWidth="1"/>
    <col min="2819" max="2821" width="14.85546875" style="181" customWidth="1"/>
    <col min="2822" max="3072" width="9.140625" style="181"/>
    <col min="3073" max="3073" width="6.85546875" style="181" customWidth="1"/>
    <col min="3074" max="3074" width="34.140625" style="181" customWidth="1"/>
    <col min="3075" max="3077" width="14.85546875" style="181" customWidth="1"/>
    <col min="3078" max="3328" width="9.140625" style="181"/>
    <col min="3329" max="3329" width="6.85546875" style="181" customWidth="1"/>
    <col min="3330" max="3330" width="34.140625" style="181" customWidth="1"/>
    <col min="3331" max="3333" width="14.85546875" style="181" customWidth="1"/>
    <col min="3334" max="3584" width="9.140625" style="181"/>
    <col min="3585" max="3585" width="6.85546875" style="181" customWidth="1"/>
    <col min="3586" max="3586" width="34.140625" style="181" customWidth="1"/>
    <col min="3587" max="3589" width="14.85546875" style="181" customWidth="1"/>
    <col min="3590" max="3840" width="9.140625" style="181"/>
    <col min="3841" max="3841" width="6.85546875" style="181" customWidth="1"/>
    <col min="3842" max="3842" width="34.140625" style="181" customWidth="1"/>
    <col min="3843" max="3845" width="14.85546875" style="181" customWidth="1"/>
    <col min="3846" max="4096" width="9.140625" style="181"/>
    <col min="4097" max="4097" width="6.85546875" style="181" customWidth="1"/>
    <col min="4098" max="4098" width="34.140625" style="181" customWidth="1"/>
    <col min="4099" max="4101" width="14.85546875" style="181" customWidth="1"/>
    <col min="4102" max="4352" width="9.140625" style="181"/>
    <col min="4353" max="4353" width="6.85546875" style="181" customWidth="1"/>
    <col min="4354" max="4354" width="34.140625" style="181" customWidth="1"/>
    <col min="4355" max="4357" width="14.85546875" style="181" customWidth="1"/>
    <col min="4358" max="4608" width="9.140625" style="181"/>
    <col min="4609" max="4609" width="6.85546875" style="181" customWidth="1"/>
    <col min="4610" max="4610" width="34.140625" style="181" customWidth="1"/>
    <col min="4611" max="4613" width="14.85546875" style="181" customWidth="1"/>
    <col min="4614" max="4864" width="9.140625" style="181"/>
    <col min="4865" max="4865" width="6.85546875" style="181" customWidth="1"/>
    <col min="4866" max="4866" width="34.140625" style="181" customWidth="1"/>
    <col min="4867" max="4869" width="14.85546875" style="181" customWidth="1"/>
    <col min="4870" max="5120" width="9.140625" style="181"/>
    <col min="5121" max="5121" width="6.85546875" style="181" customWidth="1"/>
    <col min="5122" max="5122" width="34.140625" style="181" customWidth="1"/>
    <col min="5123" max="5125" width="14.85546875" style="181" customWidth="1"/>
    <col min="5126" max="5376" width="9.140625" style="181"/>
    <col min="5377" max="5377" width="6.85546875" style="181" customWidth="1"/>
    <col min="5378" max="5378" width="34.140625" style="181" customWidth="1"/>
    <col min="5379" max="5381" width="14.85546875" style="181" customWidth="1"/>
    <col min="5382" max="5632" width="9.140625" style="181"/>
    <col min="5633" max="5633" width="6.85546875" style="181" customWidth="1"/>
    <col min="5634" max="5634" width="34.140625" style="181" customWidth="1"/>
    <col min="5635" max="5637" width="14.85546875" style="181" customWidth="1"/>
    <col min="5638" max="5888" width="9.140625" style="181"/>
    <col min="5889" max="5889" width="6.85546875" style="181" customWidth="1"/>
    <col min="5890" max="5890" width="34.140625" style="181" customWidth="1"/>
    <col min="5891" max="5893" width="14.85546875" style="181" customWidth="1"/>
    <col min="5894" max="6144" width="9.140625" style="181"/>
    <col min="6145" max="6145" width="6.85546875" style="181" customWidth="1"/>
    <col min="6146" max="6146" width="34.140625" style="181" customWidth="1"/>
    <col min="6147" max="6149" width="14.85546875" style="181" customWidth="1"/>
    <col min="6150" max="6400" width="9.140625" style="181"/>
    <col min="6401" max="6401" width="6.85546875" style="181" customWidth="1"/>
    <col min="6402" max="6402" width="34.140625" style="181" customWidth="1"/>
    <col min="6403" max="6405" width="14.85546875" style="181" customWidth="1"/>
    <col min="6406" max="6656" width="9.140625" style="181"/>
    <col min="6657" max="6657" width="6.85546875" style="181" customWidth="1"/>
    <col min="6658" max="6658" width="34.140625" style="181" customWidth="1"/>
    <col min="6659" max="6661" width="14.85546875" style="181" customWidth="1"/>
    <col min="6662" max="6912" width="9.140625" style="181"/>
    <col min="6913" max="6913" width="6.85546875" style="181" customWidth="1"/>
    <col min="6914" max="6914" width="34.140625" style="181" customWidth="1"/>
    <col min="6915" max="6917" width="14.85546875" style="181" customWidth="1"/>
    <col min="6918" max="7168" width="9.140625" style="181"/>
    <col min="7169" max="7169" width="6.85546875" style="181" customWidth="1"/>
    <col min="7170" max="7170" width="34.140625" style="181" customWidth="1"/>
    <col min="7171" max="7173" width="14.85546875" style="181" customWidth="1"/>
    <col min="7174" max="7424" width="9.140625" style="181"/>
    <col min="7425" max="7425" width="6.85546875" style="181" customWidth="1"/>
    <col min="7426" max="7426" width="34.140625" style="181" customWidth="1"/>
    <col min="7427" max="7429" width="14.85546875" style="181" customWidth="1"/>
    <col min="7430" max="7680" width="9.140625" style="181"/>
    <col min="7681" max="7681" width="6.85546875" style="181" customWidth="1"/>
    <col min="7682" max="7682" width="34.140625" style="181" customWidth="1"/>
    <col min="7683" max="7685" width="14.85546875" style="181" customWidth="1"/>
    <col min="7686" max="7936" width="9.140625" style="181"/>
    <col min="7937" max="7937" width="6.85546875" style="181" customWidth="1"/>
    <col min="7938" max="7938" width="34.140625" style="181" customWidth="1"/>
    <col min="7939" max="7941" width="14.85546875" style="181" customWidth="1"/>
    <col min="7942" max="8192" width="9.140625" style="181"/>
    <col min="8193" max="8193" width="6.85546875" style="181" customWidth="1"/>
    <col min="8194" max="8194" width="34.140625" style="181" customWidth="1"/>
    <col min="8195" max="8197" width="14.85546875" style="181" customWidth="1"/>
    <col min="8198" max="8448" width="9.140625" style="181"/>
    <col min="8449" max="8449" width="6.85546875" style="181" customWidth="1"/>
    <col min="8450" max="8450" width="34.140625" style="181" customWidth="1"/>
    <col min="8451" max="8453" width="14.85546875" style="181" customWidth="1"/>
    <col min="8454" max="8704" width="9.140625" style="181"/>
    <col min="8705" max="8705" width="6.85546875" style="181" customWidth="1"/>
    <col min="8706" max="8706" width="34.140625" style="181" customWidth="1"/>
    <col min="8707" max="8709" width="14.85546875" style="181" customWidth="1"/>
    <col min="8710" max="8960" width="9.140625" style="181"/>
    <col min="8961" max="8961" width="6.85546875" style="181" customWidth="1"/>
    <col min="8962" max="8962" width="34.140625" style="181" customWidth="1"/>
    <col min="8963" max="8965" width="14.85546875" style="181" customWidth="1"/>
    <col min="8966" max="9216" width="9.140625" style="181"/>
    <col min="9217" max="9217" width="6.85546875" style="181" customWidth="1"/>
    <col min="9218" max="9218" width="34.140625" style="181" customWidth="1"/>
    <col min="9219" max="9221" width="14.85546875" style="181" customWidth="1"/>
    <col min="9222" max="9472" width="9.140625" style="181"/>
    <col min="9473" max="9473" width="6.85546875" style="181" customWidth="1"/>
    <col min="9474" max="9474" width="34.140625" style="181" customWidth="1"/>
    <col min="9475" max="9477" width="14.85546875" style="181" customWidth="1"/>
    <col min="9478" max="9728" width="9.140625" style="181"/>
    <col min="9729" max="9729" width="6.85546875" style="181" customWidth="1"/>
    <col min="9730" max="9730" width="34.140625" style="181" customWidth="1"/>
    <col min="9731" max="9733" width="14.85546875" style="181" customWidth="1"/>
    <col min="9734" max="9984" width="9.140625" style="181"/>
    <col min="9985" max="9985" width="6.85546875" style="181" customWidth="1"/>
    <col min="9986" max="9986" width="34.140625" style="181" customWidth="1"/>
    <col min="9987" max="9989" width="14.85546875" style="181" customWidth="1"/>
    <col min="9990" max="10240" width="9.140625" style="181"/>
    <col min="10241" max="10241" width="6.85546875" style="181" customWidth="1"/>
    <col min="10242" max="10242" width="34.140625" style="181" customWidth="1"/>
    <col min="10243" max="10245" width="14.85546875" style="181" customWidth="1"/>
    <col min="10246" max="10496" width="9.140625" style="181"/>
    <col min="10497" max="10497" width="6.85546875" style="181" customWidth="1"/>
    <col min="10498" max="10498" width="34.140625" style="181" customWidth="1"/>
    <col min="10499" max="10501" width="14.85546875" style="181" customWidth="1"/>
    <col min="10502" max="10752" width="9.140625" style="181"/>
    <col min="10753" max="10753" width="6.85546875" style="181" customWidth="1"/>
    <col min="10754" max="10754" width="34.140625" style="181" customWidth="1"/>
    <col min="10755" max="10757" width="14.85546875" style="181" customWidth="1"/>
    <col min="10758" max="11008" width="9.140625" style="181"/>
    <col min="11009" max="11009" width="6.85546875" style="181" customWidth="1"/>
    <col min="11010" max="11010" width="34.140625" style="181" customWidth="1"/>
    <col min="11011" max="11013" width="14.85546875" style="181" customWidth="1"/>
    <col min="11014" max="11264" width="9.140625" style="181"/>
    <col min="11265" max="11265" width="6.85546875" style="181" customWidth="1"/>
    <col min="11266" max="11266" width="34.140625" style="181" customWidth="1"/>
    <col min="11267" max="11269" width="14.85546875" style="181" customWidth="1"/>
    <col min="11270" max="11520" width="9.140625" style="181"/>
    <col min="11521" max="11521" width="6.85546875" style="181" customWidth="1"/>
    <col min="11522" max="11522" width="34.140625" style="181" customWidth="1"/>
    <col min="11523" max="11525" width="14.85546875" style="181" customWidth="1"/>
    <col min="11526" max="11776" width="9.140625" style="181"/>
    <col min="11777" max="11777" width="6.85546875" style="181" customWidth="1"/>
    <col min="11778" max="11778" width="34.140625" style="181" customWidth="1"/>
    <col min="11779" max="11781" width="14.85546875" style="181" customWidth="1"/>
    <col min="11782" max="12032" width="9.140625" style="181"/>
    <col min="12033" max="12033" width="6.85546875" style="181" customWidth="1"/>
    <col min="12034" max="12034" width="34.140625" style="181" customWidth="1"/>
    <col min="12035" max="12037" width="14.85546875" style="181" customWidth="1"/>
    <col min="12038" max="12288" width="9.140625" style="181"/>
    <col min="12289" max="12289" width="6.85546875" style="181" customWidth="1"/>
    <col min="12290" max="12290" width="34.140625" style="181" customWidth="1"/>
    <col min="12291" max="12293" width="14.85546875" style="181" customWidth="1"/>
    <col min="12294" max="12544" width="9.140625" style="181"/>
    <col min="12545" max="12545" width="6.85546875" style="181" customWidth="1"/>
    <col min="12546" max="12546" width="34.140625" style="181" customWidth="1"/>
    <col min="12547" max="12549" width="14.85546875" style="181" customWidth="1"/>
    <col min="12550" max="12800" width="9.140625" style="181"/>
    <col min="12801" max="12801" width="6.85546875" style="181" customWidth="1"/>
    <col min="12802" max="12802" width="34.140625" style="181" customWidth="1"/>
    <col min="12803" max="12805" width="14.85546875" style="181" customWidth="1"/>
    <col min="12806" max="13056" width="9.140625" style="181"/>
    <col min="13057" max="13057" width="6.85546875" style="181" customWidth="1"/>
    <col min="13058" max="13058" width="34.140625" style="181" customWidth="1"/>
    <col min="13059" max="13061" width="14.85546875" style="181" customWidth="1"/>
    <col min="13062" max="13312" width="9.140625" style="181"/>
    <col min="13313" max="13313" width="6.85546875" style="181" customWidth="1"/>
    <col min="13314" max="13314" width="34.140625" style="181" customWidth="1"/>
    <col min="13315" max="13317" width="14.85546875" style="181" customWidth="1"/>
    <col min="13318" max="13568" width="9.140625" style="181"/>
    <col min="13569" max="13569" width="6.85546875" style="181" customWidth="1"/>
    <col min="13570" max="13570" width="34.140625" style="181" customWidth="1"/>
    <col min="13571" max="13573" width="14.85546875" style="181" customWidth="1"/>
    <col min="13574" max="13824" width="9.140625" style="181"/>
    <col min="13825" max="13825" width="6.85546875" style="181" customWidth="1"/>
    <col min="13826" max="13826" width="34.140625" style="181" customWidth="1"/>
    <col min="13827" max="13829" width="14.85546875" style="181" customWidth="1"/>
    <col min="13830" max="14080" width="9.140625" style="181"/>
    <col min="14081" max="14081" width="6.85546875" style="181" customWidth="1"/>
    <col min="14082" max="14082" width="34.140625" style="181" customWidth="1"/>
    <col min="14083" max="14085" width="14.85546875" style="181" customWidth="1"/>
    <col min="14086" max="14336" width="9.140625" style="181"/>
    <col min="14337" max="14337" width="6.85546875" style="181" customWidth="1"/>
    <col min="14338" max="14338" width="34.140625" style="181" customWidth="1"/>
    <col min="14339" max="14341" width="14.85546875" style="181" customWidth="1"/>
    <col min="14342" max="14592" width="9.140625" style="181"/>
    <col min="14593" max="14593" width="6.85546875" style="181" customWidth="1"/>
    <col min="14594" max="14594" width="34.140625" style="181" customWidth="1"/>
    <col min="14595" max="14597" width="14.85546875" style="181" customWidth="1"/>
    <col min="14598" max="14848" width="9.140625" style="181"/>
    <col min="14849" max="14849" width="6.85546875" style="181" customWidth="1"/>
    <col min="14850" max="14850" width="34.140625" style="181" customWidth="1"/>
    <col min="14851" max="14853" width="14.85546875" style="181" customWidth="1"/>
    <col min="14854" max="15104" width="9.140625" style="181"/>
    <col min="15105" max="15105" width="6.85546875" style="181" customWidth="1"/>
    <col min="15106" max="15106" width="34.140625" style="181" customWidth="1"/>
    <col min="15107" max="15109" width="14.85546875" style="181" customWidth="1"/>
    <col min="15110" max="15360" width="9.140625" style="181"/>
    <col min="15361" max="15361" width="6.85546875" style="181" customWidth="1"/>
    <col min="15362" max="15362" width="34.140625" style="181" customWidth="1"/>
    <col min="15363" max="15365" width="14.85546875" style="181" customWidth="1"/>
    <col min="15366" max="15616" width="9.140625" style="181"/>
    <col min="15617" max="15617" width="6.85546875" style="181" customWidth="1"/>
    <col min="15618" max="15618" width="34.140625" style="181" customWidth="1"/>
    <col min="15619" max="15621" width="14.85546875" style="181" customWidth="1"/>
    <col min="15622" max="15872" width="9.140625" style="181"/>
    <col min="15873" max="15873" width="6.85546875" style="181" customWidth="1"/>
    <col min="15874" max="15874" width="34.140625" style="181" customWidth="1"/>
    <col min="15875" max="15877" width="14.85546875" style="181" customWidth="1"/>
    <col min="15878" max="16128" width="9.140625" style="181"/>
    <col min="16129" max="16129" width="6.85546875" style="181" customWidth="1"/>
    <col min="16130" max="16130" width="34.140625" style="181" customWidth="1"/>
    <col min="16131" max="16133" width="14.85546875" style="181" customWidth="1"/>
    <col min="16134" max="16384" width="9.140625" style="181"/>
  </cols>
  <sheetData>
    <row r="1" spans="1:7" x14ac:dyDescent="0.25">
      <c r="B1" s="182"/>
      <c r="C1" s="182"/>
      <c r="D1" s="306"/>
      <c r="E1" s="306" t="s">
        <v>625</v>
      </c>
    </row>
    <row r="2" spans="1:7" x14ac:dyDescent="0.25">
      <c r="B2" s="182"/>
      <c r="C2" s="182"/>
      <c r="D2" s="306"/>
      <c r="E2" s="306" t="s">
        <v>127</v>
      </c>
    </row>
    <row r="3" spans="1:7" x14ac:dyDescent="0.25">
      <c r="B3" s="484" t="s">
        <v>685</v>
      </c>
      <c r="C3" s="484"/>
      <c r="D3" s="484"/>
      <c r="E3" s="484"/>
    </row>
    <row r="4" spans="1:7" x14ac:dyDescent="0.25">
      <c r="B4" s="182"/>
      <c r="C4" s="182"/>
      <c r="D4" s="306"/>
      <c r="E4" s="306" t="s">
        <v>166</v>
      </c>
    </row>
    <row r="5" spans="1:7" x14ac:dyDescent="0.25">
      <c r="B5" s="182"/>
      <c r="C5" s="182"/>
      <c r="D5" s="306"/>
      <c r="E5" s="306" t="s">
        <v>524</v>
      </c>
    </row>
    <row r="6" spans="1:7" ht="14.25" customHeight="1" x14ac:dyDescent="0.25">
      <c r="C6" s="306"/>
    </row>
    <row r="7" spans="1:7" ht="14.25" customHeight="1" x14ac:dyDescent="0.25">
      <c r="B7" s="485" t="s">
        <v>686</v>
      </c>
      <c r="C7" s="485"/>
      <c r="D7" s="485"/>
      <c r="E7" s="485"/>
    </row>
    <row r="8" spans="1:7" ht="30.75" customHeight="1" x14ac:dyDescent="0.25">
      <c r="A8" s="183"/>
      <c r="B8" s="423" t="s">
        <v>727</v>
      </c>
      <c r="C8" s="423"/>
      <c r="D8" s="423"/>
      <c r="E8" s="423"/>
    </row>
    <row r="9" spans="1:7" ht="14.25" customHeight="1" x14ac:dyDescent="0.25">
      <c r="C9" s="306"/>
    </row>
    <row r="10" spans="1:7" ht="18.75" customHeight="1" x14ac:dyDescent="0.25">
      <c r="C10" s="184"/>
      <c r="D10" s="184"/>
      <c r="E10" s="185" t="s">
        <v>114</v>
      </c>
    </row>
    <row r="11" spans="1:7" ht="22.5" customHeight="1" x14ac:dyDescent="0.25">
      <c r="A11" s="186" t="s">
        <v>622</v>
      </c>
      <c r="B11" s="186" t="s">
        <v>623</v>
      </c>
      <c r="C11" s="186" t="s">
        <v>489</v>
      </c>
      <c r="D11" s="365" t="s">
        <v>662</v>
      </c>
      <c r="E11" s="365" t="s">
        <v>663</v>
      </c>
    </row>
    <row r="12" spans="1:7" ht="24" customHeight="1" x14ac:dyDescent="0.25">
      <c r="A12" s="211" t="s">
        <v>687</v>
      </c>
      <c r="B12" s="366" t="s">
        <v>626</v>
      </c>
      <c r="C12" s="189">
        <v>4026</v>
      </c>
      <c r="D12" s="190">
        <v>3201.31059</v>
      </c>
      <c r="E12" s="367">
        <f>D12/C12*100</f>
        <v>79.515911326378543</v>
      </c>
      <c r="G12" s="181">
        <v>1000</v>
      </c>
    </row>
    <row r="13" spans="1:7" s="35" customFormat="1" ht="16.5" customHeight="1" x14ac:dyDescent="0.25">
      <c r="A13" s="187" t="s">
        <v>688</v>
      </c>
      <c r="B13" s="188" t="s">
        <v>643</v>
      </c>
      <c r="C13" s="189">
        <v>4019</v>
      </c>
      <c r="D13" s="190">
        <v>3073.9280100000001</v>
      </c>
      <c r="E13" s="367">
        <f t="shared" ref="E13:E17" si="0">D13/C13*100</f>
        <v>76.484896989300822</v>
      </c>
    </row>
    <row r="14" spans="1:7" s="35" customFormat="1" ht="27.75" customHeight="1" x14ac:dyDescent="0.25">
      <c r="A14" s="187" t="s">
        <v>642</v>
      </c>
      <c r="B14" s="368" t="s">
        <v>645</v>
      </c>
      <c r="C14" s="189">
        <v>4026</v>
      </c>
      <c r="D14" s="190">
        <v>3264.2366499999998</v>
      </c>
      <c r="E14" s="367">
        <f t="shared" si="0"/>
        <v>81.078903378042725</v>
      </c>
    </row>
    <row r="15" spans="1:7" s="35" customFormat="1" x14ac:dyDescent="0.25">
      <c r="A15" s="187" t="s">
        <v>644</v>
      </c>
      <c r="B15" s="368" t="s">
        <v>647</v>
      </c>
      <c r="C15" s="189">
        <v>3637</v>
      </c>
      <c r="D15" s="190">
        <v>2827.4188199999999</v>
      </c>
      <c r="E15" s="367">
        <f t="shared" si="0"/>
        <v>77.740412977728894</v>
      </c>
    </row>
    <row r="16" spans="1:7" ht="18.75" customHeight="1" x14ac:dyDescent="0.25">
      <c r="A16" s="187" t="s">
        <v>646</v>
      </c>
      <c r="B16" s="368" t="s">
        <v>649</v>
      </c>
      <c r="C16" s="369">
        <v>3134</v>
      </c>
      <c r="D16" s="190">
        <v>2554.54774</v>
      </c>
      <c r="E16" s="367">
        <f t="shared" si="0"/>
        <v>81.510776643267391</v>
      </c>
    </row>
    <row r="17" spans="1:5" s="194" customFormat="1" ht="18.75" customHeight="1" x14ac:dyDescent="0.25">
      <c r="A17" s="191"/>
      <c r="B17" s="192" t="s">
        <v>624</v>
      </c>
      <c r="C17" s="193">
        <f>SUM(C12:C16)</f>
        <v>18842</v>
      </c>
      <c r="D17" s="193">
        <f>SUM(D12:D16)</f>
        <v>14921.441809999998</v>
      </c>
      <c r="E17" s="367">
        <f t="shared" si="0"/>
        <v>79.192452022078328</v>
      </c>
    </row>
    <row r="20" spans="1:5" x14ac:dyDescent="0.25">
      <c r="C20" s="196"/>
      <c r="D20" s="196"/>
      <c r="E20" s="196"/>
    </row>
    <row r="21" spans="1:5" x14ac:dyDescent="0.25">
      <c r="C21" s="181">
        <f>+'11+'!W826</f>
        <v>18842</v>
      </c>
      <c r="D21" s="181">
        <f>+'11+'!X826</f>
        <v>14921.44181</v>
      </c>
    </row>
    <row r="22" spans="1:5" x14ac:dyDescent="0.25">
      <c r="D22" s="419">
        <f>D21-D17</f>
        <v>0</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3"/>
  <sheetViews>
    <sheetView view="pageBreakPreview" workbookViewId="0">
      <selection activeCell="B8" sqref="B8:E8"/>
    </sheetView>
  </sheetViews>
  <sheetFormatPr defaultRowHeight="15.75" x14ac:dyDescent="0.25"/>
  <cols>
    <col min="1" max="1" width="6.85546875" style="181" customWidth="1"/>
    <col min="2" max="2" width="34.140625" style="181" customWidth="1"/>
    <col min="3" max="5" width="14.85546875" style="181" customWidth="1"/>
    <col min="6" max="256" width="9.140625" style="181"/>
    <col min="257" max="257" width="6.85546875" style="181" customWidth="1"/>
    <col min="258" max="258" width="34.140625" style="181" customWidth="1"/>
    <col min="259" max="261" width="14.85546875" style="181" customWidth="1"/>
    <col min="262" max="512" width="9.140625" style="181"/>
    <col min="513" max="513" width="6.85546875" style="181" customWidth="1"/>
    <col min="514" max="514" width="34.140625" style="181" customWidth="1"/>
    <col min="515" max="517" width="14.85546875" style="181" customWidth="1"/>
    <col min="518" max="768" width="9.140625" style="181"/>
    <col min="769" max="769" width="6.85546875" style="181" customWidth="1"/>
    <col min="770" max="770" width="34.140625" style="181" customWidth="1"/>
    <col min="771" max="773" width="14.85546875" style="181" customWidth="1"/>
    <col min="774" max="1024" width="9.140625" style="181"/>
    <col min="1025" max="1025" width="6.85546875" style="181" customWidth="1"/>
    <col min="1026" max="1026" width="34.140625" style="181" customWidth="1"/>
    <col min="1027" max="1029" width="14.85546875" style="181" customWidth="1"/>
    <col min="1030" max="1280" width="9.140625" style="181"/>
    <col min="1281" max="1281" width="6.85546875" style="181" customWidth="1"/>
    <col min="1282" max="1282" width="34.140625" style="181" customWidth="1"/>
    <col min="1283" max="1285" width="14.85546875" style="181" customWidth="1"/>
    <col min="1286" max="1536" width="9.140625" style="181"/>
    <col min="1537" max="1537" width="6.85546875" style="181" customWidth="1"/>
    <col min="1538" max="1538" width="34.140625" style="181" customWidth="1"/>
    <col min="1539" max="1541" width="14.85546875" style="181" customWidth="1"/>
    <col min="1542" max="1792" width="9.140625" style="181"/>
    <col min="1793" max="1793" width="6.85546875" style="181" customWidth="1"/>
    <col min="1794" max="1794" width="34.140625" style="181" customWidth="1"/>
    <col min="1795" max="1797" width="14.85546875" style="181" customWidth="1"/>
    <col min="1798" max="2048" width="9.140625" style="181"/>
    <col min="2049" max="2049" width="6.85546875" style="181" customWidth="1"/>
    <col min="2050" max="2050" width="34.140625" style="181" customWidth="1"/>
    <col min="2051" max="2053" width="14.85546875" style="181" customWidth="1"/>
    <col min="2054" max="2304" width="9.140625" style="181"/>
    <col min="2305" max="2305" width="6.85546875" style="181" customWidth="1"/>
    <col min="2306" max="2306" width="34.140625" style="181" customWidth="1"/>
    <col min="2307" max="2309" width="14.85546875" style="181" customWidth="1"/>
    <col min="2310" max="2560" width="9.140625" style="181"/>
    <col min="2561" max="2561" width="6.85546875" style="181" customWidth="1"/>
    <col min="2562" max="2562" width="34.140625" style="181" customWidth="1"/>
    <col min="2563" max="2565" width="14.85546875" style="181" customWidth="1"/>
    <col min="2566" max="2816" width="9.140625" style="181"/>
    <col min="2817" max="2817" width="6.85546875" style="181" customWidth="1"/>
    <col min="2818" max="2818" width="34.140625" style="181" customWidth="1"/>
    <col min="2819" max="2821" width="14.85546875" style="181" customWidth="1"/>
    <col min="2822" max="3072" width="9.140625" style="181"/>
    <col min="3073" max="3073" width="6.85546875" style="181" customWidth="1"/>
    <col min="3074" max="3074" width="34.140625" style="181" customWidth="1"/>
    <col min="3075" max="3077" width="14.85546875" style="181" customWidth="1"/>
    <col min="3078" max="3328" width="9.140625" style="181"/>
    <col min="3329" max="3329" width="6.85546875" style="181" customWidth="1"/>
    <col min="3330" max="3330" width="34.140625" style="181" customWidth="1"/>
    <col min="3331" max="3333" width="14.85546875" style="181" customWidth="1"/>
    <col min="3334" max="3584" width="9.140625" style="181"/>
    <col min="3585" max="3585" width="6.85546875" style="181" customWidth="1"/>
    <col min="3586" max="3586" width="34.140625" style="181" customWidth="1"/>
    <col min="3587" max="3589" width="14.85546875" style="181" customWidth="1"/>
    <col min="3590" max="3840" width="9.140625" style="181"/>
    <col min="3841" max="3841" width="6.85546875" style="181" customWidth="1"/>
    <col min="3842" max="3842" width="34.140625" style="181" customWidth="1"/>
    <col min="3843" max="3845" width="14.85546875" style="181" customWidth="1"/>
    <col min="3846" max="4096" width="9.140625" style="181"/>
    <col min="4097" max="4097" width="6.85546875" style="181" customWidth="1"/>
    <col min="4098" max="4098" width="34.140625" style="181" customWidth="1"/>
    <col min="4099" max="4101" width="14.85546875" style="181" customWidth="1"/>
    <col min="4102" max="4352" width="9.140625" style="181"/>
    <col min="4353" max="4353" width="6.85546875" style="181" customWidth="1"/>
    <col min="4354" max="4354" width="34.140625" style="181" customWidth="1"/>
    <col min="4355" max="4357" width="14.85546875" style="181" customWidth="1"/>
    <col min="4358" max="4608" width="9.140625" style="181"/>
    <col min="4609" max="4609" width="6.85546875" style="181" customWidth="1"/>
    <col min="4610" max="4610" width="34.140625" style="181" customWidth="1"/>
    <col min="4611" max="4613" width="14.85546875" style="181" customWidth="1"/>
    <col min="4614" max="4864" width="9.140625" style="181"/>
    <col min="4865" max="4865" width="6.85546875" style="181" customWidth="1"/>
    <col min="4866" max="4866" width="34.140625" style="181" customWidth="1"/>
    <col min="4867" max="4869" width="14.85546875" style="181" customWidth="1"/>
    <col min="4870" max="5120" width="9.140625" style="181"/>
    <col min="5121" max="5121" width="6.85546875" style="181" customWidth="1"/>
    <col min="5122" max="5122" width="34.140625" style="181" customWidth="1"/>
    <col min="5123" max="5125" width="14.85546875" style="181" customWidth="1"/>
    <col min="5126" max="5376" width="9.140625" style="181"/>
    <col min="5377" max="5377" width="6.85546875" style="181" customWidth="1"/>
    <col min="5378" max="5378" width="34.140625" style="181" customWidth="1"/>
    <col min="5379" max="5381" width="14.85546875" style="181" customWidth="1"/>
    <col min="5382" max="5632" width="9.140625" style="181"/>
    <col min="5633" max="5633" width="6.85546875" style="181" customWidth="1"/>
    <col min="5634" max="5634" width="34.140625" style="181" customWidth="1"/>
    <col min="5635" max="5637" width="14.85546875" style="181" customWidth="1"/>
    <col min="5638" max="5888" width="9.140625" style="181"/>
    <col min="5889" max="5889" width="6.85546875" style="181" customWidth="1"/>
    <col min="5890" max="5890" width="34.140625" style="181" customWidth="1"/>
    <col min="5891" max="5893" width="14.85546875" style="181" customWidth="1"/>
    <col min="5894" max="6144" width="9.140625" style="181"/>
    <col min="6145" max="6145" width="6.85546875" style="181" customWidth="1"/>
    <col min="6146" max="6146" width="34.140625" style="181" customWidth="1"/>
    <col min="6147" max="6149" width="14.85546875" style="181" customWidth="1"/>
    <col min="6150" max="6400" width="9.140625" style="181"/>
    <col min="6401" max="6401" width="6.85546875" style="181" customWidth="1"/>
    <col min="6402" max="6402" width="34.140625" style="181" customWidth="1"/>
    <col min="6403" max="6405" width="14.85546875" style="181" customWidth="1"/>
    <col min="6406" max="6656" width="9.140625" style="181"/>
    <col min="6657" max="6657" width="6.85546875" style="181" customWidth="1"/>
    <col min="6658" max="6658" width="34.140625" style="181" customWidth="1"/>
    <col min="6659" max="6661" width="14.85546875" style="181" customWidth="1"/>
    <col min="6662" max="6912" width="9.140625" style="181"/>
    <col min="6913" max="6913" width="6.85546875" style="181" customWidth="1"/>
    <col min="6914" max="6914" width="34.140625" style="181" customWidth="1"/>
    <col min="6915" max="6917" width="14.85546875" style="181" customWidth="1"/>
    <col min="6918" max="7168" width="9.140625" style="181"/>
    <col min="7169" max="7169" width="6.85546875" style="181" customWidth="1"/>
    <col min="7170" max="7170" width="34.140625" style="181" customWidth="1"/>
    <col min="7171" max="7173" width="14.85546875" style="181" customWidth="1"/>
    <col min="7174" max="7424" width="9.140625" style="181"/>
    <col min="7425" max="7425" width="6.85546875" style="181" customWidth="1"/>
    <col min="7426" max="7426" width="34.140625" style="181" customWidth="1"/>
    <col min="7427" max="7429" width="14.85546875" style="181" customWidth="1"/>
    <col min="7430" max="7680" width="9.140625" style="181"/>
    <col min="7681" max="7681" width="6.85546875" style="181" customWidth="1"/>
    <col min="7682" max="7682" width="34.140625" style="181" customWidth="1"/>
    <col min="7683" max="7685" width="14.85546875" style="181" customWidth="1"/>
    <col min="7686" max="7936" width="9.140625" style="181"/>
    <col min="7937" max="7937" width="6.85546875" style="181" customWidth="1"/>
    <col min="7938" max="7938" width="34.140625" style="181" customWidth="1"/>
    <col min="7939" max="7941" width="14.85546875" style="181" customWidth="1"/>
    <col min="7942" max="8192" width="9.140625" style="181"/>
    <col min="8193" max="8193" width="6.85546875" style="181" customWidth="1"/>
    <col min="8194" max="8194" width="34.140625" style="181" customWidth="1"/>
    <col min="8195" max="8197" width="14.85546875" style="181" customWidth="1"/>
    <col min="8198" max="8448" width="9.140625" style="181"/>
    <col min="8449" max="8449" width="6.85546875" style="181" customWidth="1"/>
    <col min="8450" max="8450" width="34.140625" style="181" customWidth="1"/>
    <col min="8451" max="8453" width="14.85546875" style="181" customWidth="1"/>
    <col min="8454" max="8704" width="9.140625" style="181"/>
    <col min="8705" max="8705" width="6.85546875" style="181" customWidth="1"/>
    <col min="8706" max="8706" width="34.140625" style="181" customWidth="1"/>
    <col min="8707" max="8709" width="14.85546875" style="181" customWidth="1"/>
    <col min="8710" max="8960" width="9.140625" style="181"/>
    <col min="8961" max="8961" width="6.85546875" style="181" customWidth="1"/>
    <col min="8962" max="8962" width="34.140625" style="181" customWidth="1"/>
    <col min="8963" max="8965" width="14.85546875" style="181" customWidth="1"/>
    <col min="8966" max="9216" width="9.140625" style="181"/>
    <col min="9217" max="9217" width="6.85546875" style="181" customWidth="1"/>
    <col min="9218" max="9218" width="34.140625" style="181" customWidth="1"/>
    <col min="9219" max="9221" width="14.85546875" style="181" customWidth="1"/>
    <col min="9222" max="9472" width="9.140625" style="181"/>
    <col min="9473" max="9473" width="6.85546875" style="181" customWidth="1"/>
    <col min="9474" max="9474" width="34.140625" style="181" customWidth="1"/>
    <col min="9475" max="9477" width="14.85546875" style="181" customWidth="1"/>
    <col min="9478" max="9728" width="9.140625" style="181"/>
    <col min="9729" max="9729" width="6.85546875" style="181" customWidth="1"/>
    <col min="9730" max="9730" width="34.140625" style="181" customWidth="1"/>
    <col min="9731" max="9733" width="14.85546875" style="181" customWidth="1"/>
    <col min="9734" max="9984" width="9.140625" style="181"/>
    <col min="9985" max="9985" width="6.85546875" style="181" customWidth="1"/>
    <col min="9986" max="9986" width="34.140625" style="181" customWidth="1"/>
    <col min="9987" max="9989" width="14.85546875" style="181" customWidth="1"/>
    <col min="9990" max="10240" width="9.140625" style="181"/>
    <col min="10241" max="10241" width="6.85546875" style="181" customWidth="1"/>
    <col min="10242" max="10242" width="34.140625" style="181" customWidth="1"/>
    <col min="10243" max="10245" width="14.85546875" style="181" customWidth="1"/>
    <col min="10246" max="10496" width="9.140625" style="181"/>
    <col min="10497" max="10497" width="6.85546875" style="181" customWidth="1"/>
    <col min="10498" max="10498" width="34.140625" style="181" customWidth="1"/>
    <col min="10499" max="10501" width="14.85546875" style="181" customWidth="1"/>
    <col min="10502" max="10752" width="9.140625" style="181"/>
    <col min="10753" max="10753" width="6.85546875" style="181" customWidth="1"/>
    <col min="10754" max="10754" width="34.140625" style="181" customWidth="1"/>
    <col min="10755" max="10757" width="14.85546875" style="181" customWidth="1"/>
    <col min="10758" max="11008" width="9.140625" style="181"/>
    <col min="11009" max="11009" width="6.85546875" style="181" customWidth="1"/>
    <col min="11010" max="11010" width="34.140625" style="181" customWidth="1"/>
    <col min="11011" max="11013" width="14.85546875" style="181" customWidth="1"/>
    <col min="11014" max="11264" width="9.140625" style="181"/>
    <col min="11265" max="11265" width="6.85546875" style="181" customWidth="1"/>
    <col min="11266" max="11266" width="34.140625" style="181" customWidth="1"/>
    <col min="11267" max="11269" width="14.85546875" style="181" customWidth="1"/>
    <col min="11270" max="11520" width="9.140625" style="181"/>
    <col min="11521" max="11521" width="6.85546875" style="181" customWidth="1"/>
    <col min="11522" max="11522" width="34.140625" style="181" customWidth="1"/>
    <col min="11523" max="11525" width="14.85546875" style="181" customWidth="1"/>
    <col min="11526" max="11776" width="9.140625" style="181"/>
    <col min="11777" max="11777" width="6.85546875" style="181" customWidth="1"/>
    <col min="11778" max="11778" width="34.140625" style="181" customWidth="1"/>
    <col min="11779" max="11781" width="14.85546875" style="181" customWidth="1"/>
    <col min="11782" max="12032" width="9.140625" style="181"/>
    <col min="12033" max="12033" width="6.85546875" style="181" customWidth="1"/>
    <col min="12034" max="12034" width="34.140625" style="181" customWidth="1"/>
    <col min="12035" max="12037" width="14.85546875" style="181" customWidth="1"/>
    <col min="12038" max="12288" width="9.140625" style="181"/>
    <col min="12289" max="12289" width="6.85546875" style="181" customWidth="1"/>
    <col min="12290" max="12290" width="34.140625" style="181" customWidth="1"/>
    <col min="12291" max="12293" width="14.85546875" style="181" customWidth="1"/>
    <col min="12294" max="12544" width="9.140625" style="181"/>
    <col min="12545" max="12545" width="6.85546875" style="181" customWidth="1"/>
    <col min="12546" max="12546" width="34.140625" style="181" customWidth="1"/>
    <col min="12547" max="12549" width="14.85546875" style="181" customWidth="1"/>
    <col min="12550" max="12800" width="9.140625" style="181"/>
    <col min="12801" max="12801" width="6.85546875" style="181" customWidth="1"/>
    <col min="12802" max="12802" width="34.140625" style="181" customWidth="1"/>
    <col min="12803" max="12805" width="14.85546875" style="181" customWidth="1"/>
    <col min="12806" max="13056" width="9.140625" style="181"/>
    <col min="13057" max="13057" width="6.85546875" style="181" customWidth="1"/>
    <col min="13058" max="13058" width="34.140625" style="181" customWidth="1"/>
    <col min="13059" max="13061" width="14.85546875" style="181" customWidth="1"/>
    <col min="13062" max="13312" width="9.140625" style="181"/>
    <col min="13313" max="13313" width="6.85546875" style="181" customWidth="1"/>
    <col min="13314" max="13314" width="34.140625" style="181" customWidth="1"/>
    <col min="13315" max="13317" width="14.85546875" style="181" customWidth="1"/>
    <col min="13318" max="13568" width="9.140625" style="181"/>
    <col min="13569" max="13569" width="6.85546875" style="181" customWidth="1"/>
    <col min="13570" max="13570" width="34.140625" style="181" customWidth="1"/>
    <col min="13571" max="13573" width="14.85546875" style="181" customWidth="1"/>
    <col min="13574" max="13824" width="9.140625" style="181"/>
    <col min="13825" max="13825" width="6.85546875" style="181" customWidth="1"/>
    <col min="13826" max="13826" width="34.140625" style="181" customWidth="1"/>
    <col min="13827" max="13829" width="14.85546875" style="181" customWidth="1"/>
    <col min="13830" max="14080" width="9.140625" style="181"/>
    <col min="14081" max="14081" width="6.85546875" style="181" customWidth="1"/>
    <col min="14082" max="14082" width="34.140625" style="181" customWidth="1"/>
    <col min="14083" max="14085" width="14.85546875" style="181" customWidth="1"/>
    <col min="14086" max="14336" width="9.140625" style="181"/>
    <col min="14337" max="14337" width="6.85546875" style="181" customWidth="1"/>
    <col min="14338" max="14338" width="34.140625" style="181" customWidth="1"/>
    <col min="14339" max="14341" width="14.85546875" style="181" customWidth="1"/>
    <col min="14342" max="14592" width="9.140625" style="181"/>
    <col min="14593" max="14593" width="6.85546875" style="181" customWidth="1"/>
    <col min="14594" max="14594" width="34.140625" style="181" customWidth="1"/>
    <col min="14595" max="14597" width="14.85546875" style="181" customWidth="1"/>
    <col min="14598" max="14848" width="9.140625" style="181"/>
    <col min="14849" max="14849" width="6.85546875" style="181" customWidth="1"/>
    <col min="14850" max="14850" width="34.140625" style="181" customWidth="1"/>
    <col min="14851" max="14853" width="14.85546875" style="181" customWidth="1"/>
    <col min="14854" max="15104" width="9.140625" style="181"/>
    <col min="15105" max="15105" width="6.85546875" style="181" customWidth="1"/>
    <col min="15106" max="15106" width="34.140625" style="181" customWidth="1"/>
    <col min="15107" max="15109" width="14.85546875" style="181" customWidth="1"/>
    <col min="15110" max="15360" width="9.140625" style="181"/>
    <col min="15361" max="15361" width="6.85546875" style="181" customWidth="1"/>
    <col min="15362" max="15362" width="34.140625" style="181" customWidth="1"/>
    <col min="15363" max="15365" width="14.85546875" style="181" customWidth="1"/>
    <col min="15366" max="15616" width="9.140625" style="181"/>
    <col min="15617" max="15617" width="6.85546875" style="181" customWidth="1"/>
    <col min="15618" max="15618" width="34.140625" style="181" customWidth="1"/>
    <col min="15619" max="15621" width="14.85546875" style="181" customWidth="1"/>
    <col min="15622" max="15872" width="9.140625" style="181"/>
    <col min="15873" max="15873" width="6.85546875" style="181" customWidth="1"/>
    <col min="15874" max="15874" width="34.140625" style="181" customWidth="1"/>
    <col min="15875" max="15877" width="14.85546875" style="181" customWidth="1"/>
    <col min="15878" max="16128" width="9.140625" style="181"/>
    <col min="16129" max="16129" width="6.85546875" style="181" customWidth="1"/>
    <col min="16130" max="16130" width="34.140625" style="181" customWidth="1"/>
    <col min="16131" max="16133" width="14.85546875" style="181" customWidth="1"/>
    <col min="16134" max="16384" width="9.140625" style="181"/>
  </cols>
  <sheetData>
    <row r="1" spans="1:5" x14ac:dyDescent="0.25">
      <c r="B1" s="182"/>
      <c r="C1" s="182"/>
      <c r="D1" s="306"/>
      <c r="E1" s="306" t="s">
        <v>650</v>
      </c>
    </row>
    <row r="2" spans="1:5" x14ac:dyDescent="0.25">
      <c r="B2" s="182"/>
      <c r="C2" s="182"/>
      <c r="D2" s="306"/>
      <c r="E2" s="306" t="s">
        <v>127</v>
      </c>
    </row>
    <row r="3" spans="1:5" x14ac:dyDescent="0.25">
      <c r="B3" s="484" t="s">
        <v>685</v>
      </c>
      <c r="C3" s="484"/>
      <c r="D3" s="484"/>
      <c r="E3" s="484"/>
    </row>
    <row r="4" spans="1:5" x14ac:dyDescent="0.25">
      <c r="B4" s="182"/>
      <c r="C4" s="182"/>
      <c r="D4" s="306"/>
      <c r="E4" s="306" t="s">
        <v>166</v>
      </c>
    </row>
    <row r="5" spans="1:5" x14ac:dyDescent="0.25">
      <c r="B5" s="182"/>
      <c r="C5" s="182"/>
      <c r="D5" s="306"/>
      <c r="E5" s="306" t="s">
        <v>524</v>
      </c>
    </row>
    <row r="6" spans="1:5" ht="14.25" customHeight="1" x14ac:dyDescent="0.25">
      <c r="C6" s="306"/>
    </row>
    <row r="7" spans="1:5" ht="14.25" customHeight="1" x14ac:dyDescent="0.25">
      <c r="B7" s="485" t="s">
        <v>686</v>
      </c>
      <c r="C7" s="485"/>
      <c r="D7" s="485"/>
      <c r="E7" s="485"/>
    </row>
    <row r="8" spans="1:5" ht="42.75" customHeight="1" x14ac:dyDescent="0.25">
      <c r="A8" s="183"/>
      <c r="B8" s="423" t="s">
        <v>728</v>
      </c>
      <c r="C8" s="423"/>
      <c r="D8" s="423"/>
      <c r="E8" s="423"/>
    </row>
    <row r="9" spans="1:5" ht="14.25" customHeight="1" x14ac:dyDescent="0.25">
      <c r="C9" s="306"/>
    </row>
    <row r="10" spans="1:5" ht="18.75" customHeight="1" x14ac:dyDescent="0.25">
      <c r="C10" s="184"/>
      <c r="D10" s="184"/>
      <c r="E10" s="185" t="s">
        <v>114</v>
      </c>
    </row>
    <row r="11" spans="1:5" ht="22.5" customHeight="1" x14ac:dyDescent="0.25">
      <c r="A11" s="186" t="s">
        <v>622</v>
      </c>
      <c r="B11" s="186" t="s">
        <v>623</v>
      </c>
      <c r="C11" s="186" t="s">
        <v>489</v>
      </c>
      <c r="D11" s="365" t="s">
        <v>662</v>
      </c>
      <c r="E11" s="365" t="s">
        <v>663</v>
      </c>
    </row>
    <row r="12" spans="1:5" ht="24" customHeight="1" x14ac:dyDescent="0.25">
      <c r="A12" s="211" t="s">
        <v>687</v>
      </c>
      <c r="B12" s="366" t="s">
        <v>626</v>
      </c>
      <c r="C12" s="189">
        <v>130.17599999999999</v>
      </c>
      <c r="D12" s="190">
        <v>100.557</v>
      </c>
      <c r="E12" s="367">
        <f t="shared" ref="E12:E17" si="0">D12/C12*100</f>
        <v>77.246957964601776</v>
      </c>
    </row>
    <row r="13" spans="1:5" s="35" customFormat="1" ht="16.5" customHeight="1" x14ac:dyDescent="0.25">
      <c r="A13" s="187" t="s">
        <v>688</v>
      </c>
      <c r="B13" s="188" t="s">
        <v>643</v>
      </c>
      <c r="C13" s="189">
        <v>130.17599999999999</v>
      </c>
      <c r="D13" s="190">
        <v>100.557</v>
      </c>
      <c r="E13" s="367">
        <f t="shared" si="0"/>
        <v>77.246957964601776</v>
      </c>
    </row>
    <row r="14" spans="1:5" s="35" customFormat="1" ht="27.75" customHeight="1" x14ac:dyDescent="0.25">
      <c r="A14" s="187" t="s">
        <v>642</v>
      </c>
      <c r="B14" s="368" t="s">
        <v>645</v>
      </c>
      <c r="C14" s="189">
        <v>130.17599999999999</v>
      </c>
      <c r="D14" s="190">
        <v>100.557</v>
      </c>
      <c r="E14" s="367">
        <f t="shared" si="0"/>
        <v>77.246957964601776</v>
      </c>
    </row>
    <row r="15" spans="1:5" s="35" customFormat="1" x14ac:dyDescent="0.25">
      <c r="A15" s="187" t="s">
        <v>644</v>
      </c>
      <c r="B15" s="368" t="s">
        <v>647</v>
      </c>
      <c r="C15" s="189">
        <v>65.087999999999994</v>
      </c>
      <c r="D15" s="190">
        <v>50.283000000000001</v>
      </c>
      <c r="E15" s="367">
        <f t="shared" si="0"/>
        <v>77.253871681415944</v>
      </c>
    </row>
    <row r="16" spans="1:5" ht="18.75" customHeight="1" x14ac:dyDescent="0.25">
      <c r="A16" s="187" t="s">
        <v>646</v>
      </c>
      <c r="B16" s="368" t="s">
        <v>649</v>
      </c>
      <c r="C16" s="189">
        <v>65.087999999999994</v>
      </c>
      <c r="D16" s="190">
        <v>50.283000000000001</v>
      </c>
      <c r="E16" s="367">
        <f t="shared" si="0"/>
        <v>77.253871681415944</v>
      </c>
    </row>
    <row r="17" spans="1:7" s="194" customFormat="1" ht="18.75" customHeight="1" x14ac:dyDescent="0.25">
      <c r="A17" s="191"/>
      <c r="B17" s="192" t="s">
        <v>624</v>
      </c>
      <c r="C17" s="193">
        <f>SUM(C12:C16)</f>
        <v>520.70399999999995</v>
      </c>
      <c r="D17" s="193">
        <f>SUM(D12:D16)</f>
        <v>402.23700000000002</v>
      </c>
      <c r="E17" s="367">
        <f t="shared" si="0"/>
        <v>77.248686393805315</v>
      </c>
    </row>
    <row r="19" spans="1:7" x14ac:dyDescent="0.25">
      <c r="G19" s="181">
        <v>1000</v>
      </c>
    </row>
    <row r="20" spans="1:7" x14ac:dyDescent="0.25">
      <c r="C20" s="196"/>
      <c r="D20" s="196"/>
      <c r="E20" s="196"/>
    </row>
    <row r="21" spans="1:7" x14ac:dyDescent="0.25">
      <c r="C21" s="181">
        <f>+'11+'!W836</f>
        <v>520.70399999999995</v>
      </c>
      <c r="D21" s="181">
        <f>+'11+'!X836</f>
        <v>402.23700000000002</v>
      </c>
    </row>
    <row r="23" spans="1:7" x14ac:dyDescent="0.25">
      <c r="D23" s="370">
        <f>D21-D17</f>
        <v>0</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0"/>
  <sheetViews>
    <sheetView view="pageBreakPreview" workbookViewId="0">
      <selection activeCell="B8" sqref="B8:E8"/>
    </sheetView>
  </sheetViews>
  <sheetFormatPr defaultRowHeight="15.75" x14ac:dyDescent="0.25"/>
  <cols>
    <col min="1" max="1" width="6.85546875" style="181" customWidth="1"/>
    <col min="2" max="2" width="40.85546875" style="181" customWidth="1"/>
    <col min="3" max="5" width="14.85546875" style="181" customWidth="1"/>
    <col min="6" max="256" width="9.140625" style="181"/>
    <col min="257" max="257" width="6.85546875" style="181" customWidth="1"/>
    <col min="258" max="258" width="40.85546875" style="181" customWidth="1"/>
    <col min="259" max="261" width="14.85546875" style="181" customWidth="1"/>
    <col min="262" max="512" width="9.140625" style="181"/>
    <col min="513" max="513" width="6.85546875" style="181" customWidth="1"/>
    <col min="514" max="514" width="40.85546875" style="181" customWidth="1"/>
    <col min="515" max="517" width="14.85546875" style="181" customWidth="1"/>
    <col min="518" max="768" width="9.140625" style="181"/>
    <col min="769" max="769" width="6.85546875" style="181" customWidth="1"/>
    <col min="770" max="770" width="40.85546875" style="181" customWidth="1"/>
    <col min="771" max="773" width="14.85546875" style="181" customWidth="1"/>
    <col min="774" max="1024" width="9.140625" style="181"/>
    <col min="1025" max="1025" width="6.85546875" style="181" customWidth="1"/>
    <col min="1026" max="1026" width="40.85546875" style="181" customWidth="1"/>
    <col min="1027" max="1029" width="14.85546875" style="181" customWidth="1"/>
    <col min="1030" max="1280" width="9.140625" style="181"/>
    <col min="1281" max="1281" width="6.85546875" style="181" customWidth="1"/>
    <col min="1282" max="1282" width="40.85546875" style="181" customWidth="1"/>
    <col min="1283" max="1285" width="14.85546875" style="181" customWidth="1"/>
    <col min="1286" max="1536" width="9.140625" style="181"/>
    <col min="1537" max="1537" width="6.85546875" style="181" customWidth="1"/>
    <col min="1538" max="1538" width="40.85546875" style="181" customWidth="1"/>
    <col min="1539" max="1541" width="14.85546875" style="181" customWidth="1"/>
    <col min="1542" max="1792" width="9.140625" style="181"/>
    <col min="1793" max="1793" width="6.85546875" style="181" customWidth="1"/>
    <col min="1794" max="1794" width="40.85546875" style="181" customWidth="1"/>
    <col min="1795" max="1797" width="14.85546875" style="181" customWidth="1"/>
    <col min="1798" max="2048" width="9.140625" style="181"/>
    <col min="2049" max="2049" width="6.85546875" style="181" customWidth="1"/>
    <col min="2050" max="2050" width="40.85546875" style="181" customWidth="1"/>
    <col min="2051" max="2053" width="14.85546875" style="181" customWidth="1"/>
    <col min="2054" max="2304" width="9.140625" style="181"/>
    <col min="2305" max="2305" width="6.85546875" style="181" customWidth="1"/>
    <col min="2306" max="2306" width="40.85546875" style="181" customWidth="1"/>
    <col min="2307" max="2309" width="14.85546875" style="181" customWidth="1"/>
    <col min="2310" max="2560" width="9.140625" style="181"/>
    <col min="2561" max="2561" width="6.85546875" style="181" customWidth="1"/>
    <col min="2562" max="2562" width="40.85546875" style="181" customWidth="1"/>
    <col min="2563" max="2565" width="14.85546875" style="181" customWidth="1"/>
    <col min="2566" max="2816" width="9.140625" style="181"/>
    <col min="2817" max="2817" width="6.85546875" style="181" customWidth="1"/>
    <col min="2818" max="2818" width="40.85546875" style="181" customWidth="1"/>
    <col min="2819" max="2821" width="14.85546875" style="181" customWidth="1"/>
    <col min="2822" max="3072" width="9.140625" style="181"/>
    <col min="3073" max="3073" width="6.85546875" style="181" customWidth="1"/>
    <col min="3074" max="3074" width="40.85546875" style="181" customWidth="1"/>
    <col min="3075" max="3077" width="14.85546875" style="181" customWidth="1"/>
    <col min="3078" max="3328" width="9.140625" style="181"/>
    <col min="3329" max="3329" width="6.85546875" style="181" customWidth="1"/>
    <col min="3330" max="3330" width="40.85546875" style="181" customWidth="1"/>
    <col min="3331" max="3333" width="14.85546875" style="181" customWidth="1"/>
    <col min="3334" max="3584" width="9.140625" style="181"/>
    <col min="3585" max="3585" width="6.85546875" style="181" customWidth="1"/>
    <col min="3586" max="3586" width="40.85546875" style="181" customWidth="1"/>
    <col min="3587" max="3589" width="14.85546875" style="181" customWidth="1"/>
    <col min="3590" max="3840" width="9.140625" style="181"/>
    <col min="3841" max="3841" width="6.85546875" style="181" customWidth="1"/>
    <col min="3842" max="3842" width="40.85546875" style="181" customWidth="1"/>
    <col min="3843" max="3845" width="14.85546875" style="181" customWidth="1"/>
    <col min="3846" max="4096" width="9.140625" style="181"/>
    <col min="4097" max="4097" width="6.85546875" style="181" customWidth="1"/>
    <col min="4098" max="4098" width="40.85546875" style="181" customWidth="1"/>
    <col min="4099" max="4101" width="14.85546875" style="181" customWidth="1"/>
    <col min="4102" max="4352" width="9.140625" style="181"/>
    <col min="4353" max="4353" width="6.85546875" style="181" customWidth="1"/>
    <col min="4354" max="4354" width="40.85546875" style="181" customWidth="1"/>
    <col min="4355" max="4357" width="14.85546875" style="181" customWidth="1"/>
    <col min="4358" max="4608" width="9.140625" style="181"/>
    <col min="4609" max="4609" width="6.85546875" style="181" customWidth="1"/>
    <col min="4610" max="4610" width="40.85546875" style="181" customWidth="1"/>
    <col min="4611" max="4613" width="14.85546875" style="181" customWidth="1"/>
    <col min="4614" max="4864" width="9.140625" style="181"/>
    <col min="4865" max="4865" width="6.85546875" style="181" customWidth="1"/>
    <col min="4866" max="4866" width="40.85546875" style="181" customWidth="1"/>
    <col min="4867" max="4869" width="14.85546875" style="181" customWidth="1"/>
    <col min="4870" max="5120" width="9.140625" style="181"/>
    <col min="5121" max="5121" width="6.85546875" style="181" customWidth="1"/>
    <col min="5122" max="5122" width="40.85546875" style="181" customWidth="1"/>
    <col min="5123" max="5125" width="14.85546875" style="181" customWidth="1"/>
    <col min="5126" max="5376" width="9.140625" style="181"/>
    <col min="5377" max="5377" width="6.85546875" style="181" customWidth="1"/>
    <col min="5378" max="5378" width="40.85546875" style="181" customWidth="1"/>
    <col min="5379" max="5381" width="14.85546875" style="181" customWidth="1"/>
    <col min="5382" max="5632" width="9.140625" style="181"/>
    <col min="5633" max="5633" width="6.85546875" style="181" customWidth="1"/>
    <col min="5634" max="5634" width="40.85546875" style="181" customWidth="1"/>
    <col min="5635" max="5637" width="14.85546875" style="181" customWidth="1"/>
    <col min="5638" max="5888" width="9.140625" style="181"/>
    <col min="5889" max="5889" width="6.85546875" style="181" customWidth="1"/>
    <col min="5890" max="5890" width="40.85546875" style="181" customWidth="1"/>
    <col min="5891" max="5893" width="14.85546875" style="181" customWidth="1"/>
    <col min="5894" max="6144" width="9.140625" style="181"/>
    <col min="6145" max="6145" width="6.85546875" style="181" customWidth="1"/>
    <col min="6146" max="6146" width="40.85546875" style="181" customWidth="1"/>
    <col min="6147" max="6149" width="14.85546875" style="181" customWidth="1"/>
    <col min="6150" max="6400" width="9.140625" style="181"/>
    <col min="6401" max="6401" width="6.85546875" style="181" customWidth="1"/>
    <col min="6402" max="6402" width="40.85546875" style="181" customWidth="1"/>
    <col min="6403" max="6405" width="14.85546875" style="181" customWidth="1"/>
    <col min="6406" max="6656" width="9.140625" style="181"/>
    <col min="6657" max="6657" width="6.85546875" style="181" customWidth="1"/>
    <col min="6658" max="6658" width="40.85546875" style="181" customWidth="1"/>
    <col min="6659" max="6661" width="14.85546875" style="181" customWidth="1"/>
    <col min="6662" max="6912" width="9.140625" style="181"/>
    <col min="6913" max="6913" width="6.85546875" style="181" customWidth="1"/>
    <col min="6914" max="6914" width="40.85546875" style="181" customWidth="1"/>
    <col min="6915" max="6917" width="14.85546875" style="181" customWidth="1"/>
    <col min="6918" max="7168" width="9.140625" style="181"/>
    <col min="7169" max="7169" width="6.85546875" style="181" customWidth="1"/>
    <col min="7170" max="7170" width="40.85546875" style="181" customWidth="1"/>
    <col min="7171" max="7173" width="14.85546875" style="181" customWidth="1"/>
    <col min="7174" max="7424" width="9.140625" style="181"/>
    <col min="7425" max="7425" width="6.85546875" style="181" customWidth="1"/>
    <col min="7426" max="7426" width="40.85546875" style="181" customWidth="1"/>
    <col min="7427" max="7429" width="14.85546875" style="181" customWidth="1"/>
    <col min="7430" max="7680" width="9.140625" style="181"/>
    <col min="7681" max="7681" width="6.85546875" style="181" customWidth="1"/>
    <col min="7682" max="7682" width="40.85546875" style="181" customWidth="1"/>
    <col min="7683" max="7685" width="14.85546875" style="181" customWidth="1"/>
    <col min="7686" max="7936" width="9.140625" style="181"/>
    <col min="7937" max="7937" width="6.85546875" style="181" customWidth="1"/>
    <col min="7938" max="7938" width="40.85546875" style="181" customWidth="1"/>
    <col min="7939" max="7941" width="14.85546875" style="181" customWidth="1"/>
    <col min="7942" max="8192" width="9.140625" style="181"/>
    <col min="8193" max="8193" width="6.85546875" style="181" customWidth="1"/>
    <col min="8194" max="8194" width="40.85546875" style="181" customWidth="1"/>
    <col min="8195" max="8197" width="14.85546875" style="181" customWidth="1"/>
    <col min="8198" max="8448" width="9.140625" style="181"/>
    <col min="8449" max="8449" width="6.85546875" style="181" customWidth="1"/>
    <col min="8450" max="8450" width="40.85546875" style="181" customWidth="1"/>
    <col min="8451" max="8453" width="14.85546875" style="181" customWidth="1"/>
    <col min="8454" max="8704" width="9.140625" style="181"/>
    <col min="8705" max="8705" width="6.85546875" style="181" customWidth="1"/>
    <col min="8706" max="8706" width="40.85546875" style="181" customWidth="1"/>
    <col min="8707" max="8709" width="14.85546875" style="181" customWidth="1"/>
    <col min="8710" max="8960" width="9.140625" style="181"/>
    <col min="8961" max="8961" width="6.85546875" style="181" customWidth="1"/>
    <col min="8962" max="8962" width="40.85546875" style="181" customWidth="1"/>
    <col min="8963" max="8965" width="14.85546875" style="181" customWidth="1"/>
    <col min="8966" max="9216" width="9.140625" style="181"/>
    <col min="9217" max="9217" width="6.85546875" style="181" customWidth="1"/>
    <col min="9218" max="9218" width="40.85546875" style="181" customWidth="1"/>
    <col min="9219" max="9221" width="14.85546875" style="181" customWidth="1"/>
    <col min="9222" max="9472" width="9.140625" style="181"/>
    <col min="9473" max="9473" width="6.85546875" style="181" customWidth="1"/>
    <col min="9474" max="9474" width="40.85546875" style="181" customWidth="1"/>
    <col min="9475" max="9477" width="14.85546875" style="181" customWidth="1"/>
    <col min="9478" max="9728" width="9.140625" style="181"/>
    <col min="9729" max="9729" width="6.85546875" style="181" customWidth="1"/>
    <col min="9730" max="9730" width="40.85546875" style="181" customWidth="1"/>
    <col min="9731" max="9733" width="14.85546875" style="181" customWidth="1"/>
    <col min="9734" max="9984" width="9.140625" style="181"/>
    <col min="9985" max="9985" width="6.85546875" style="181" customWidth="1"/>
    <col min="9986" max="9986" width="40.85546875" style="181" customWidth="1"/>
    <col min="9987" max="9989" width="14.85546875" style="181" customWidth="1"/>
    <col min="9990" max="10240" width="9.140625" style="181"/>
    <col min="10241" max="10241" width="6.85546875" style="181" customWidth="1"/>
    <col min="10242" max="10242" width="40.85546875" style="181" customWidth="1"/>
    <col min="10243" max="10245" width="14.85546875" style="181" customWidth="1"/>
    <col min="10246" max="10496" width="9.140625" style="181"/>
    <col min="10497" max="10497" width="6.85546875" style="181" customWidth="1"/>
    <col min="10498" max="10498" width="40.85546875" style="181" customWidth="1"/>
    <col min="10499" max="10501" width="14.85546875" style="181" customWidth="1"/>
    <col min="10502" max="10752" width="9.140625" style="181"/>
    <col min="10753" max="10753" width="6.85546875" style="181" customWidth="1"/>
    <col min="10754" max="10754" width="40.85546875" style="181" customWidth="1"/>
    <col min="10755" max="10757" width="14.85546875" style="181" customWidth="1"/>
    <col min="10758" max="11008" width="9.140625" style="181"/>
    <col min="11009" max="11009" width="6.85546875" style="181" customWidth="1"/>
    <col min="11010" max="11010" width="40.85546875" style="181" customWidth="1"/>
    <col min="11011" max="11013" width="14.85546875" style="181" customWidth="1"/>
    <col min="11014" max="11264" width="9.140625" style="181"/>
    <col min="11265" max="11265" width="6.85546875" style="181" customWidth="1"/>
    <col min="11266" max="11266" width="40.85546875" style="181" customWidth="1"/>
    <col min="11267" max="11269" width="14.85546875" style="181" customWidth="1"/>
    <col min="11270" max="11520" width="9.140625" style="181"/>
    <col min="11521" max="11521" width="6.85546875" style="181" customWidth="1"/>
    <col min="11522" max="11522" width="40.85546875" style="181" customWidth="1"/>
    <col min="11523" max="11525" width="14.85546875" style="181" customWidth="1"/>
    <col min="11526" max="11776" width="9.140625" style="181"/>
    <col min="11777" max="11777" width="6.85546875" style="181" customWidth="1"/>
    <col min="11778" max="11778" width="40.85546875" style="181" customWidth="1"/>
    <col min="11779" max="11781" width="14.85546875" style="181" customWidth="1"/>
    <col min="11782" max="12032" width="9.140625" style="181"/>
    <col min="12033" max="12033" width="6.85546875" style="181" customWidth="1"/>
    <col min="12034" max="12034" width="40.85546875" style="181" customWidth="1"/>
    <col min="12035" max="12037" width="14.85546875" style="181" customWidth="1"/>
    <col min="12038" max="12288" width="9.140625" style="181"/>
    <col min="12289" max="12289" width="6.85546875" style="181" customWidth="1"/>
    <col min="12290" max="12290" width="40.85546875" style="181" customWidth="1"/>
    <col min="12291" max="12293" width="14.85546875" style="181" customWidth="1"/>
    <col min="12294" max="12544" width="9.140625" style="181"/>
    <col min="12545" max="12545" width="6.85546875" style="181" customWidth="1"/>
    <col min="12546" max="12546" width="40.85546875" style="181" customWidth="1"/>
    <col min="12547" max="12549" width="14.85546875" style="181" customWidth="1"/>
    <col min="12550" max="12800" width="9.140625" style="181"/>
    <col min="12801" max="12801" width="6.85546875" style="181" customWidth="1"/>
    <col min="12802" max="12802" width="40.85546875" style="181" customWidth="1"/>
    <col min="12803" max="12805" width="14.85546875" style="181" customWidth="1"/>
    <col min="12806" max="13056" width="9.140625" style="181"/>
    <col min="13057" max="13057" width="6.85546875" style="181" customWidth="1"/>
    <col min="13058" max="13058" width="40.85546875" style="181" customWidth="1"/>
    <col min="13059" max="13061" width="14.85546875" style="181" customWidth="1"/>
    <col min="13062" max="13312" width="9.140625" style="181"/>
    <col min="13313" max="13313" width="6.85546875" style="181" customWidth="1"/>
    <col min="13314" max="13314" width="40.85546875" style="181" customWidth="1"/>
    <col min="13315" max="13317" width="14.85546875" style="181" customWidth="1"/>
    <col min="13318" max="13568" width="9.140625" style="181"/>
    <col min="13569" max="13569" width="6.85546875" style="181" customWidth="1"/>
    <col min="13570" max="13570" width="40.85546875" style="181" customWidth="1"/>
    <col min="13571" max="13573" width="14.85546875" style="181" customWidth="1"/>
    <col min="13574" max="13824" width="9.140625" style="181"/>
    <col min="13825" max="13825" width="6.85546875" style="181" customWidth="1"/>
    <col min="13826" max="13826" width="40.85546875" style="181" customWidth="1"/>
    <col min="13827" max="13829" width="14.85546875" style="181" customWidth="1"/>
    <col min="13830" max="14080" width="9.140625" style="181"/>
    <col min="14081" max="14081" width="6.85546875" style="181" customWidth="1"/>
    <col min="14082" max="14082" width="40.85546875" style="181" customWidth="1"/>
    <col min="14083" max="14085" width="14.85546875" style="181" customWidth="1"/>
    <col min="14086" max="14336" width="9.140625" style="181"/>
    <col min="14337" max="14337" width="6.85546875" style="181" customWidth="1"/>
    <col min="14338" max="14338" width="40.85546875" style="181" customWidth="1"/>
    <col min="14339" max="14341" width="14.85546875" style="181" customWidth="1"/>
    <col min="14342" max="14592" width="9.140625" style="181"/>
    <col min="14593" max="14593" width="6.85546875" style="181" customWidth="1"/>
    <col min="14594" max="14594" width="40.85546875" style="181" customWidth="1"/>
    <col min="14595" max="14597" width="14.85546875" style="181" customWidth="1"/>
    <col min="14598" max="14848" width="9.140625" style="181"/>
    <col min="14849" max="14849" width="6.85546875" style="181" customWidth="1"/>
    <col min="14850" max="14850" width="40.85546875" style="181" customWidth="1"/>
    <col min="14851" max="14853" width="14.85546875" style="181" customWidth="1"/>
    <col min="14854" max="15104" width="9.140625" style="181"/>
    <col min="15105" max="15105" width="6.85546875" style="181" customWidth="1"/>
    <col min="15106" max="15106" width="40.85546875" style="181" customWidth="1"/>
    <col min="15107" max="15109" width="14.85546875" style="181" customWidth="1"/>
    <col min="15110" max="15360" width="9.140625" style="181"/>
    <col min="15361" max="15361" width="6.85546875" style="181" customWidth="1"/>
    <col min="15362" max="15362" width="40.85546875" style="181" customWidth="1"/>
    <col min="15363" max="15365" width="14.85546875" style="181" customWidth="1"/>
    <col min="15366" max="15616" width="9.140625" style="181"/>
    <col min="15617" max="15617" width="6.85546875" style="181" customWidth="1"/>
    <col min="15618" max="15618" width="40.85546875" style="181" customWidth="1"/>
    <col min="15619" max="15621" width="14.85546875" style="181" customWidth="1"/>
    <col min="15622" max="15872" width="9.140625" style="181"/>
    <col min="15873" max="15873" width="6.85546875" style="181" customWidth="1"/>
    <col min="15874" max="15874" width="40.85546875" style="181" customWidth="1"/>
    <col min="15875" max="15877" width="14.85546875" style="181" customWidth="1"/>
    <col min="15878" max="16128" width="9.140625" style="181"/>
    <col min="16129" max="16129" width="6.85546875" style="181" customWidth="1"/>
    <col min="16130" max="16130" width="40.85546875" style="181" customWidth="1"/>
    <col min="16131" max="16133" width="14.85546875" style="181" customWidth="1"/>
    <col min="16134" max="16384" width="9.140625" style="181"/>
  </cols>
  <sheetData>
    <row r="1" spans="1:5" x14ac:dyDescent="0.25">
      <c r="B1" s="182"/>
      <c r="C1" s="182"/>
      <c r="D1" s="306"/>
      <c r="E1" s="306" t="s">
        <v>660</v>
      </c>
    </row>
    <row r="2" spans="1:5" x14ac:dyDescent="0.25">
      <c r="B2" s="182"/>
      <c r="C2" s="182"/>
      <c r="D2" s="306"/>
      <c r="E2" s="306" t="s">
        <v>127</v>
      </c>
    </row>
    <row r="3" spans="1:5" x14ac:dyDescent="0.25">
      <c r="B3" s="484" t="s">
        <v>620</v>
      </c>
      <c r="C3" s="484"/>
      <c r="D3" s="484"/>
      <c r="E3" s="484"/>
    </row>
    <row r="4" spans="1:5" x14ac:dyDescent="0.25">
      <c r="B4" s="182"/>
      <c r="C4" s="182"/>
      <c r="D4" s="306"/>
      <c r="E4" s="306" t="s">
        <v>166</v>
      </c>
    </row>
    <row r="5" spans="1:5" x14ac:dyDescent="0.25">
      <c r="B5" s="182"/>
      <c r="C5" s="182"/>
      <c r="D5" s="306"/>
      <c r="E5" s="306" t="s">
        <v>524</v>
      </c>
    </row>
    <row r="6" spans="1:5" ht="14.25" customHeight="1" x14ac:dyDescent="0.25">
      <c r="C6" s="306"/>
    </row>
    <row r="7" spans="1:5" ht="14.25" customHeight="1" x14ac:dyDescent="0.25">
      <c r="B7" s="485" t="s">
        <v>686</v>
      </c>
      <c r="C7" s="485"/>
      <c r="D7" s="485"/>
      <c r="E7" s="485"/>
    </row>
    <row r="8" spans="1:5" ht="54" customHeight="1" x14ac:dyDescent="0.25">
      <c r="A8" s="183"/>
      <c r="B8" s="423" t="s">
        <v>729</v>
      </c>
      <c r="C8" s="423"/>
      <c r="D8" s="423"/>
      <c r="E8" s="423"/>
    </row>
    <row r="9" spans="1:5" ht="14.25" customHeight="1" x14ac:dyDescent="0.25">
      <c r="C9" s="306"/>
    </row>
    <row r="10" spans="1:5" ht="18.75" customHeight="1" x14ac:dyDescent="0.25">
      <c r="C10" s="184"/>
      <c r="D10" s="184"/>
      <c r="E10" s="185" t="s">
        <v>114</v>
      </c>
    </row>
    <row r="11" spans="1:5" ht="22.5" customHeight="1" x14ac:dyDescent="0.25">
      <c r="A11" s="186" t="s">
        <v>622</v>
      </c>
      <c r="B11" s="186" t="s">
        <v>623</v>
      </c>
      <c r="C11" s="186" t="s">
        <v>489</v>
      </c>
      <c r="D11" s="365" t="s">
        <v>662</v>
      </c>
      <c r="E11" s="365" t="s">
        <v>663</v>
      </c>
    </row>
    <row r="12" spans="1:5" ht="18" customHeight="1" x14ac:dyDescent="0.25">
      <c r="A12" s="211" t="s">
        <v>687</v>
      </c>
      <c r="B12" s="366" t="s">
        <v>626</v>
      </c>
      <c r="C12" s="189">
        <v>1</v>
      </c>
      <c r="D12" s="189"/>
      <c r="E12" s="367">
        <f>D12/C12*100</f>
        <v>0</v>
      </c>
    </row>
    <row r="13" spans="1:5" s="35" customFormat="1" ht="16.5" customHeight="1" x14ac:dyDescent="0.25">
      <c r="A13" s="187" t="s">
        <v>688</v>
      </c>
      <c r="B13" s="188" t="s">
        <v>643</v>
      </c>
      <c r="C13" s="189">
        <v>1</v>
      </c>
      <c r="D13" s="189"/>
      <c r="E13" s="367">
        <f t="shared" ref="E13:E17" si="0">D13/C13*100</f>
        <v>0</v>
      </c>
    </row>
    <row r="14" spans="1:5" s="35" customFormat="1" ht="27.75" customHeight="1" x14ac:dyDescent="0.25">
      <c r="A14" s="187" t="s">
        <v>642</v>
      </c>
      <c r="B14" s="368" t="s">
        <v>645</v>
      </c>
      <c r="C14" s="189">
        <v>1</v>
      </c>
      <c r="D14" s="189"/>
      <c r="E14" s="367">
        <f t="shared" si="0"/>
        <v>0</v>
      </c>
    </row>
    <row r="15" spans="1:5" s="35" customFormat="1" x14ac:dyDescent="0.25">
      <c r="A15" s="187" t="s">
        <v>644</v>
      </c>
      <c r="B15" s="368" t="s">
        <v>647</v>
      </c>
      <c r="C15" s="189">
        <v>1</v>
      </c>
      <c r="D15" s="189"/>
      <c r="E15" s="367">
        <f t="shared" si="0"/>
        <v>0</v>
      </c>
    </row>
    <row r="16" spans="1:5" ht="18.75" customHeight="1" x14ac:dyDescent="0.25">
      <c r="A16" s="187" t="s">
        <v>646</v>
      </c>
      <c r="B16" s="368" t="s">
        <v>649</v>
      </c>
      <c r="C16" s="369">
        <v>1</v>
      </c>
      <c r="D16" s="369"/>
      <c r="E16" s="367">
        <f t="shared" si="0"/>
        <v>0</v>
      </c>
    </row>
    <row r="17" spans="1:6" ht="18.75" customHeight="1" x14ac:dyDescent="0.25">
      <c r="A17" s="371"/>
      <c r="B17" s="192" t="s">
        <v>624</v>
      </c>
      <c r="C17" s="193">
        <f>SUM(C12:C16)</f>
        <v>5</v>
      </c>
      <c r="D17" s="193">
        <f>SUM(D12:D16)</f>
        <v>0</v>
      </c>
      <c r="E17" s="367">
        <f t="shared" si="0"/>
        <v>0</v>
      </c>
      <c r="F17" s="194"/>
    </row>
    <row r="18" spans="1:6" x14ac:dyDescent="0.25">
      <c r="C18" s="194"/>
      <c r="D18" s="194"/>
      <c r="E18" s="194"/>
      <c r="F18" s="194"/>
    </row>
    <row r="20" spans="1:6" x14ac:dyDescent="0.25">
      <c r="C20" s="196"/>
      <c r="D20" s="196"/>
      <c r="E20" s="196"/>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1"/>
  <sheetViews>
    <sheetView view="pageBreakPreview" workbookViewId="0">
      <selection activeCell="B8" sqref="B8:E8"/>
    </sheetView>
  </sheetViews>
  <sheetFormatPr defaultRowHeight="15.75" x14ac:dyDescent="0.25"/>
  <cols>
    <col min="1" max="1" width="6.85546875" style="181" customWidth="1"/>
    <col min="2" max="2" width="32.42578125" style="181" customWidth="1"/>
    <col min="3" max="4" width="14.85546875" style="181" customWidth="1"/>
    <col min="5" max="5" width="14.5703125" style="181" customWidth="1"/>
    <col min="6" max="256" width="9.140625" style="181"/>
    <col min="257" max="257" width="6.85546875" style="181" customWidth="1"/>
    <col min="258" max="258" width="32.42578125" style="181" customWidth="1"/>
    <col min="259" max="260" width="14.85546875" style="181" customWidth="1"/>
    <col min="261" max="261" width="14.5703125" style="181" customWidth="1"/>
    <col min="262" max="512" width="9.140625" style="181"/>
    <col min="513" max="513" width="6.85546875" style="181" customWidth="1"/>
    <col min="514" max="514" width="32.42578125" style="181" customWidth="1"/>
    <col min="515" max="516" width="14.85546875" style="181" customWidth="1"/>
    <col min="517" max="517" width="14.5703125" style="181" customWidth="1"/>
    <col min="518" max="768" width="9.140625" style="181"/>
    <col min="769" max="769" width="6.85546875" style="181" customWidth="1"/>
    <col min="770" max="770" width="32.42578125" style="181" customWidth="1"/>
    <col min="771" max="772" width="14.85546875" style="181" customWidth="1"/>
    <col min="773" max="773" width="14.5703125" style="181" customWidth="1"/>
    <col min="774" max="1024" width="9.140625" style="181"/>
    <col min="1025" max="1025" width="6.85546875" style="181" customWidth="1"/>
    <col min="1026" max="1026" width="32.42578125" style="181" customWidth="1"/>
    <col min="1027" max="1028" width="14.85546875" style="181" customWidth="1"/>
    <col min="1029" max="1029" width="14.5703125" style="181" customWidth="1"/>
    <col min="1030" max="1280" width="9.140625" style="181"/>
    <col min="1281" max="1281" width="6.85546875" style="181" customWidth="1"/>
    <col min="1282" max="1282" width="32.42578125" style="181" customWidth="1"/>
    <col min="1283" max="1284" width="14.85546875" style="181" customWidth="1"/>
    <col min="1285" max="1285" width="14.5703125" style="181" customWidth="1"/>
    <col min="1286" max="1536" width="9.140625" style="181"/>
    <col min="1537" max="1537" width="6.85546875" style="181" customWidth="1"/>
    <col min="1538" max="1538" width="32.42578125" style="181" customWidth="1"/>
    <col min="1539" max="1540" width="14.85546875" style="181" customWidth="1"/>
    <col min="1541" max="1541" width="14.5703125" style="181" customWidth="1"/>
    <col min="1542" max="1792" width="9.140625" style="181"/>
    <col min="1793" max="1793" width="6.85546875" style="181" customWidth="1"/>
    <col min="1794" max="1794" width="32.42578125" style="181" customWidth="1"/>
    <col min="1795" max="1796" width="14.85546875" style="181" customWidth="1"/>
    <col min="1797" max="1797" width="14.5703125" style="181" customWidth="1"/>
    <col min="1798" max="2048" width="9.140625" style="181"/>
    <col min="2049" max="2049" width="6.85546875" style="181" customWidth="1"/>
    <col min="2050" max="2050" width="32.42578125" style="181" customWidth="1"/>
    <col min="2051" max="2052" width="14.85546875" style="181" customWidth="1"/>
    <col min="2053" max="2053" width="14.5703125" style="181" customWidth="1"/>
    <col min="2054" max="2304" width="9.140625" style="181"/>
    <col min="2305" max="2305" width="6.85546875" style="181" customWidth="1"/>
    <col min="2306" max="2306" width="32.42578125" style="181" customWidth="1"/>
    <col min="2307" max="2308" width="14.85546875" style="181" customWidth="1"/>
    <col min="2309" max="2309" width="14.5703125" style="181" customWidth="1"/>
    <col min="2310" max="2560" width="9.140625" style="181"/>
    <col min="2561" max="2561" width="6.85546875" style="181" customWidth="1"/>
    <col min="2562" max="2562" width="32.42578125" style="181" customWidth="1"/>
    <col min="2563" max="2564" width="14.85546875" style="181" customWidth="1"/>
    <col min="2565" max="2565" width="14.5703125" style="181" customWidth="1"/>
    <col min="2566" max="2816" width="9.140625" style="181"/>
    <col min="2817" max="2817" width="6.85546875" style="181" customWidth="1"/>
    <col min="2818" max="2818" width="32.42578125" style="181" customWidth="1"/>
    <col min="2819" max="2820" width="14.85546875" style="181" customWidth="1"/>
    <col min="2821" max="2821" width="14.5703125" style="181" customWidth="1"/>
    <col min="2822" max="3072" width="9.140625" style="181"/>
    <col min="3073" max="3073" width="6.85546875" style="181" customWidth="1"/>
    <col min="3074" max="3074" width="32.42578125" style="181" customWidth="1"/>
    <col min="3075" max="3076" width="14.85546875" style="181" customWidth="1"/>
    <col min="3077" max="3077" width="14.5703125" style="181" customWidth="1"/>
    <col min="3078" max="3328" width="9.140625" style="181"/>
    <col min="3329" max="3329" width="6.85546875" style="181" customWidth="1"/>
    <col min="3330" max="3330" width="32.42578125" style="181" customWidth="1"/>
    <col min="3331" max="3332" width="14.85546875" style="181" customWidth="1"/>
    <col min="3333" max="3333" width="14.5703125" style="181" customWidth="1"/>
    <col min="3334" max="3584" width="9.140625" style="181"/>
    <col min="3585" max="3585" width="6.85546875" style="181" customWidth="1"/>
    <col min="3586" max="3586" width="32.42578125" style="181" customWidth="1"/>
    <col min="3587" max="3588" width="14.85546875" style="181" customWidth="1"/>
    <col min="3589" max="3589" width="14.5703125" style="181" customWidth="1"/>
    <col min="3590" max="3840" width="9.140625" style="181"/>
    <col min="3841" max="3841" width="6.85546875" style="181" customWidth="1"/>
    <col min="3842" max="3842" width="32.42578125" style="181" customWidth="1"/>
    <col min="3843" max="3844" width="14.85546875" style="181" customWidth="1"/>
    <col min="3845" max="3845" width="14.5703125" style="181" customWidth="1"/>
    <col min="3846" max="4096" width="9.140625" style="181"/>
    <col min="4097" max="4097" width="6.85546875" style="181" customWidth="1"/>
    <col min="4098" max="4098" width="32.42578125" style="181" customWidth="1"/>
    <col min="4099" max="4100" width="14.85546875" style="181" customWidth="1"/>
    <col min="4101" max="4101" width="14.5703125" style="181" customWidth="1"/>
    <col min="4102" max="4352" width="9.140625" style="181"/>
    <col min="4353" max="4353" width="6.85546875" style="181" customWidth="1"/>
    <col min="4354" max="4354" width="32.42578125" style="181" customWidth="1"/>
    <col min="4355" max="4356" width="14.85546875" style="181" customWidth="1"/>
    <col min="4357" max="4357" width="14.5703125" style="181" customWidth="1"/>
    <col min="4358" max="4608" width="9.140625" style="181"/>
    <col min="4609" max="4609" width="6.85546875" style="181" customWidth="1"/>
    <col min="4610" max="4610" width="32.42578125" style="181" customWidth="1"/>
    <col min="4611" max="4612" width="14.85546875" style="181" customWidth="1"/>
    <col min="4613" max="4613" width="14.5703125" style="181" customWidth="1"/>
    <col min="4614" max="4864" width="9.140625" style="181"/>
    <col min="4865" max="4865" width="6.85546875" style="181" customWidth="1"/>
    <col min="4866" max="4866" width="32.42578125" style="181" customWidth="1"/>
    <col min="4867" max="4868" width="14.85546875" style="181" customWidth="1"/>
    <col min="4869" max="4869" width="14.5703125" style="181" customWidth="1"/>
    <col min="4870" max="5120" width="9.140625" style="181"/>
    <col min="5121" max="5121" width="6.85546875" style="181" customWidth="1"/>
    <col min="5122" max="5122" width="32.42578125" style="181" customWidth="1"/>
    <col min="5123" max="5124" width="14.85546875" style="181" customWidth="1"/>
    <col min="5125" max="5125" width="14.5703125" style="181" customWidth="1"/>
    <col min="5126" max="5376" width="9.140625" style="181"/>
    <col min="5377" max="5377" width="6.85546875" style="181" customWidth="1"/>
    <col min="5378" max="5378" width="32.42578125" style="181" customWidth="1"/>
    <col min="5379" max="5380" width="14.85546875" style="181" customWidth="1"/>
    <col min="5381" max="5381" width="14.5703125" style="181" customWidth="1"/>
    <col min="5382" max="5632" width="9.140625" style="181"/>
    <col min="5633" max="5633" width="6.85546875" style="181" customWidth="1"/>
    <col min="5634" max="5634" width="32.42578125" style="181" customWidth="1"/>
    <col min="5635" max="5636" width="14.85546875" style="181" customWidth="1"/>
    <col min="5637" max="5637" width="14.5703125" style="181" customWidth="1"/>
    <col min="5638" max="5888" width="9.140625" style="181"/>
    <col min="5889" max="5889" width="6.85546875" style="181" customWidth="1"/>
    <col min="5890" max="5890" width="32.42578125" style="181" customWidth="1"/>
    <col min="5891" max="5892" width="14.85546875" style="181" customWidth="1"/>
    <col min="5893" max="5893" width="14.5703125" style="181" customWidth="1"/>
    <col min="5894" max="6144" width="9.140625" style="181"/>
    <col min="6145" max="6145" width="6.85546875" style="181" customWidth="1"/>
    <col min="6146" max="6146" width="32.42578125" style="181" customWidth="1"/>
    <col min="6147" max="6148" width="14.85546875" style="181" customWidth="1"/>
    <col min="6149" max="6149" width="14.5703125" style="181" customWidth="1"/>
    <col min="6150" max="6400" width="9.140625" style="181"/>
    <col min="6401" max="6401" width="6.85546875" style="181" customWidth="1"/>
    <col min="6402" max="6402" width="32.42578125" style="181" customWidth="1"/>
    <col min="6403" max="6404" width="14.85546875" style="181" customWidth="1"/>
    <col min="6405" max="6405" width="14.5703125" style="181" customWidth="1"/>
    <col min="6406" max="6656" width="9.140625" style="181"/>
    <col min="6657" max="6657" width="6.85546875" style="181" customWidth="1"/>
    <col min="6658" max="6658" width="32.42578125" style="181" customWidth="1"/>
    <col min="6659" max="6660" width="14.85546875" style="181" customWidth="1"/>
    <col min="6661" max="6661" width="14.5703125" style="181" customWidth="1"/>
    <col min="6662" max="6912" width="9.140625" style="181"/>
    <col min="6913" max="6913" width="6.85546875" style="181" customWidth="1"/>
    <col min="6914" max="6914" width="32.42578125" style="181" customWidth="1"/>
    <col min="6915" max="6916" width="14.85546875" style="181" customWidth="1"/>
    <col min="6917" max="6917" width="14.5703125" style="181" customWidth="1"/>
    <col min="6918" max="7168" width="9.140625" style="181"/>
    <col min="7169" max="7169" width="6.85546875" style="181" customWidth="1"/>
    <col min="7170" max="7170" width="32.42578125" style="181" customWidth="1"/>
    <col min="7171" max="7172" width="14.85546875" style="181" customWidth="1"/>
    <col min="7173" max="7173" width="14.5703125" style="181" customWidth="1"/>
    <col min="7174" max="7424" width="9.140625" style="181"/>
    <col min="7425" max="7425" width="6.85546875" style="181" customWidth="1"/>
    <col min="7426" max="7426" width="32.42578125" style="181" customWidth="1"/>
    <col min="7427" max="7428" width="14.85546875" style="181" customWidth="1"/>
    <col min="7429" max="7429" width="14.5703125" style="181" customWidth="1"/>
    <col min="7430" max="7680" width="9.140625" style="181"/>
    <col min="7681" max="7681" width="6.85546875" style="181" customWidth="1"/>
    <col min="7682" max="7682" width="32.42578125" style="181" customWidth="1"/>
    <col min="7683" max="7684" width="14.85546875" style="181" customWidth="1"/>
    <col min="7685" max="7685" width="14.5703125" style="181" customWidth="1"/>
    <col min="7686" max="7936" width="9.140625" style="181"/>
    <col min="7937" max="7937" width="6.85546875" style="181" customWidth="1"/>
    <col min="7938" max="7938" width="32.42578125" style="181" customWidth="1"/>
    <col min="7939" max="7940" width="14.85546875" style="181" customWidth="1"/>
    <col min="7941" max="7941" width="14.5703125" style="181" customWidth="1"/>
    <col min="7942" max="8192" width="9.140625" style="181"/>
    <col min="8193" max="8193" width="6.85546875" style="181" customWidth="1"/>
    <col min="8194" max="8194" width="32.42578125" style="181" customWidth="1"/>
    <col min="8195" max="8196" width="14.85546875" style="181" customWidth="1"/>
    <col min="8197" max="8197" width="14.5703125" style="181" customWidth="1"/>
    <col min="8198" max="8448" width="9.140625" style="181"/>
    <col min="8449" max="8449" width="6.85546875" style="181" customWidth="1"/>
    <col min="8450" max="8450" width="32.42578125" style="181" customWidth="1"/>
    <col min="8451" max="8452" width="14.85546875" style="181" customWidth="1"/>
    <col min="8453" max="8453" width="14.5703125" style="181" customWidth="1"/>
    <col min="8454" max="8704" width="9.140625" style="181"/>
    <col min="8705" max="8705" width="6.85546875" style="181" customWidth="1"/>
    <col min="8706" max="8706" width="32.42578125" style="181" customWidth="1"/>
    <col min="8707" max="8708" width="14.85546875" style="181" customWidth="1"/>
    <col min="8709" max="8709" width="14.5703125" style="181" customWidth="1"/>
    <col min="8710" max="8960" width="9.140625" style="181"/>
    <col min="8961" max="8961" width="6.85546875" style="181" customWidth="1"/>
    <col min="8962" max="8962" width="32.42578125" style="181" customWidth="1"/>
    <col min="8963" max="8964" width="14.85546875" style="181" customWidth="1"/>
    <col min="8965" max="8965" width="14.5703125" style="181" customWidth="1"/>
    <col min="8966" max="9216" width="9.140625" style="181"/>
    <col min="9217" max="9217" width="6.85546875" style="181" customWidth="1"/>
    <col min="9218" max="9218" width="32.42578125" style="181" customWidth="1"/>
    <col min="9219" max="9220" width="14.85546875" style="181" customWidth="1"/>
    <col min="9221" max="9221" width="14.5703125" style="181" customWidth="1"/>
    <col min="9222" max="9472" width="9.140625" style="181"/>
    <col min="9473" max="9473" width="6.85546875" style="181" customWidth="1"/>
    <col min="9474" max="9474" width="32.42578125" style="181" customWidth="1"/>
    <col min="9475" max="9476" width="14.85546875" style="181" customWidth="1"/>
    <col min="9477" max="9477" width="14.5703125" style="181" customWidth="1"/>
    <col min="9478" max="9728" width="9.140625" style="181"/>
    <col min="9729" max="9729" width="6.85546875" style="181" customWidth="1"/>
    <col min="9730" max="9730" width="32.42578125" style="181" customWidth="1"/>
    <col min="9731" max="9732" width="14.85546875" style="181" customWidth="1"/>
    <col min="9733" max="9733" width="14.5703125" style="181" customWidth="1"/>
    <col min="9734" max="9984" width="9.140625" style="181"/>
    <col min="9985" max="9985" width="6.85546875" style="181" customWidth="1"/>
    <col min="9986" max="9986" width="32.42578125" style="181" customWidth="1"/>
    <col min="9987" max="9988" width="14.85546875" style="181" customWidth="1"/>
    <col min="9989" max="9989" width="14.5703125" style="181" customWidth="1"/>
    <col min="9990" max="10240" width="9.140625" style="181"/>
    <col min="10241" max="10241" width="6.85546875" style="181" customWidth="1"/>
    <col min="10242" max="10242" width="32.42578125" style="181" customWidth="1"/>
    <col min="10243" max="10244" width="14.85546875" style="181" customWidth="1"/>
    <col min="10245" max="10245" width="14.5703125" style="181" customWidth="1"/>
    <col min="10246" max="10496" width="9.140625" style="181"/>
    <col min="10497" max="10497" width="6.85546875" style="181" customWidth="1"/>
    <col min="10498" max="10498" width="32.42578125" style="181" customWidth="1"/>
    <col min="10499" max="10500" width="14.85546875" style="181" customWidth="1"/>
    <col min="10501" max="10501" width="14.5703125" style="181" customWidth="1"/>
    <col min="10502" max="10752" width="9.140625" style="181"/>
    <col min="10753" max="10753" width="6.85546875" style="181" customWidth="1"/>
    <col min="10754" max="10754" width="32.42578125" style="181" customWidth="1"/>
    <col min="10755" max="10756" width="14.85546875" style="181" customWidth="1"/>
    <col min="10757" max="10757" width="14.5703125" style="181" customWidth="1"/>
    <col min="10758" max="11008" width="9.140625" style="181"/>
    <col min="11009" max="11009" width="6.85546875" style="181" customWidth="1"/>
    <col min="11010" max="11010" width="32.42578125" style="181" customWidth="1"/>
    <col min="11011" max="11012" width="14.85546875" style="181" customWidth="1"/>
    <col min="11013" max="11013" width="14.5703125" style="181" customWidth="1"/>
    <col min="11014" max="11264" width="9.140625" style="181"/>
    <col min="11265" max="11265" width="6.85546875" style="181" customWidth="1"/>
    <col min="11266" max="11266" width="32.42578125" style="181" customWidth="1"/>
    <col min="11267" max="11268" width="14.85546875" style="181" customWidth="1"/>
    <col min="11269" max="11269" width="14.5703125" style="181" customWidth="1"/>
    <col min="11270" max="11520" width="9.140625" style="181"/>
    <col min="11521" max="11521" width="6.85546875" style="181" customWidth="1"/>
    <col min="11522" max="11522" width="32.42578125" style="181" customWidth="1"/>
    <col min="11523" max="11524" width="14.85546875" style="181" customWidth="1"/>
    <col min="11525" max="11525" width="14.5703125" style="181" customWidth="1"/>
    <col min="11526" max="11776" width="9.140625" style="181"/>
    <col min="11777" max="11777" width="6.85546875" style="181" customWidth="1"/>
    <col min="11778" max="11778" width="32.42578125" style="181" customWidth="1"/>
    <col min="11779" max="11780" width="14.85546875" style="181" customWidth="1"/>
    <col min="11781" max="11781" width="14.5703125" style="181" customWidth="1"/>
    <col min="11782" max="12032" width="9.140625" style="181"/>
    <col min="12033" max="12033" width="6.85546875" style="181" customWidth="1"/>
    <col min="12034" max="12034" width="32.42578125" style="181" customWidth="1"/>
    <col min="12035" max="12036" width="14.85546875" style="181" customWidth="1"/>
    <col min="12037" max="12037" width="14.5703125" style="181" customWidth="1"/>
    <col min="12038" max="12288" width="9.140625" style="181"/>
    <col min="12289" max="12289" width="6.85546875" style="181" customWidth="1"/>
    <col min="12290" max="12290" width="32.42578125" style="181" customWidth="1"/>
    <col min="12291" max="12292" width="14.85546875" style="181" customWidth="1"/>
    <col min="12293" max="12293" width="14.5703125" style="181" customWidth="1"/>
    <col min="12294" max="12544" width="9.140625" style="181"/>
    <col min="12545" max="12545" width="6.85546875" style="181" customWidth="1"/>
    <col min="12546" max="12546" width="32.42578125" style="181" customWidth="1"/>
    <col min="12547" max="12548" width="14.85546875" style="181" customWidth="1"/>
    <col min="12549" max="12549" width="14.5703125" style="181" customWidth="1"/>
    <col min="12550" max="12800" width="9.140625" style="181"/>
    <col min="12801" max="12801" width="6.85546875" style="181" customWidth="1"/>
    <col min="12802" max="12802" width="32.42578125" style="181" customWidth="1"/>
    <col min="12803" max="12804" width="14.85546875" style="181" customWidth="1"/>
    <col min="12805" max="12805" width="14.5703125" style="181" customWidth="1"/>
    <col min="12806" max="13056" width="9.140625" style="181"/>
    <col min="13057" max="13057" width="6.85546875" style="181" customWidth="1"/>
    <col min="13058" max="13058" width="32.42578125" style="181" customWidth="1"/>
    <col min="13059" max="13060" width="14.85546875" style="181" customWidth="1"/>
    <col min="13061" max="13061" width="14.5703125" style="181" customWidth="1"/>
    <col min="13062" max="13312" width="9.140625" style="181"/>
    <col min="13313" max="13313" width="6.85546875" style="181" customWidth="1"/>
    <col min="13314" max="13314" width="32.42578125" style="181" customWidth="1"/>
    <col min="13315" max="13316" width="14.85546875" style="181" customWidth="1"/>
    <col min="13317" max="13317" width="14.5703125" style="181" customWidth="1"/>
    <col min="13318" max="13568" width="9.140625" style="181"/>
    <col min="13569" max="13569" width="6.85546875" style="181" customWidth="1"/>
    <col min="13570" max="13570" width="32.42578125" style="181" customWidth="1"/>
    <col min="13571" max="13572" width="14.85546875" style="181" customWidth="1"/>
    <col min="13573" max="13573" width="14.5703125" style="181" customWidth="1"/>
    <col min="13574" max="13824" width="9.140625" style="181"/>
    <col min="13825" max="13825" width="6.85546875" style="181" customWidth="1"/>
    <col min="13826" max="13826" width="32.42578125" style="181" customWidth="1"/>
    <col min="13827" max="13828" width="14.85546875" style="181" customWidth="1"/>
    <col min="13829" max="13829" width="14.5703125" style="181" customWidth="1"/>
    <col min="13830" max="14080" width="9.140625" style="181"/>
    <col min="14081" max="14081" width="6.85546875" style="181" customWidth="1"/>
    <col min="14082" max="14082" width="32.42578125" style="181" customWidth="1"/>
    <col min="14083" max="14084" width="14.85546875" style="181" customWidth="1"/>
    <col min="14085" max="14085" width="14.5703125" style="181" customWidth="1"/>
    <col min="14086" max="14336" width="9.140625" style="181"/>
    <col min="14337" max="14337" width="6.85546875" style="181" customWidth="1"/>
    <col min="14338" max="14338" width="32.42578125" style="181" customWidth="1"/>
    <col min="14339" max="14340" width="14.85546875" style="181" customWidth="1"/>
    <col min="14341" max="14341" width="14.5703125" style="181" customWidth="1"/>
    <col min="14342" max="14592" width="9.140625" style="181"/>
    <col min="14593" max="14593" width="6.85546875" style="181" customWidth="1"/>
    <col min="14594" max="14594" width="32.42578125" style="181" customWidth="1"/>
    <col min="14595" max="14596" width="14.85546875" style="181" customWidth="1"/>
    <col min="14597" max="14597" width="14.5703125" style="181" customWidth="1"/>
    <col min="14598" max="14848" width="9.140625" style="181"/>
    <col min="14849" max="14849" width="6.85546875" style="181" customWidth="1"/>
    <col min="14850" max="14850" width="32.42578125" style="181" customWidth="1"/>
    <col min="14851" max="14852" width="14.85546875" style="181" customWidth="1"/>
    <col min="14853" max="14853" width="14.5703125" style="181" customWidth="1"/>
    <col min="14854" max="15104" width="9.140625" style="181"/>
    <col min="15105" max="15105" width="6.85546875" style="181" customWidth="1"/>
    <col min="15106" max="15106" width="32.42578125" style="181" customWidth="1"/>
    <col min="15107" max="15108" width="14.85546875" style="181" customWidth="1"/>
    <col min="15109" max="15109" width="14.5703125" style="181" customWidth="1"/>
    <col min="15110" max="15360" width="9.140625" style="181"/>
    <col min="15361" max="15361" width="6.85546875" style="181" customWidth="1"/>
    <col min="15362" max="15362" width="32.42578125" style="181" customWidth="1"/>
    <col min="15363" max="15364" width="14.85546875" style="181" customWidth="1"/>
    <col min="15365" max="15365" width="14.5703125" style="181" customWidth="1"/>
    <col min="15366" max="15616" width="9.140625" style="181"/>
    <col min="15617" max="15617" width="6.85546875" style="181" customWidth="1"/>
    <col min="15618" max="15618" width="32.42578125" style="181" customWidth="1"/>
    <col min="15619" max="15620" width="14.85546875" style="181" customWidth="1"/>
    <col min="15621" max="15621" width="14.5703125" style="181" customWidth="1"/>
    <col min="15622" max="15872" width="9.140625" style="181"/>
    <col min="15873" max="15873" width="6.85546875" style="181" customWidth="1"/>
    <col min="15874" max="15874" width="32.42578125" style="181" customWidth="1"/>
    <col min="15875" max="15876" width="14.85546875" style="181" customWidth="1"/>
    <col min="15877" max="15877" width="14.5703125" style="181" customWidth="1"/>
    <col min="15878" max="16128" width="9.140625" style="181"/>
    <col min="16129" max="16129" width="6.85546875" style="181" customWidth="1"/>
    <col min="16130" max="16130" width="32.42578125" style="181" customWidth="1"/>
    <col min="16131" max="16132" width="14.85546875" style="181" customWidth="1"/>
    <col min="16133" max="16133" width="14.5703125" style="181" customWidth="1"/>
    <col min="16134" max="16384" width="9.140625" style="181"/>
  </cols>
  <sheetData>
    <row r="1" spans="1:6" x14ac:dyDescent="0.25">
      <c r="B1" s="182"/>
      <c r="C1" s="182"/>
      <c r="D1" s="306"/>
      <c r="E1" s="306" t="s">
        <v>279</v>
      </c>
    </row>
    <row r="2" spans="1:6" x14ac:dyDescent="0.25">
      <c r="B2" s="182"/>
      <c r="C2" s="182"/>
      <c r="D2" s="306"/>
      <c r="E2" s="306" t="s">
        <v>127</v>
      </c>
    </row>
    <row r="3" spans="1:6" x14ac:dyDescent="0.25">
      <c r="B3" s="484" t="s">
        <v>166</v>
      </c>
      <c r="C3" s="484"/>
      <c r="D3" s="484"/>
      <c r="E3" s="484"/>
    </row>
    <row r="4" spans="1:6" x14ac:dyDescent="0.25">
      <c r="B4" s="182"/>
      <c r="C4" s="182"/>
      <c r="D4" s="306"/>
      <c r="E4" s="306" t="s">
        <v>166</v>
      </c>
    </row>
    <row r="5" spans="1:6" x14ac:dyDescent="0.25">
      <c r="B5" s="182"/>
      <c r="C5" s="182"/>
      <c r="D5" s="306"/>
      <c r="E5" s="306" t="s">
        <v>524</v>
      </c>
    </row>
    <row r="6" spans="1:6" ht="14.25" customHeight="1" x14ac:dyDescent="0.25">
      <c r="C6" s="306"/>
    </row>
    <row r="7" spans="1:6" ht="14.25" customHeight="1" x14ac:dyDescent="0.25">
      <c r="B7" s="485" t="s">
        <v>686</v>
      </c>
      <c r="C7" s="485"/>
      <c r="D7" s="485"/>
      <c r="E7" s="485"/>
    </row>
    <row r="8" spans="1:6" ht="53.25" customHeight="1" x14ac:dyDescent="0.25">
      <c r="A8" s="183"/>
      <c r="B8" s="423" t="s">
        <v>730</v>
      </c>
      <c r="C8" s="423"/>
      <c r="D8" s="423"/>
      <c r="E8" s="423"/>
    </row>
    <row r="9" spans="1:6" ht="14.25" customHeight="1" x14ac:dyDescent="0.25">
      <c r="C9" s="306"/>
    </row>
    <row r="10" spans="1:6" ht="18.75" customHeight="1" x14ac:dyDescent="0.25">
      <c r="C10" s="184"/>
      <c r="D10" s="184"/>
      <c r="E10" s="185" t="s">
        <v>114</v>
      </c>
    </row>
    <row r="11" spans="1:6" ht="22.5" customHeight="1" x14ac:dyDescent="0.25">
      <c r="A11" s="186" t="s">
        <v>622</v>
      </c>
      <c r="B11" s="186" t="s">
        <v>623</v>
      </c>
      <c r="C11" s="186" t="s">
        <v>489</v>
      </c>
      <c r="D11" s="365" t="s">
        <v>662</v>
      </c>
      <c r="E11" s="365" t="s">
        <v>663</v>
      </c>
    </row>
    <row r="12" spans="1:6" ht="16.5" customHeight="1" x14ac:dyDescent="0.25">
      <c r="A12" s="211" t="s">
        <v>687</v>
      </c>
      <c r="B12" s="366" t="s">
        <v>626</v>
      </c>
      <c r="C12" s="189">
        <v>166.4</v>
      </c>
      <c r="D12" s="372">
        <v>124.794</v>
      </c>
      <c r="E12" s="367">
        <f>D12/C12*100</f>
        <v>74.996394230769226</v>
      </c>
      <c r="F12" s="181">
        <v>1000</v>
      </c>
    </row>
    <row r="13" spans="1:6" s="35" customFormat="1" ht="16.5" customHeight="1" x14ac:dyDescent="0.25">
      <c r="A13" s="187" t="s">
        <v>688</v>
      </c>
      <c r="B13" s="188" t="s">
        <v>643</v>
      </c>
      <c r="C13" s="189">
        <v>165.9</v>
      </c>
      <c r="D13" s="372">
        <v>124.425</v>
      </c>
      <c r="E13" s="367">
        <f t="shared" ref="E13:E17" si="0">D13/C13*100</f>
        <v>75</v>
      </c>
    </row>
    <row r="14" spans="1:6" s="35" customFormat="1" ht="27.75" customHeight="1" x14ac:dyDescent="0.25">
      <c r="A14" s="187" t="s">
        <v>642</v>
      </c>
      <c r="B14" s="368" t="s">
        <v>645</v>
      </c>
      <c r="C14" s="189">
        <v>165.9</v>
      </c>
      <c r="D14" s="372">
        <v>124.425</v>
      </c>
      <c r="E14" s="367">
        <f t="shared" si="0"/>
        <v>75</v>
      </c>
    </row>
    <row r="15" spans="1:6" s="35" customFormat="1" x14ac:dyDescent="0.25">
      <c r="A15" s="187" t="s">
        <v>644</v>
      </c>
      <c r="B15" s="368" t="s">
        <v>647</v>
      </c>
      <c r="C15" s="189">
        <v>126.5</v>
      </c>
      <c r="D15" s="372">
        <v>94.878</v>
      </c>
      <c r="E15" s="367">
        <f t="shared" si="0"/>
        <v>75.002371541501972</v>
      </c>
    </row>
    <row r="16" spans="1:6" ht="18.75" customHeight="1" x14ac:dyDescent="0.25">
      <c r="A16" s="187" t="s">
        <v>646</v>
      </c>
      <c r="B16" s="368" t="s">
        <v>649</v>
      </c>
      <c r="C16" s="189">
        <v>126</v>
      </c>
      <c r="D16" s="372">
        <v>94.5</v>
      </c>
      <c r="E16" s="367">
        <f t="shared" si="0"/>
        <v>75</v>
      </c>
    </row>
    <row r="17" spans="1:5" ht="18.75" customHeight="1" x14ac:dyDescent="0.25">
      <c r="A17" s="371"/>
      <c r="B17" s="192" t="s">
        <v>624</v>
      </c>
      <c r="C17" s="189">
        <f>SUM(C12:C16)</f>
        <v>750.7</v>
      </c>
      <c r="D17" s="189">
        <f>SUM(D12:D16)</f>
        <v>563.02199999999993</v>
      </c>
      <c r="E17" s="367">
        <f t="shared" si="0"/>
        <v>74.999600372985199</v>
      </c>
    </row>
    <row r="20" spans="1:5" x14ac:dyDescent="0.25">
      <c r="C20" s="196">
        <f>+'11+'!W812</f>
        <v>750.7</v>
      </c>
      <c r="D20" s="196">
        <f>+'11+'!X812</f>
        <v>563.02200000000005</v>
      </c>
      <c r="E20" s="196">
        <f>1274.1-480.7</f>
        <v>793.39999999999986</v>
      </c>
    </row>
    <row r="21" spans="1:5" x14ac:dyDescent="0.25">
      <c r="C21" s="373">
        <f>C17-C20</f>
        <v>0</v>
      </c>
      <c r="D21" s="373">
        <f t="shared" ref="D21:E21" si="1">D17-D20</f>
        <v>0</v>
      </c>
      <c r="E21" s="373">
        <f t="shared" si="1"/>
        <v>-718.40039962701462</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0"/>
  <sheetViews>
    <sheetView view="pageBreakPreview" workbookViewId="0">
      <selection activeCell="K8" sqref="K8"/>
    </sheetView>
  </sheetViews>
  <sheetFormatPr defaultRowHeight="15.75" x14ac:dyDescent="0.25"/>
  <cols>
    <col min="1" max="1" width="6.85546875" style="181" customWidth="1"/>
    <col min="2" max="2" width="39.5703125" style="181" customWidth="1"/>
    <col min="3" max="4" width="14.85546875" style="181" customWidth="1"/>
    <col min="5" max="5" width="16.28515625" style="181" customWidth="1"/>
    <col min="6" max="256" width="9.140625" style="181"/>
    <col min="257" max="257" width="6.85546875" style="181" customWidth="1"/>
    <col min="258" max="258" width="39.5703125" style="181" customWidth="1"/>
    <col min="259" max="260" width="14.85546875" style="181" customWidth="1"/>
    <col min="261" max="261" width="16.28515625" style="181" customWidth="1"/>
    <col min="262" max="512" width="9.140625" style="181"/>
    <col min="513" max="513" width="6.85546875" style="181" customWidth="1"/>
    <col min="514" max="514" width="39.5703125" style="181" customWidth="1"/>
    <col min="515" max="516" width="14.85546875" style="181" customWidth="1"/>
    <col min="517" max="517" width="16.28515625" style="181" customWidth="1"/>
    <col min="518" max="768" width="9.140625" style="181"/>
    <col min="769" max="769" width="6.85546875" style="181" customWidth="1"/>
    <col min="770" max="770" width="39.5703125" style="181" customWidth="1"/>
    <col min="771" max="772" width="14.85546875" style="181" customWidth="1"/>
    <col min="773" max="773" width="16.28515625" style="181" customWidth="1"/>
    <col min="774" max="1024" width="9.140625" style="181"/>
    <col min="1025" max="1025" width="6.85546875" style="181" customWidth="1"/>
    <col min="1026" max="1026" width="39.5703125" style="181" customWidth="1"/>
    <col min="1027" max="1028" width="14.85546875" style="181" customWidth="1"/>
    <col min="1029" max="1029" width="16.28515625" style="181" customWidth="1"/>
    <col min="1030" max="1280" width="9.140625" style="181"/>
    <col min="1281" max="1281" width="6.85546875" style="181" customWidth="1"/>
    <col min="1282" max="1282" width="39.5703125" style="181" customWidth="1"/>
    <col min="1283" max="1284" width="14.85546875" style="181" customWidth="1"/>
    <col min="1285" max="1285" width="16.28515625" style="181" customWidth="1"/>
    <col min="1286" max="1536" width="9.140625" style="181"/>
    <col min="1537" max="1537" width="6.85546875" style="181" customWidth="1"/>
    <col min="1538" max="1538" width="39.5703125" style="181" customWidth="1"/>
    <col min="1539" max="1540" width="14.85546875" style="181" customWidth="1"/>
    <col min="1541" max="1541" width="16.28515625" style="181" customWidth="1"/>
    <col min="1542" max="1792" width="9.140625" style="181"/>
    <col min="1793" max="1793" width="6.85546875" style="181" customWidth="1"/>
    <col min="1794" max="1794" width="39.5703125" style="181" customWidth="1"/>
    <col min="1795" max="1796" width="14.85546875" style="181" customWidth="1"/>
    <col min="1797" max="1797" width="16.28515625" style="181" customWidth="1"/>
    <col min="1798" max="2048" width="9.140625" style="181"/>
    <col min="2049" max="2049" width="6.85546875" style="181" customWidth="1"/>
    <col min="2050" max="2050" width="39.5703125" style="181" customWidth="1"/>
    <col min="2051" max="2052" width="14.85546875" style="181" customWidth="1"/>
    <col min="2053" max="2053" width="16.28515625" style="181" customWidth="1"/>
    <col min="2054" max="2304" width="9.140625" style="181"/>
    <col min="2305" max="2305" width="6.85546875" style="181" customWidth="1"/>
    <col min="2306" max="2306" width="39.5703125" style="181" customWidth="1"/>
    <col min="2307" max="2308" width="14.85546875" style="181" customWidth="1"/>
    <col min="2309" max="2309" width="16.28515625" style="181" customWidth="1"/>
    <col min="2310" max="2560" width="9.140625" style="181"/>
    <col min="2561" max="2561" width="6.85546875" style="181" customWidth="1"/>
    <col min="2562" max="2562" width="39.5703125" style="181" customWidth="1"/>
    <col min="2563" max="2564" width="14.85546875" style="181" customWidth="1"/>
    <col min="2565" max="2565" width="16.28515625" style="181" customWidth="1"/>
    <col min="2566" max="2816" width="9.140625" style="181"/>
    <col min="2817" max="2817" width="6.85546875" style="181" customWidth="1"/>
    <col min="2818" max="2818" width="39.5703125" style="181" customWidth="1"/>
    <col min="2819" max="2820" width="14.85546875" style="181" customWidth="1"/>
    <col min="2821" max="2821" width="16.28515625" style="181" customWidth="1"/>
    <col min="2822" max="3072" width="9.140625" style="181"/>
    <col min="3073" max="3073" width="6.85546875" style="181" customWidth="1"/>
    <col min="3074" max="3074" width="39.5703125" style="181" customWidth="1"/>
    <col min="3075" max="3076" width="14.85546875" style="181" customWidth="1"/>
    <col min="3077" max="3077" width="16.28515625" style="181" customWidth="1"/>
    <col min="3078" max="3328" width="9.140625" style="181"/>
    <col min="3329" max="3329" width="6.85546875" style="181" customWidth="1"/>
    <col min="3330" max="3330" width="39.5703125" style="181" customWidth="1"/>
    <col min="3331" max="3332" width="14.85546875" style="181" customWidth="1"/>
    <col min="3333" max="3333" width="16.28515625" style="181" customWidth="1"/>
    <col min="3334" max="3584" width="9.140625" style="181"/>
    <col min="3585" max="3585" width="6.85546875" style="181" customWidth="1"/>
    <col min="3586" max="3586" width="39.5703125" style="181" customWidth="1"/>
    <col min="3587" max="3588" width="14.85546875" style="181" customWidth="1"/>
    <col min="3589" max="3589" width="16.28515625" style="181" customWidth="1"/>
    <col min="3590" max="3840" width="9.140625" style="181"/>
    <col min="3841" max="3841" width="6.85546875" style="181" customWidth="1"/>
    <col min="3842" max="3842" width="39.5703125" style="181" customWidth="1"/>
    <col min="3843" max="3844" width="14.85546875" style="181" customWidth="1"/>
    <col min="3845" max="3845" width="16.28515625" style="181" customWidth="1"/>
    <col min="3846" max="4096" width="9.140625" style="181"/>
    <col min="4097" max="4097" width="6.85546875" style="181" customWidth="1"/>
    <col min="4098" max="4098" width="39.5703125" style="181" customWidth="1"/>
    <col min="4099" max="4100" width="14.85546875" style="181" customWidth="1"/>
    <col min="4101" max="4101" width="16.28515625" style="181" customWidth="1"/>
    <col min="4102" max="4352" width="9.140625" style="181"/>
    <col min="4353" max="4353" width="6.85546875" style="181" customWidth="1"/>
    <col min="4354" max="4354" width="39.5703125" style="181" customWidth="1"/>
    <col min="4355" max="4356" width="14.85546875" style="181" customWidth="1"/>
    <col min="4357" max="4357" width="16.28515625" style="181" customWidth="1"/>
    <col min="4358" max="4608" width="9.140625" style="181"/>
    <col min="4609" max="4609" width="6.85546875" style="181" customWidth="1"/>
    <col min="4610" max="4610" width="39.5703125" style="181" customWidth="1"/>
    <col min="4611" max="4612" width="14.85546875" style="181" customWidth="1"/>
    <col min="4613" max="4613" width="16.28515625" style="181" customWidth="1"/>
    <col min="4614" max="4864" width="9.140625" style="181"/>
    <col min="4865" max="4865" width="6.85546875" style="181" customWidth="1"/>
    <col min="4866" max="4866" width="39.5703125" style="181" customWidth="1"/>
    <col min="4867" max="4868" width="14.85546875" style="181" customWidth="1"/>
    <col min="4869" max="4869" width="16.28515625" style="181" customWidth="1"/>
    <col min="4870" max="5120" width="9.140625" style="181"/>
    <col min="5121" max="5121" width="6.85546875" style="181" customWidth="1"/>
    <col min="5122" max="5122" width="39.5703125" style="181" customWidth="1"/>
    <col min="5123" max="5124" width="14.85546875" style="181" customWidth="1"/>
    <col min="5125" max="5125" width="16.28515625" style="181" customWidth="1"/>
    <col min="5126" max="5376" width="9.140625" style="181"/>
    <col min="5377" max="5377" width="6.85546875" style="181" customWidth="1"/>
    <col min="5378" max="5378" width="39.5703125" style="181" customWidth="1"/>
    <col min="5379" max="5380" width="14.85546875" style="181" customWidth="1"/>
    <col min="5381" max="5381" width="16.28515625" style="181" customWidth="1"/>
    <col min="5382" max="5632" width="9.140625" style="181"/>
    <col min="5633" max="5633" width="6.85546875" style="181" customWidth="1"/>
    <col min="5634" max="5634" width="39.5703125" style="181" customWidth="1"/>
    <col min="5635" max="5636" width="14.85546875" style="181" customWidth="1"/>
    <col min="5637" max="5637" width="16.28515625" style="181" customWidth="1"/>
    <col min="5638" max="5888" width="9.140625" style="181"/>
    <col min="5889" max="5889" width="6.85546875" style="181" customWidth="1"/>
    <col min="5890" max="5890" width="39.5703125" style="181" customWidth="1"/>
    <col min="5891" max="5892" width="14.85546875" style="181" customWidth="1"/>
    <col min="5893" max="5893" width="16.28515625" style="181" customWidth="1"/>
    <col min="5894" max="6144" width="9.140625" style="181"/>
    <col min="6145" max="6145" width="6.85546875" style="181" customWidth="1"/>
    <col min="6146" max="6146" width="39.5703125" style="181" customWidth="1"/>
    <col min="6147" max="6148" width="14.85546875" style="181" customWidth="1"/>
    <col min="6149" max="6149" width="16.28515625" style="181" customWidth="1"/>
    <col min="6150" max="6400" width="9.140625" style="181"/>
    <col min="6401" max="6401" width="6.85546875" style="181" customWidth="1"/>
    <col min="6402" max="6402" width="39.5703125" style="181" customWidth="1"/>
    <col min="6403" max="6404" width="14.85546875" style="181" customWidth="1"/>
    <col min="6405" max="6405" width="16.28515625" style="181" customWidth="1"/>
    <col min="6406" max="6656" width="9.140625" style="181"/>
    <col min="6657" max="6657" width="6.85546875" style="181" customWidth="1"/>
    <col min="6658" max="6658" width="39.5703125" style="181" customWidth="1"/>
    <col min="6659" max="6660" width="14.85546875" style="181" customWidth="1"/>
    <col min="6661" max="6661" width="16.28515625" style="181" customWidth="1"/>
    <col min="6662" max="6912" width="9.140625" style="181"/>
    <col min="6913" max="6913" width="6.85546875" style="181" customWidth="1"/>
    <col min="6914" max="6914" width="39.5703125" style="181" customWidth="1"/>
    <col min="6915" max="6916" width="14.85546875" style="181" customWidth="1"/>
    <col min="6917" max="6917" width="16.28515625" style="181" customWidth="1"/>
    <col min="6918" max="7168" width="9.140625" style="181"/>
    <col min="7169" max="7169" width="6.85546875" style="181" customWidth="1"/>
    <col min="7170" max="7170" width="39.5703125" style="181" customWidth="1"/>
    <col min="7171" max="7172" width="14.85546875" style="181" customWidth="1"/>
    <col min="7173" max="7173" width="16.28515625" style="181" customWidth="1"/>
    <col min="7174" max="7424" width="9.140625" style="181"/>
    <col min="7425" max="7425" width="6.85546875" style="181" customWidth="1"/>
    <col min="7426" max="7426" width="39.5703125" style="181" customWidth="1"/>
    <col min="7427" max="7428" width="14.85546875" style="181" customWidth="1"/>
    <col min="7429" max="7429" width="16.28515625" style="181" customWidth="1"/>
    <col min="7430" max="7680" width="9.140625" style="181"/>
    <col min="7681" max="7681" width="6.85546875" style="181" customWidth="1"/>
    <col min="7682" max="7682" width="39.5703125" style="181" customWidth="1"/>
    <col min="7683" max="7684" width="14.85546875" style="181" customWidth="1"/>
    <col min="7685" max="7685" width="16.28515625" style="181" customWidth="1"/>
    <col min="7686" max="7936" width="9.140625" style="181"/>
    <col min="7937" max="7937" width="6.85546875" style="181" customWidth="1"/>
    <col min="7938" max="7938" width="39.5703125" style="181" customWidth="1"/>
    <col min="7939" max="7940" width="14.85546875" style="181" customWidth="1"/>
    <col min="7941" max="7941" width="16.28515625" style="181" customWidth="1"/>
    <col min="7942" max="8192" width="9.140625" style="181"/>
    <col min="8193" max="8193" width="6.85546875" style="181" customWidth="1"/>
    <col min="8194" max="8194" width="39.5703125" style="181" customWidth="1"/>
    <col min="8195" max="8196" width="14.85546875" style="181" customWidth="1"/>
    <col min="8197" max="8197" width="16.28515625" style="181" customWidth="1"/>
    <col min="8198" max="8448" width="9.140625" style="181"/>
    <col min="8449" max="8449" width="6.85546875" style="181" customWidth="1"/>
    <col min="8450" max="8450" width="39.5703125" style="181" customWidth="1"/>
    <col min="8451" max="8452" width="14.85546875" style="181" customWidth="1"/>
    <col min="8453" max="8453" width="16.28515625" style="181" customWidth="1"/>
    <col min="8454" max="8704" width="9.140625" style="181"/>
    <col min="8705" max="8705" width="6.85546875" style="181" customWidth="1"/>
    <col min="8706" max="8706" width="39.5703125" style="181" customWidth="1"/>
    <col min="8707" max="8708" width="14.85546875" style="181" customWidth="1"/>
    <col min="8709" max="8709" width="16.28515625" style="181" customWidth="1"/>
    <col min="8710" max="8960" width="9.140625" style="181"/>
    <col min="8961" max="8961" width="6.85546875" style="181" customWidth="1"/>
    <col min="8962" max="8962" width="39.5703125" style="181" customWidth="1"/>
    <col min="8963" max="8964" width="14.85546875" style="181" customWidth="1"/>
    <col min="8965" max="8965" width="16.28515625" style="181" customWidth="1"/>
    <col min="8966" max="9216" width="9.140625" style="181"/>
    <col min="9217" max="9217" width="6.85546875" style="181" customWidth="1"/>
    <col min="9218" max="9218" width="39.5703125" style="181" customWidth="1"/>
    <col min="9219" max="9220" width="14.85546875" style="181" customWidth="1"/>
    <col min="9221" max="9221" width="16.28515625" style="181" customWidth="1"/>
    <col min="9222" max="9472" width="9.140625" style="181"/>
    <col min="9473" max="9473" width="6.85546875" style="181" customWidth="1"/>
    <col min="9474" max="9474" width="39.5703125" style="181" customWidth="1"/>
    <col min="9475" max="9476" width="14.85546875" style="181" customWidth="1"/>
    <col min="9477" max="9477" width="16.28515625" style="181" customWidth="1"/>
    <col min="9478" max="9728" width="9.140625" style="181"/>
    <col min="9729" max="9729" width="6.85546875" style="181" customWidth="1"/>
    <col min="9730" max="9730" width="39.5703125" style="181" customWidth="1"/>
    <col min="9731" max="9732" width="14.85546875" style="181" customWidth="1"/>
    <col min="9733" max="9733" width="16.28515625" style="181" customWidth="1"/>
    <col min="9734" max="9984" width="9.140625" style="181"/>
    <col min="9985" max="9985" width="6.85546875" style="181" customWidth="1"/>
    <col min="9986" max="9986" width="39.5703125" style="181" customWidth="1"/>
    <col min="9987" max="9988" width="14.85546875" style="181" customWidth="1"/>
    <col min="9989" max="9989" width="16.28515625" style="181" customWidth="1"/>
    <col min="9990" max="10240" width="9.140625" style="181"/>
    <col min="10241" max="10241" width="6.85546875" style="181" customWidth="1"/>
    <col min="10242" max="10242" width="39.5703125" style="181" customWidth="1"/>
    <col min="10243" max="10244" width="14.85546875" style="181" customWidth="1"/>
    <col min="10245" max="10245" width="16.28515625" style="181" customWidth="1"/>
    <col min="10246" max="10496" width="9.140625" style="181"/>
    <col min="10497" max="10497" width="6.85546875" style="181" customWidth="1"/>
    <col min="10498" max="10498" width="39.5703125" style="181" customWidth="1"/>
    <col min="10499" max="10500" width="14.85546875" style="181" customWidth="1"/>
    <col min="10501" max="10501" width="16.28515625" style="181" customWidth="1"/>
    <col min="10502" max="10752" width="9.140625" style="181"/>
    <col min="10753" max="10753" width="6.85546875" style="181" customWidth="1"/>
    <col min="10754" max="10754" width="39.5703125" style="181" customWidth="1"/>
    <col min="10755" max="10756" width="14.85546875" style="181" customWidth="1"/>
    <col min="10757" max="10757" width="16.28515625" style="181" customWidth="1"/>
    <col min="10758" max="11008" width="9.140625" style="181"/>
    <col min="11009" max="11009" width="6.85546875" style="181" customWidth="1"/>
    <col min="11010" max="11010" width="39.5703125" style="181" customWidth="1"/>
    <col min="11011" max="11012" width="14.85546875" style="181" customWidth="1"/>
    <col min="11013" max="11013" width="16.28515625" style="181" customWidth="1"/>
    <col min="11014" max="11264" width="9.140625" style="181"/>
    <col min="11265" max="11265" width="6.85546875" style="181" customWidth="1"/>
    <col min="11266" max="11266" width="39.5703125" style="181" customWidth="1"/>
    <col min="11267" max="11268" width="14.85546875" style="181" customWidth="1"/>
    <col min="11269" max="11269" width="16.28515625" style="181" customWidth="1"/>
    <col min="11270" max="11520" width="9.140625" style="181"/>
    <col min="11521" max="11521" width="6.85546875" style="181" customWidth="1"/>
    <col min="11522" max="11522" width="39.5703125" style="181" customWidth="1"/>
    <col min="11523" max="11524" width="14.85546875" style="181" customWidth="1"/>
    <col min="11525" max="11525" width="16.28515625" style="181" customWidth="1"/>
    <col min="11526" max="11776" width="9.140625" style="181"/>
    <col min="11777" max="11777" width="6.85546875" style="181" customWidth="1"/>
    <col min="11778" max="11778" width="39.5703125" style="181" customWidth="1"/>
    <col min="11779" max="11780" width="14.85546875" style="181" customWidth="1"/>
    <col min="11781" max="11781" width="16.28515625" style="181" customWidth="1"/>
    <col min="11782" max="12032" width="9.140625" style="181"/>
    <col min="12033" max="12033" width="6.85546875" style="181" customWidth="1"/>
    <col min="12034" max="12034" width="39.5703125" style="181" customWidth="1"/>
    <col min="12035" max="12036" width="14.85546875" style="181" customWidth="1"/>
    <col min="12037" max="12037" width="16.28515625" style="181" customWidth="1"/>
    <col min="12038" max="12288" width="9.140625" style="181"/>
    <col min="12289" max="12289" width="6.85546875" style="181" customWidth="1"/>
    <col min="12290" max="12290" width="39.5703125" style="181" customWidth="1"/>
    <col min="12291" max="12292" width="14.85546875" style="181" customWidth="1"/>
    <col min="12293" max="12293" width="16.28515625" style="181" customWidth="1"/>
    <col min="12294" max="12544" width="9.140625" style="181"/>
    <col min="12545" max="12545" width="6.85546875" style="181" customWidth="1"/>
    <col min="12546" max="12546" width="39.5703125" style="181" customWidth="1"/>
    <col min="12547" max="12548" width="14.85546875" style="181" customWidth="1"/>
    <col min="12549" max="12549" width="16.28515625" style="181" customWidth="1"/>
    <col min="12550" max="12800" width="9.140625" style="181"/>
    <col min="12801" max="12801" width="6.85546875" style="181" customWidth="1"/>
    <col min="12802" max="12802" width="39.5703125" style="181" customWidth="1"/>
    <col min="12803" max="12804" width="14.85546875" style="181" customWidth="1"/>
    <col min="12805" max="12805" width="16.28515625" style="181" customWidth="1"/>
    <col min="12806" max="13056" width="9.140625" style="181"/>
    <col min="13057" max="13057" width="6.85546875" style="181" customWidth="1"/>
    <col min="13058" max="13058" width="39.5703125" style="181" customWidth="1"/>
    <col min="13059" max="13060" width="14.85546875" style="181" customWidth="1"/>
    <col min="13061" max="13061" width="16.28515625" style="181" customWidth="1"/>
    <col min="13062" max="13312" width="9.140625" style="181"/>
    <col min="13313" max="13313" width="6.85546875" style="181" customWidth="1"/>
    <col min="13314" max="13314" width="39.5703125" style="181" customWidth="1"/>
    <col min="13315" max="13316" width="14.85546875" style="181" customWidth="1"/>
    <col min="13317" max="13317" width="16.28515625" style="181" customWidth="1"/>
    <col min="13318" max="13568" width="9.140625" style="181"/>
    <col min="13569" max="13569" width="6.85546875" style="181" customWidth="1"/>
    <col min="13570" max="13570" width="39.5703125" style="181" customWidth="1"/>
    <col min="13571" max="13572" width="14.85546875" style="181" customWidth="1"/>
    <col min="13573" max="13573" width="16.28515625" style="181" customWidth="1"/>
    <col min="13574" max="13824" width="9.140625" style="181"/>
    <col min="13825" max="13825" width="6.85546875" style="181" customWidth="1"/>
    <col min="13826" max="13826" width="39.5703125" style="181" customWidth="1"/>
    <col min="13827" max="13828" width="14.85546875" style="181" customWidth="1"/>
    <col min="13829" max="13829" width="16.28515625" style="181" customWidth="1"/>
    <col min="13830" max="14080" width="9.140625" style="181"/>
    <col min="14081" max="14081" width="6.85546875" style="181" customWidth="1"/>
    <col min="14082" max="14082" width="39.5703125" style="181" customWidth="1"/>
    <col min="14083" max="14084" width="14.85546875" style="181" customWidth="1"/>
    <col min="14085" max="14085" width="16.28515625" style="181" customWidth="1"/>
    <col min="14086" max="14336" width="9.140625" style="181"/>
    <col min="14337" max="14337" width="6.85546875" style="181" customWidth="1"/>
    <col min="14338" max="14338" width="39.5703125" style="181" customWidth="1"/>
    <col min="14339" max="14340" width="14.85546875" style="181" customWidth="1"/>
    <col min="14341" max="14341" width="16.28515625" style="181" customWidth="1"/>
    <col min="14342" max="14592" width="9.140625" style="181"/>
    <col min="14593" max="14593" width="6.85546875" style="181" customWidth="1"/>
    <col min="14594" max="14594" width="39.5703125" style="181" customWidth="1"/>
    <col min="14595" max="14596" width="14.85546875" style="181" customWidth="1"/>
    <col min="14597" max="14597" width="16.28515625" style="181" customWidth="1"/>
    <col min="14598" max="14848" width="9.140625" style="181"/>
    <col min="14849" max="14849" width="6.85546875" style="181" customWidth="1"/>
    <col min="14850" max="14850" width="39.5703125" style="181" customWidth="1"/>
    <col min="14851" max="14852" width="14.85546875" style="181" customWidth="1"/>
    <col min="14853" max="14853" width="16.28515625" style="181" customWidth="1"/>
    <col min="14854" max="15104" width="9.140625" style="181"/>
    <col min="15105" max="15105" width="6.85546875" style="181" customWidth="1"/>
    <col min="15106" max="15106" width="39.5703125" style="181" customWidth="1"/>
    <col min="15107" max="15108" width="14.85546875" style="181" customWidth="1"/>
    <col min="15109" max="15109" width="16.28515625" style="181" customWidth="1"/>
    <col min="15110" max="15360" width="9.140625" style="181"/>
    <col min="15361" max="15361" width="6.85546875" style="181" customWidth="1"/>
    <col min="15362" max="15362" width="39.5703125" style="181" customWidth="1"/>
    <col min="15363" max="15364" width="14.85546875" style="181" customWidth="1"/>
    <col min="15365" max="15365" width="16.28515625" style="181" customWidth="1"/>
    <col min="15366" max="15616" width="9.140625" style="181"/>
    <col min="15617" max="15617" width="6.85546875" style="181" customWidth="1"/>
    <col min="15618" max="15618" width="39.5703125" style="181" customWidth="1"/>
    <col min="15619" max="15620" width="14.85546875" style="181" customWidth="1"/>
    <col min="15621" max="15621" width="16.28515625" style="181" customWidth="1"/>
    <col min="15622" max="15872" width="9.140625" style="181"/>
    <col min="15873" max="15873" width="6.85546875" style="181" customWidth="1"/>
    <col min="15874" max="15874" width="39.5703125" style="181" customWidth="1"/>
    <col min="15875" max="15876" width="14.85546875" style="181" customWidth="1"/>
    <col min="15877" max="15877" width="16.28515625" style="181" customWidth="1"/>
    <col min="15878" max="16128" width="9.140625" style="181"/>
    <col min="16129" max="16129" width="6.85546875" style="181" customWidth="1"/>
    <col min="16130" max="16130" width="39.5703125" style="181" customWidth="1"/>
    <col min="16131" max="16132" width="14.85546875" style="181" customWidth="1"/>
    <col min="16133" max="16133" width="16.28515625" style="181" customWidth="1"/>
    <col min="16134" max="16384" width="9.140625" style="181"/>
  </cols>
  <sheetData>
    <row r="1" spans="1:6" x14ac:dyDescent="0.25">
      <c r="B1" s="182"/>
      <c r="C1" s="182"/>
      <c r="D1" s="306"/>
      <c r="E1" s="306" t="s">
        <v>689</v>
      </c>
    </row>
    <row r="2" spans="1:6" x14ac:dyDescent="0.25">
      <c r="B2" s="182"/>
      <c r="C2" s="182"/>
      <c r="D2" s="306"/>
      <c r="E2" s="306" t="s">
        <v>127</v>
      </c>
    </row>
    <row r="3" spans="1:6" x14ac:dyDescent="0.25">
      <c r="B3" s="484" t="s">
        <v>620</v>
      </c>
      <c r="C3" s="484"/>
      <c r="D3" s="484"/>
      <c r="E3" s="484"/>
    </row>
    <row r="4" spans="1:6" x14ac:dyDescent="0.25">
      <c r="B4" s="182"/>
      <c r="C4" s="182"/>
      <c r="D4" s="306"/>
      <c r="E4" s="306" t="s">
        <v>166</v>
      </c>
    </row>
    <row r="5" spans="1:6" x14ac:dyDescent="0.25">
      <c r="B5" s="182"/>
      <c r="C5" s="182"/>
      <c r="D5" s="306"/>
      <c r="E5" s="306" t="s">
        <v>524</v>
      </c>
    </row>
    <row r="6" spans="1:6" ht="14.25" customHeight="1" x14ac:dyDescent="0.25">
      <c r="C6" s="306"/>
    </row>
    <row r="7" spans="1:6" ht="14.25" customHeight="1" x14ac:dyDescent="0.25">
      <c r="B7" s="485" t="s">
        <v>686</v>
      </c>
      <c r="C7" s="485"/>
      <c r="D7" s="485"/>
      <c r="E7" s="485"/>
    </row>
    <row r="8" spans="1:6" ht="111.75" customHeight="1" x14ac:dyDescent="0.25">
      <c r="A8" s="183"/>
      <c r="B8" s="423" t="s">
        <v>731</v>
      </c>
      <c r="C8" s="423"/>
      <c r="D8" s="423"/>
      <c r="E8" s="423"/>
    </row>
    <row r="9" spans="1:6" ht="14.25" customHeight="1" x14ac:dyDescent="0.25">
      <c r="C9" s="306"/>
    </row>
    <row r="10" spans="1:6" ht="18.75" customHeight="1" x14ac:dyDescent="0.25">
      <c r="C10" s="184"/>
      <c r="D10" s="184"/>
      <c r="E10" s="185" t="s">
        <v>114</v>
      </c>
    </row>
    <row r="11" spans="1:6" ht="22.5" customHeight="1" x14ac:dyDescent="0.25">
      <c r="A11" s="186" t="s">
        <v>622</v>
      </c>
      <c r="B11" s="186" t="s">
        <v>623</v>
      </c>
      <c r="C11" s="186" t="s">
        <v>489</v>
      </c>
      <c r="D11" s="365" t="s">
        <v>662</v>
      </c>
      <c r="E11" s="365" t="s">
        <v>663</v>
      </c>
    </row>
    <row r="12" spans="1:6" ht="16.5" customHeight="1" x14ac:dyDescent="0.25">
      <c r="A12" s="211" t="s">
        <v>687</v>
      </c>
      <c r="B12" s="366" t="s">
        <v>626</v>
      </c>
      <c r="C12" s="189">
        <v>297.87101999999999</v>
      </c>
      <c r="D12" s="372">
        <v>172.53859999999997</v>
      </c>
      <c r="E12" s="367">
        <f>D12/C12*100</f>
        <v>57.923929625648029</v>
      </c>
    </row>
    <row r="13" spans="1:6" s="35" customFormat="1" ht="16.5" customHeight="1" x14ac:dyDescent="0.25">
      <c r="A13" s="187" t="s">
        <v>688</v>
      </c>
      <c r="B13" s="188" t="s">
        <v>643</v>
      </c>
      <c r="C13" s="189">
        <v>74.082059999999998</v>
      </c>
      <c r="D13" s="372">
        <v>18.690750000000001</v>
      </c>
      <c r="E13" s="367">
        <f t="shared" ref="E13:E17" si="0">D13/C13*100</f>
        <v>25.229792476073161</v>
      </c>
    </row>
    <row r="14" spans="1:6" s="35" customFormat="1" ht="27.75" customHeight="1" x14ac:dyDescent="0.25">
      <c r="A14" s="187" t="s">
        <v>642</v>
      </c>
      <c r="B14" s="368" t="s">
        <v>645</v>
      </c>
      <c r="C14" s="189">
        <v>74.086359999999999</v>
      </c>
      <c r="D14" s="372">
        <v>130.60337999999999</v>
      </c>
      <c r="E14" s="367">
        <f t="shared" si="0"/>
        <v>176.2853243161089</v>
      </c>
    </row>
    <row r="15" spans="1:6" s="35" customFormat="1" x14ac:dyDescent="0.25">
      <c r="A15" s="187" t="s">
        <v>644</v>
      </c>
      <c r="B15" s="368" t="s">
        <v>647</v>
      </c>
      <c r="C15" s="189">
        <v>49.388039999999997</v>
      </c>
      <c r="D15" s="372">
        <v>25.02103</v>
      </c>
      <c r="E15" s="367">
        <f t="shared" si="0"/>
        <v>50.662123866425965</v>
      </c>
      <c r="F15" s="35">
        <v>1000</v>
      </c>
    </row>
    <row r="16" spans="1:6" ht="18.75" customHeight="1" x14ac:dyDescent="0.25">
      <c r="A16" s="187" t="s">
        <v>646</v>
      </c>
      <c r="B16" s="368" t="s">
        <v>649</v>
      </c>
      <c r="C16" s="369">
        <v>230.47752</v>
      </c>
      <c r="D16" s="372">
        <v>86.536579999999987</v>
      </c>
      <c r="E16" s="367">
        <f t="shared" si="0"/>
        <v>37.546646631740913</v>
      </c>
    </row>
    <row r="17" spans="1:5" s="194" customFormat="1" ht="18.75" customHeight="1" x14ac:dyDescent="0.25">
      <c r="A17" s="191"/>
      <c r="B17" s="192" t="s">
        <v>624</v>
      </c>
      <c r="C17" s="193">
        <f>SUM(C12:C16)</f>
        <v>725.90499999999997</v>
      </c>
      <c r="D17" s="374">
        <f t="shared" ref="D17" si="1">SUM(D12:D16)</f>
        <v>433.39033999999992</v>
      </c>
      <c r="E17" s="367">
        <f t="shared" si="0"/>
        <v>59.703451553577935</v>
      </c>
    </row>
    <row r="19" spans="1:5" x14ac:dyDescent="0.25">
      <c r="C19" s="181">
        <f>+'11+'!W849</f>
        <v>725.90499999999997</v>
      </c>
      <c r="D19" s="181">
        <f>+'11+'!X849</f>
        <v>433.39033999999998</v>
      </c>
    </row>
    <row r="20" spans="1:5" x14ac:dyDescent="0.25">
      <c r="C20" s="196"/>
      <c r="D20" s="197">
        <f>D19-D17</f>
        <v>0</v>
      </c>
      <c r="E20" s="196"/>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0"/>
  <sheetViews>
    <sheetView view="pageBreakPreview" workbookViewId="0">
      <selection activeCell="I8" sqref="I8"/>
    </sheetView>
  </sheetViews>
  <sheetFormatPr defaultRowHeight="15.75" x14ac:dyDescent="0.25"/>
  <cols>
    <col min="1" max="1" width="6.85546875" style="181" customWidth="1"/>
    <col min="2" max="2" width="39.5703125" style="181" customWidth="1"/>
    <col min="3" max="4" width="14.85546875" style="181" customWidth="1"/>
    <col min="5" max="5" width="16.28515625" style="181" customWidth="1"/>
    <col min="6" max="256" width="9.140625" style="181"/>
    <col min="257" max="257" width="6.85546875" style="181" customWidth="1"/>
    <col min="258" max="258" width="39.5703125" style="181" customWidth="1"/>
    <col min="259" max="260" width="14.85546875" style="181" customWidth="1"/>
    <col min="261" max="261" width="16.28515625" style="181" customWidth="1"/>
    <col min="262" max="512" width="9.140625" style="181"/>
    <col min="513" max="513" width="6.85546875" style="181" customWidth="1"/>
    <col min="514" max="514" width="39.5703125" style="181" customWidth="1"/>
    <col min="515" max="516" width="14.85546875" style="181" customWidth="1"/>
    <col min="517" max="517" width="16.28515625" style="181" customWidth="1"/>
    <col min="518" max="768" width="9.140625" style="181"/>
    <col min="769" max="769" width="6.85546875" style="181" customWidth="1"/>
    <col min="770" max="770" width="39.5703125" style="181" customWidth="1"/>
    <col min="771" max="772" width="14.85546875" style="181" customWidth="1"/>
    <col min="773" max="773" width="16.28515625" style="181" customWidth="1"/>
    <col min="774" max="1024" width="9.140625" style="181"/>
    <col min="1025" max="1025" width="6.85546875" style="181" customWidth="1"/>
    <col min="1026" max="1026" width="39.5703125" style="181" customWidth="1"/>
    <col min="1027" max="1028" width="14.85546875" style="181" customWidth="1"/>
    <col min="1029" max="1029" width="16.28515625" style="181" customWidth="1"/>
    <col min="1030" max="1280" width="9.140625" style="181"/>
    <col min="1281" max="1281" width="6.85546875" style="181" customWidth="1"/>
    <col min="1282" max="1282" width="39.5703125" style="181" customWidth="1"/>
    <col min="1283" max="1284" width="14.85546875" style="181" customWidth="1"/>
    <col min="1285" max="1285" width="16.28515625" style="181" customWidth="1"/>
    <col min="1286" max="1536" width="9.140625" style="181"/>
    <col min="1537" max="1537" width="6.85546875" style="181" customWidth="1"/>
    <col min="1538" max="1538" width="39.5703125" style="181" customWidth="1"/>
    <col min="1539" max="1540" width="14.85546875" style="181" customWidth="1"/>
    <col min="1541" max="1541" width="16.28515625" style="181" customWidth="1"/>
    <col min="1542" max="1792" width="9.140625" style="181"/>
    <col min="1793" max="1793" width="6.85546875" style="181" customWidth="1"/>
    <col min="1794" max="1794" width="39.5703125" style="181" customWidth="1"/>
    <col min="1795" max="1796" width="14.85546875" style="181" customWidth="1"/>
    <col min="1797" max="1797" width="16.28515625" style="181" customWidth="1"/>
    <col min="1798" max="2048" width="9.140625" style="181"/>
    <col min="2049" max="2049" width="6.85546875" style="181" customWidth="1"/>
    <col min="2050" max="2050" width="39.5703125" style="181" customWidth="1"/>
    <col min="2051" max="2052" width="14.85546875" style="181" customWidth="1"/>
    <col min="2053" max="2053" width="16.28515625" style="181" customWidth="1"/>
    <col min="2054" max="2304" width="9.140625" style="181"/>
    <col min="2305" max="2305" width="6.85546875" style="181" customWidth="1"/>
    <col min="2306" max="2306" width="39.5703125" style="181" customWidth="1"/>
    <col min="2307" max="2308" width="14.85546875" style="181" customWidth="1"/>
    <col min="2309" max="2309" width="16.28515625" style="181" customWidth="1"/>
    <col min="2310" max="2560" width="9.140625" style="181"/>
    <col min="2561" max="2561" width="6.85546875" style="181" customWidth="1"/>
    <col min="2562" max="2562" width="39.5703125" style="181" customWidth="1"/>
    <col min="2563" max="2564" width="14.85546875" style="181" customWidth="1"/>
    <col min="2565" max="2565" width="16.28515625" style="181" customWidth="1"/>
    <col min="2566" max="2816" width="9.140625" style="181"/>
    <col min="2817" max="2817" width="6.85546875" style="181" customWidth="1"/>
    <col min="2818" max="2818" width="39.5703125" style="181" customWidth="1"/>
    <col min="2819" max="2820" width="14.85546875" style="181" customWidth="1"/>
    <col min="2821" max="2821" width="16.28515625" style="181" customWidth="1"/>
    <col min="2822" max="3072" width="9.140625" style="181"/>
    <col min="3073" max="3073" width="6.85546875" style="181" customWidth="1"/>
    <col min="3074" max="3074" width="39.5703125" style="181" customWidth="1"/>
    <col min="3075" max="3076" width="14.85546875" style="181" customWidth="1"/>
    <col min="3077" max="3077" width="16.28515625" style="181" customWidth="1"/>
    <col min="3078" max="3328" width="9.140625" style="181"/>
    <col min="3329" max="3329" width="6.85546875" style="181" customWidth="1"/>
    <col min="3330" max="3330" width="39.5703125" style="181" customWidth="1"/>
    <col min="3331" max="3332" width="14.85546875" style="181" customWidth="1"/>
    <col min="3333" max="3333" width="16.28515625" style="181" customWidth="1"/>
    <col min="3334" max="3584" width="9.140625" style="181"/>
    <col min="3585" max="3585" width="6.85546875" style="181" customWidth="1"/>
    <col min="3586" max="3586" width="39.5703125" style="181" customWidth="1"/>
    <col min="3587" max="3588" width="14.85546875" style="181" customWidth="1"/>
    <col min="3589" max="3589" width="16.28515625" style="181" customWidth="1"/>
    <col min="3590" max="3840" width="9.140625" style="181"/>
    <col min="3841" max="3841" width="6.85546875" style="181" customWidth="1"/>
    <col min="3842" max="3842" width="39.5703125" style="181" customWidth="1"/>
    <col min="3843" max="3844" width="14.85546875" style="181" customWidth="1"/>
    <col min="3845" max="3845" width="16.28515625" style="181" customWidth="1"/>
    <col min="3846" max="4096" width="9.140625" style="181"/>
    <col min="4097" max="4097" width="6.85546875" style="181" customWidth="1"/>
    <col min="4098" max="4098" width="39.5703125" style="181" customWidth="1"/>
    <col min="4099" max="4100" width="14.85546875" style="181" customWidth="1"/>
    <col min="4101" max="4101" width="16.28515625" style="181" customWidth="1"/>
    <col min="4102" max="4352" width="9.140625" style="181"/>
    <col min="4353" max="4353" width="6.85546875" style="181" customWidth="1"/>
    <col min="4354" max="4354" width="39.5703125" style="181" customWidth="1"/>
    <col min="4355" max="4356" width="14.85546875" style="181" customWidth="1"/>
    <col min="4357" max="4357" width="16.28515625" style="181" customWidth="1"/>
    <col min="4358" max="4608" width="9.140625" style="181"/>
    <col min="4609" max="4609" width="6.85546875" style="181" customWidth="1"/>
    <col min="4610" max="4610" width="39.5703125" style="181" customWidth="1"/>
    <col min="4611" max="4612" width="14.85546875" style="181" customWidth="1"/>
    <col min="4613" max="4613" width="16.28515625" style="181" customWidth="1"/>
    <col min="4614" max="4864" width="9.140625" style="181"/>
    <col min="4865" max="4865" width="6.85546875" style="181" customWidth="1"/>
    <col min="4866" max="4866" width="39.5703125" style="181" customWidth="1"/>
    <col min="4867" max="4868" width="14.85546875" style="181" customWidth="1"/>
    <col min="4869" max="4869" width="16.28515625" style="181" customWidth="1"/>
    <col min="4870" max="5120" width="9.140625" style="181"/>
    <col min="5121" max="5121" width="6.85546875" style="181" customWidth="1"/>
    <col min="5122" max="5122" width="39.5703125" style="181" customWidth="1"/>
    <col min="5123" max="5124" width="14.85546875" style="181" customWidth="1"/>
    <col min="5125" max="5125" width="16.28515625" style="181" customWidth="1"/>
    <col min="5126" max="5376" width="9.140625" style="181"/>
    <col min="5377" max="5377" width="6.85546875" style="181" customWidth="1"/>
    <col min="5378" max="5378" width="39.5703125" style="181" customWidth="1"/>
    <col min="5379" max="5380" width="14.85546875" style="181" customWidth="1"/>
    <col min="5381" max="5381" width="16.28515625" style="181" customWidth="1"/>
    <col min="5382" max="5632" width="9.140625" style="181"/>
    <col min="5633" max="5633" width="6.85546875" style="181" customWidth="1"/>
    <col min="5634" max="5634" width="39.5703125" style="181" customWidth="1"/>
    <col min="5635" max="5636" width="14.85546875" style="181" customWidth="1"/>
    <col min="5637" max="5637" width="16.28515625" style="181" customWidth="1"/>
    <col min="5638" max="5888" width="9.140625" style="181"/>
    <col min="5889" max="5889" width="6.85546875" style="181" customWidth="1"/>
    <col min="5890" max="5890" width="39.5703125" style="181" customWidth="1"/>
    <col min="5891" max="5892" width="14.85546875" style="181" customWidth="1"/>
    <col min="5893" max="5893" width="16.28515625" style="181" customWidth="1"/>
    <col min="5894" max="6144" width="9.140625" style="181"/>
    <col min="6145" max="6145" width="6.85546875" style="181" customWidth="1"/>
    <col min="6146" max="6146" width="39.5703125" style="181" customWidth="1"/>
    <col min="6147" max="6148" width="14.85546875" style="181" customWidth="1"/>
    <col min="6149" max="6149" width="16.28515625" style="181" customWidth="1"/>
    <col min="6150" max="6400" width="9.140625" style="181"/>
    <col min="6401" max="6401" width="6.85546875" style="181" customWidth="1"/>
    <col min="6402" max="6402" width="39.5703125" style="181" customWidth="1"/>
    <col min="6403" max="6404" width="14.85546875" style="181" customWidth="1"/>
    <col min="6405" max="6405" width="16.28515625" style="181" customWidth="1"/>
    <col min="6406" max="6656" width="9.140625" style="181"/>
    <col min="6657" max="6657" width="6.85546875" style="181" customWidth="1"/>
    <col min="6658" max="6658" width="39.5703125" style="181" customWidth="1"/>
    <col min="6659" max="6660" width="14.85546875" style="181" customWidth="1"/>
    <col min="6661" max="6661" width="16.28515625" style="181" customWidth="1"/>
    <col min="6662" max="6912" width="9.140625" style="181"/>
    <col min="6913" max="6913" width="6.85546875" style="181" customWidth="1"/>
    <col min="6914" max="6914" width="39.5703125" style="181" customWidth="1"/>
    <col min="6915" max="6916" width="14.85546875" style="181" customWidth="1"/>
    <col min="6917" max="6917" width="16.28515625" style="181" customWidth="1"/>
    <col min="6918" max="7168" width="9.140625" style="181"/>
    <col min="7169" max="7169" width="6.85546875" style="181" customWidth="1"/>
    <col min="7170" max="7170" width="39.5703125" style="181" customWidth="1"/>
    <col min="7171" max="7172" width="14.85546875" style="181" customWidth="1"/>
    <col min="7173" max="7173" width="16.28515625" style="181" customWidth="1"/>
    <col min="7174" max="7424" width="9.140625" style="181"/>
    <col min="7425" max="7425" width="6.85546875" style="181" customWidth="1"/>
    <col min="7426" max="7426" width="39.5703125" style="181" customWidth="1"/>
    <col min="7427" max="7428" width="14.85546875" style="181" customWidth="1"/>
    <col min="7429" max="7429" width="16.28515625" style="181" customWidth="1"/>
    <col min="7430" max="7680" width="9.140625" style="181"/>
    <col min="7681" max="7681" width="6.85546875" style="181" customWidth="1"/>
    <col min="7682" max="7682" width="39.5703125" style="181" customWidth="1"/>
    <col min="7683" max="7684" width="14.85546875" style="181" customWidth="1"/>
    <col min="7685" max="7685" width="16.28515625" style="181" customWidth="1"/>
    <col min="7686" max="7936" width="9.140625" style="181"/>
    <col min="7937" max="7937" width="6.85546875" style="181" customWidth="1"/>
    <col min="7938" max="7938" width="39.5703125" style="181" customWidth="1"/>
    <col min="7939" max="7940" width="14.85546875" style="181" customWidth="1"/>
    <col min="7941" max="7941" width="16.28515625" style="181" customWidth="1"/>
    <col min="7942" max="8192" width="9.140625" style="181"/>
    <col min="8193" max="8193" width="6.85546875" style="181" customWidth="1"/>
    <col min="8194" max="8194" width="39.5703125" style="181" customWidth="1"/>
    <col min="8195" max="8196" width="14.85546875" style="181" customWidth="1"/>
    <col min="8197" max="8197" width="16.28515625" style="181" customWidth="1"/>
    <col min="8198" max="8448" width="9.140625" style="181"/>
    <col min="8449" max="8449" width="6.85546875" style="181" customWidth="1"/>
    <col min="8450" max="8450" width="39.5703125" style="181" customWidth="1"/>
    <col min="8451" max="8452" width="14.85546875" style="181" customWidth="1"/>
    <col min="8453" max="8453" width="16.28515625" style="181" customWidth="1"/>
    <col min="8454" max="8704" width="9.140625" style="181"/>
    <col min="8705" max="8705" width="6.85546875" style="181" customWidth="1"/>
    <col min="8706" max="8706" width="39.5703125" style="181" customWidth="1"/>
    <col min="8707" max="8708" width="14.85546875" style="181" customWidth="1"/>
    <col min="8709" max="8709" width="16.28515625" style="181" customWidth="1"/>
    <col min="8710" max="8960" width="9.140625" style="181"/>
    <col min="8961" max="8961" width="6.85546875" style="181" customWidth="1"/>
    <col min="8962" max="8962" width="39.5703125" style="181" customWidth="1"/>
    <col min="8963" max="8964" width="14.85546875" style="181" customWidth="1"/>
    <col min="8965" max="8965" width="16.28515625" style="181" customWidth="1"/>
    <col min="8966" max="9216" width="9.140625" style="181"/>
    <col min="9217" max="9217" width="6.85546875" style="181" customWidth="1"/>
    <col min="9218" max="9218" width="39.5703125" style="181" customWidth="1"/>
    <col min="9219" max="9220" width="14.85546875" style="181" customWidth="1"/>
    <col min="9221" max="9221" width="16.28515625" style="181" customWidth="1"/>
    <col min="9222" max="9472" width="9.140625" style="181"/>
    <col min="9473" max="9473" width="6.85546875" style="181" customWidth="1"/>
    <col min="9474" max="9474" width="39.5703125" style="181" customWidth="1"/>
    <col min="9475" max="9476" width="14.85546875" style="181" customWidth="1"/>
    <col min="9477" max="9477" width="16.28515625" style="181" customWidth="1"/>
    <col min="9478" max="9728" width="9.140625" style="181"/>
    <col min="9729" max="9729" width="6.85546875" style="181" customWidth="1"/>
    <col min="9730" max="9730" width="39.5703125" style="181" customWidth="1"/>
    <col min="9731" max="9732" width="14.85546875" style="181" customWidth="1"/>
    <col min="9733" max="9733" width="16.28515625" style="181" customWidth="1"/>
    <col min="9734" max="9984" width="9.140625" style="181"/>
    <col min="9985" max="9985" width="6.85546875" style="181" customWidth="1"/>
    <col min="9986" max="9986" width="39.5703125" style="181" customWidth="1"/>
    <col min="9987" max="9988" width="14.85546875" style="181" customWidth="1"/>
    <col min="9989" max="9989" width="16.28515625" style="181" customWidth="1"/>
    <col min="9990" max="10240" width="9.140625" style="181"/>
    <col min="10241" max="10241" width="6.85546875" style="181" customWidth="1"/>
    <col min="10242" max="10242" width="39.5703125" style="181" customWidth="1"/>
    <col min="10243" max="10244" width="14.85546875" style="181" customWidth="1"/>
    <col min="10245" max="10245" width="16.28515625" style="181" customWidth="1"/>
    <col min="10246" max="10496" width="9.140625" style="181"/>
    <col min="10497" max="10497" width="6.85546875" style="181" customWidth="1"/>
    <col min="10498" max="10498" width="39.5703125" style="181" customWidth="1"/>
    <col min="10499" max="10500" width="14.85546875" style="181" customWidth="1"/>
    <col min="10501" max="10501" width="16.28515625" style="181" customWidth="1"/>
    <col min="10502" max="10752" width="9.140625" style="181"/>
    <col min="10753" max="10753" width="6.85546875" style="181" customWidth="1"/>
    <col min="10754" max="10754" width="39.5703125" style="181" customWidth="1"/>
    <col min="10755" max="10756" width="14.85546875" style="181" customWidth="1"/>
    <col min="10757" max="10757" width="16.28515625" style="181" customWidth="1"/>
    <col min="10758" max="11008" width="9.140625" style="181"/>
    <col min="11009" max="11009" width="6.85546875" style="181" customWidth="1"/>
    <col min="11010" max="11010" width="39.5703125" style="181" customWidth="1"/>
    <col min="11011" max="11012" width="14.85546875" style="181" customWidth="1"/>
    <col min="11013" max="11013" width="16.28515625" style="181" customWidth="1"/>
    <col min="11014" max="11264" width="9.140625" style="181"/>
    <col min="11265" max="11265" width="6.85546875" style="181" customWidth="1"/>
    <col min="11266" max="11266" width="39.5703125" style="181" customWidth="1"/>
    <col min="11267" max="11268" width="14.85546875" style="181" customWidth="1"/>
    <col min="11269" max="11269" width="16.28515625" style="181" customWidth="1"/>
    <col min="11270" max="11520" width="9.140625" style="181"/>
    <col min="11521" max="11521" width="6.85546875" style="181" customWidth="1"/>
    <col min="11522" max="11522" width="39.5703125" style="181" customWidth="1"/>
    <col min="11523" max="11524" width="14.85546875" style="181" customWidth="1"/>
    <col min="11525" max="11525" width="16.28515625" style="181" customWidth="1"/>
    <col min="11526" max="11776" width="9.140625" style="181"/>
    <col min="11777" max="11777" width="6.85546875" style="181" customWidth="1"/>
    <col min="11778" max="11778" width="39.5703125" style="181" customWidth="1"/>
    <col min="11779" max="11780" width="14.85546875" style="181" customWidth="1"/>
    <col min="11781" max="11781" width="16.28515625" style="181" customWidth="1"/>
    <col min="11782" max="12032" width="9.140625" style="181"/>
    <col min="12033" max="12033" width="6.85546875" style="181" customWidth="1"/>
    <col min="12034" max="12034" width="39.5703125" style="181" customWidth="1"/>
    <col min="12035" max="12036" width="14.85546875" style="181" customWidth="1"/>
    <col min="12037" max="12037" width="16.28515625" style="181" customWidth="1"/>
    <col min="12038" max="12288" width="9.140625" style="181"/>
    <col min="12289" max="12289" width="6.85546875" style="181" customWidth="1"/>
    <col min="12290" max="12290" width="39.5703125" style="181" customWidth="1"/>
    <col min="12291" max="12292" width="14.85546875" style="181" customWidth="1"/>
    <col min="12293" max="12293" width="16.28515625" style="181" customWidth="1"/>
    <col min="12294" max="12544" width="9.140625" style="181"/>
    <col min="12545" max="12545" width="6.85546875" style="181" customWidth="1"/>
    <col min="12546" max="12546" width="39.5703125" style="181" customWidth="1"/>
    <col min="12547" max="12548" width="14.85546875" style="181" customWidth="1"/>
    <col min="12549" max="12549" width="16.28515625" style="181" customWidth="1"/>
    <col min="12550" max="12800" width="9.140625" style="181"/>
    <col min="12801" max="12801" width="6.85546875" style="181" customWidth="1"/>
    <col min="12802" max="12802" width="39.5703125" style="181" customWidth="1"/>
    <col min="12803" max="12804" width="14.85546875" style="181" customWidth="1"/>
    <col min="12805" max="12805" width="16.28515625" style="181" customWidth="1"/>
    <col min="12806" max="13056" width="9.140625" style="181"/>
    <col min="13057" max="13057" width="6.85546875" style="181" customWidth="1"/>
    <col min="13058" max="13058" width="39.5703125" style="181" customWidth="1"/>
    <col min="13059" max="13060" width="14.85546875" style="181" customWidth="1"/>
    <col min="13061" max="13061" width="16.28515625" style="181" customWidth="1"/>
    <col min="13062" max="13312" width="9.140625" style="181"/>
    <col min="13313" max="13313" width="6.85546875" style="181" customWidth="1"/>
    <col min="13314" max="13314" width="39.5703125" style="181" customWidth="1"/>
    <col min="13315" max="13316" width="14.85546875" style="181" customWidth="1"/>
    <col min="13317" max="13317" width="16.28515625" style="181" customWidth="1"/>
    <col min="13318" max="13568" width="9.140625" style="181"/>
    <col min="13569" max="13569" width="6.85546875" style="181" customWidth="1"/>
    <col min="13570" max="13570" width="39.5703125" style="181" customWidth="1"/>
    <col min="13571" max="13572" width="14.85546875" style="181" customWidth="1"/>
    <col min="13573" max="13573" width="16.28515625" style="181" customWidth="1"/>
    <col min="13574" max="13824" width="9.140625" style="181"/>
    <col min="13825" max="13825" width="6.85546875" style="181" customWidth="1"/>
    <col min="13826" max="13826" width="39.5703125" style="181" customWidth="1"/>
    <col min="13827" max="13828" width="14.85546875" style="181" customWidth="1"/>
    <col min="13829" max="13829" width="16.28515625" style="181" customWidth="1"/>
    <col min="13830" max="14080" width="9.140625" style="181"/>
    <col min="14081" max="14081" width="6.85546875" style="181" customWidth="1"/>
    <col min="14082" max="14082" width="39.5703125" style="181" customWidth="1"/>
    <col min="14083" max="14084" width="14.85546875" style="181" customWidth="1"/>
    <col min="14085" max="14085" width="16.28515625" style="181" customWidth="1"/>
    <col min="14086" max="14336" width="9.140625" style="181"/>
    <col min="14337" max="14337" width="6.85546875" style="181" customWidth="1"/>
    <col min="14338" max="14338" width="39.5703125" style="181" customWidth="1"/>
    <col min="14339" max="14340" width="14.85546875" style="181" customWidth="1"/>
    <col min="14341" max="14341" width="16.28515625" style="181" customWidth="1"/>
    <col min="14342" max="14592" width="9.140625" style="181"/>
    <col min="14593" max="14593" width="6.85546875" style="181" customWidth="1"/>
    <col min="14594" max="14594" width="39.5703125" style="181" customWidth="1"/>
    <col min="14595" max="14596" width="14.85546875" style="181" customWidth="1"/>
    <col min="14597" max="14597" width="16.28515625" style="181" customWidth="1"/>
    <col min="14598" max="14848" width="9.140625" style="181"/>
    <col min="14849" max="14849" width="6.85546875" style="181" customWidth="1"/>
    <col min="14850" max="14850" width="39.5703125" style="181" customWidth="1"/>
    <col min="14851" max="14852" width="14.85546875" style="181" customWidth="1"/>
    <col min="14853" max="14853" width="16.28515625" style="181" customWidth="1"/>
    <col min="14854" max="15104" width="9.140625" style="181"/>
    <col min="15105" max="15105" width="6.85546875" style="181" customWidth="1"/>
    <col min="15106" max="15106" width="39.5703125" style="181" customWidth="1"/>
    <col min="15107" max="15108" width="14.85546875" style="181" customWidth="1"/>
    <col min="15109" max="15109" width="16.28515625" style="181" customWidth="1"/>
    <col min="15110" max="15360" width="9.140625" style="181"/>
    <col min="15361" max="15361" width="6.85546875" style="181" customWidth="1"/>
    <col min="15362" max="15362" width="39.5703125" style="181" customWidth="1"/>
    <col min="15363" max="15364" width="14.85546875" style="181" customWidth="1"/>
    <col min="15365" max="15365" width="16.28515625" style="181" customWidth="1"/>
    <col min="15366" max="15616" width="9.140625" style="181"/>
    <col min="15617" max="15617" width="6.85546875" style="181" customWidth="1"/>
    <col min="15618" max="15618" width="39.5703125" style="181" customWidth="1"/>
    <col min="15619" max="15620" width="14.85546875" style="181" customWidth="1"/>
    <col min="15621" max="15621" width="16.28515625" style="181" customWidth="1"/>
    <col min="15622" max="15872" width="9.140625" style="181"/>
    <col min="15873" max="15873" width="6.85546875" style="181" customWidth="1"/>
    <col min="15874" max="15874" width="39.5703125" style="181" customWidth="1"/>
    <col min="15875" max="15876" width="14.85546875" style="181" customWidth="1"/>
    <col min="15877" max="15877" width="16.28515625" style="181" customWidth="1"/>
    <col min="15878" max="16128" width="9.140625" style="181"/>
    <col min="16129" max="16129" width="6.85546875" style="181" customWidth="1"/>
    <col min="16130" max="16130" width="39.5703125" style="181" customWidth="1"/>
    <col min="16131" max="16132" width="14.85546875" style="181" customWidth="1"/>
    <col min="16133" max="16133" width="16.28515625" style="181" customWidth="1"/>
    <col min="16134" max="16384" width="9.140625" style="181"/>
  </cols>
  <sheetData>
    <row r="1" spans="1:7" x14ac:dyDescent="0.25">
      <c r="B1" s="182"/>
      <c r="C1" s="182"/>
      <c r="D1" s="306"/>
      <c r="E1" s="306" t="s">
        <v>482</v>
      </c>
    </row>
    <row r="2" spans="1:7" x14ac:dyDescent="0.25">
      <c r="B2" s="182"/>
      <c r="C2" s="182"/>
      <c r="D2" s="306"/>
      <c r="E2" s="306" t="s">
        <v>127</v>
      </c>
    </row>
    <row r="3" spans="1:7" x14ac:dyDescent="0.25">
      <c r="B3" s="484" t="s">
        <v>620</v>
      </c>
      <c r="C3" s="484"/>
      <c r="D3" s="484"/>
      <c r="E3" s="484"/>
    </row>
    <row r="4" spans="1:7" x14ac:dyDescent="0.25">
      <c r="B4" s="182"/>
      <c r="C4" s="182"/>
      <c r="D4" s="306"/>
      <c r="E4" s="306" t="s">
        <v>166</v>
      </c>
    </row>
    <row r="5" spans="1:7" x14ac:dyDescent="0.25">
      <c r="B5" s="182"/>
      <c r="C5" s="182"/>
      <c r="D5" s="306"/>
      <c r="E5" s="306" t="s">
        <v>524</v>
      </c>
    </row>
    <row r="6" spans="1:7" ht="14.25" customHeight="1" x14ac:dyDescent="0.25">
      <c r="C6" s="306"/>
    </row>
    <row r="7" spans="1:7" ht="14.25" customHeight="1" x14ac:dyDescent="0.25">
      <c r="B7" s="485" t="s">
        <v>686</v>
      </c>
      <c r="C7" s="485"/>
      <c r="D7" s="485"/>
      <c r="E7" s="485"/>
    </row>
    <row r="8" spans="1:7" ht="74.25" customHeight="1" x14ac:dyDescent="0.25">
      <c r="A8" s="183"/>
      <c r="B8" s="423" t="s">
        <v>732</v>
      </c>
      <c r="C8" s="423"/>
      <c r="D8" s="423"/>
      <c r="E8" s="423"/>
    </row>
    <row r="9" spans="1:7" ht="14.25" customHeight="1" x14ac:dyDescent="0.25">
      <c r="C9" s="306"/>
    </row>
    <row r="10" spans="1:7" ht="18.75" customHeight="1" x14ac:dyDescent="0.25">
      <c r="C10" s="184"/>
      <c r="D10" s="184"/>
      <c r="E10" s="185" t="s">
        <v>114</v>
      </c>
    </row>
    <row r="11" spans="1:7" ht="22.5" customHeight="1" x14ac:dyDescent="0.25">
      <c r="A11" s="186" t="s">
        <v>622</v>
      </c>
      <c r="B11" s="186" t="s">
        <v>623</v>
      </c>
      <c r="C11" s="186" t="s">
        <v>489</v>
      </c>
      <c r="D11" s="365" t="s">
        <v>662</v>
      </c>
      <c r="E11" s="365" t="s">
        <v>663</v>
      </c>
    </row>
    <row r="12" spans="1:7" s="35" customFormat="1" ht="16.5" customHeight="1" x14ac:dyDescent="0.25">
      <c r="A12" s="187" t="s">
        <v>688</v>
      </c>
      <c r="B12" s="188" t="s">
        <v>643</v>
      </c>
      <c r="C12" s="189">
        <v>117.0027</v>
      </c>
      <c r="D12" s="372">
        <v>116.99133</v>
      </c>
      <c r="E12" s="367">
        <f>D12/C12*100</f>
        <v>99.99028227553724</v>
      </c>
    </row>
    <row r="13" spans="1:7" s="35" customFormat="1" ht="27.75" customHeight="1" x14ac:dyDescent="0.25">
      <c r="A13" s="187" t="s">
        <v>642</v>
      </c>
      <c r="B13" s="368" t="s">
        <v>645</v>
      </c>
      <c r="C13" s="189">
        <v>132.94684000000001</v>
      </c>
      <c r="D13" s="372">
        <v>132.7911</v>
      </c>
      <c r="E13" s="367">
        <f t="shared" ref="E13:E16" si="0">D13/C13*100</f>
        <v>99.882855433043758</v>
      </c>
    </row>
    <row r="14" spans="1:7" s="35" customFormat="1" x14ac:dyDescent="0.25">
      <c r="A14" s="187" t="s">
        <v>644</v>
      </c>
      <c r="B14" s="368" t="s">
        <v>647</v>
      </c>
      <c r="C14" s="189">
        <v>141.88552000000001</v>
      </c>
      <c r="D14" s="372">
        <v>141.86773000000002</v>
      </c>
      <c r="E14" s="367">
        <f t="shared" si="0"/>
        <v>99.987461722662047</v>
      </c>
      <c r="G14" s="35">
        <v>1000</v>
      </c>
    </row>
    <row r="15" spans="1:7" ht="18.75" customHeight="1" x14ac:dyDescent="0.25">
      <c r="A15" s="187" t="s">
        <v>646</v>
      </c>
      <c r="B15" s="368" t="s">
        <v>649</v>
      </c>
      <c r="C15" s="369">
        <v>145.6377</v>
      </c>
      <c r="D15" s="372">
        <v>145.458</v>
      </c>
      <c r="E15" s="367">
        <f t="shared" si="0"/>
        <v>99.876611619106868</v>
      </c>
    </row>
    <row r="16" spans="1:7" s="194" customFormat="1" ht="18.75" customHeight="1" x14ac:dyDescent="0.25">
      <c r="A16" s="191"/>
      <c r="B16" s="192" t="s">
        <v>624</v>
      </c>
      <c r="C16" s="193">
        <f>SUM(C12:C15)</f>
        <v>537.47275999999999</v>
      </c>
      <c r="D16" s="193">
        <f t="shared" ref="D16" si="1">SUM(D12:D15)</f>
        <v>537.10816</v>
      </c>
      <c r="E16" s="367">
        <f t="shared" si="0"/>
        <v>99.932164003995297</v>
      </c>
    </row>
    <row r="17" spans="3:5" x14ac:dyDescent="0.25">
      <c r="E17" s="189"/>
    </row>
    <row r="18" spans="3:5" x14ac:dyDescent="0.25">
      <c r="C18" s="181">
        <f>+'11+'!W855</f>
        <v>537.47299999999996</v>
      </c>
      <c r="D18" s="181">
        <f>+'11+'!X855</f>
        <v>537.10816</v>
      </c>
    </row>
    <row r="19" spans="3:5" x14ac:dyDescent="0.25">
      <c r="C19" s="196"/>
      <c r="D19" s="196"/>
      <c r="E19" s="196"/>
    </row>
    <row r="20" spans="3:5" x14ac:dyDescent="0.25">
      <c r="C20" s="195">
        <f>C16-C18</f>
        <v>-2.3999999996249244E-4</v>
      </c>
      <c r="D20" s="195">
        <f>D16-D18</f>
        <v>0</v>
      </c>
      <c r="E20" s="195">
        <f>+'[1]15'!E17+'[1]16'!E17+'[1]17'!E17+'[1]18+'!E17+'[1]19+'!E17+'20 (4++)'!E16</f>
        <v>303.24134495114362</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2"/>
  <sheetViews>
    <sheetView view="pageBreakPreview" workbookViewId="0">
      <selection activeCell="E2" sqref="E2"/>
    </sheetView>
  </sheetViews>
  <sheetFormatPr defaultRowHeight="15.75" x14ac:dyDescent="0.25"/>
  <cols>
    <col min="1" max="1" width="6.85546875" style="181" customWidth="1"/>
    <col min="2" max="2" width="39.5703125" style="181" customWidth="1"/>
    <col min="3" max="4" width="14.85546875" style="181" customWidth="1"/>
    <col min="5" max="5" width="16.28515625" style="181" customWidth="1"/>
    <col min="6" max="256" width="9.140625" style="181"/>
    <col min="257" max="257" width="6.85546875" style="181" customWidth="1"/>
    <col min="258" max="258" width="39.5703125" style="181" customWidth="1"/>
    <col min="259" max="260" width="14.85546875" style="181" customWidth="1"/>
    <col min="261" max="261" width="16.28515625" style="181" customWidth="1"/>
    <col min="262" max="512" width="9.140625" style="181"/>
    <col min="513" max="513" width="6.85546875" style="181" customWidth="1"/>
    <col min="514" max="514" width="39.5703125" style="181" customWidth="1"/>
    <col min="515" max="516" width="14.85546875" style="181" customWidth="1"/>
    <col min="517" max="517" width="16.28515625" style="181" customWidth="1"/>
    <col min="518" max="768" width="9.140625" style="181"/>
    <col min="769" max="769" width="6.85546875" style="181" customWidth="1"/>
    <col min="770" max="770" width="39.5703125" style="181" customWidth="1"/>
    <col min="771" max="772" width="14.85546875" style="181" customWidth="1"/>
    <col min="773" max="773" width="16.28515625" style="181" customWidth="1"/>
    <col min="774" max="1024" width="9.140625" style="181"/>
    <col min="1025" max="1025" width="6.85546875" style="181" customWidth="1"/>
    <col min="1026" max="1026" width="39.5703125" style="181" customWidth="1"/>
    <col min="1027" max="1028" width="14.85546875" style="181" customWidth="1"/>
    <col min="1029" max="1029" width="16.28515625" style="181" customWidth="1"/>
    <col min="1030" max="1280" width="9.140625" style="181"/>
    <col min="1281" max="1281" width="6.85546875" style="181" customWidth="1"/>
    <col min="1282" max="1282" width="39.5703125" style="181" customWidth="1"/>
    <col min="1283" max="1284" width="14.85546875" style="181" customWidth="1"/>
    <col min="1285" max="1285" width="16.28515625" style="181" customWidth="1"/>
    <col min="1286" max="1536" width="9.140625" style="181"/>
    <col min="1537" max="1537" width="6.85546875" style="181" customWidth="1"/>
    <col min="1538" max="1538" width="39.5703125" style="181" customWidth="1"/>
    <col min="1539" max="1540" width="14.85546875" style="181" customWidth="1"/>
    <col min="1541" max="1541" width="16.28515625" style="181" customWidth="1"/>
    <col min="1542" max="1792" width="9.140625" style="181"/>
    <col min="1793" max="1793" width="6.85546875" style="181" customWidth="1"/>
    <col min="1794" max="1794" width="39.5703125" style="181" customWidth="1"/>
    <col min="1795" max="1796" width="14.85546875" style="181" customWidth="1"/>
    <col min="1797" max="1797" width="16.28515625" style="181" customWidth="1"/>
    <col min="1798" max="2048" width="9.140625" style="181"/>
    <col min="2049" max="2049" width="6.85546875" style="181" customWidth="1"/>
    <col min="2050" max="2050" width="39.5703125" style="181" customWidth="1"/>
    <col min="2051" max="2052" width="14.85546875" style="181" customWidth="1"/>
    <col min="2053" max="2053" width="16.28515625" style="181" customWidth="1"/>
    <col min="2054" max="2304" width="9.140625" style="181"/>
    <col min="2305" max="2305" width="6.85546875" style="181" customWidth="1"/>
    <col min="2306" max="2306" width="39.5703125" style="181" customWidth="1"/>
    <col min="2307" max="2308" width="14.85546875" style="181" customWidth="1"/>
    <col min="2309" max="2309" width="16.28515625" style="181" customWidth="1"/>
    <col min="2310" max="2560" width="9.140625" style="181"/>
    <col min="2561" max="2561" width="6.85546875" style="181" customWidth="1"/>
    <col min="2562" max="2562" width="39.5703125" style="181" customWidth="1"/>
    <col min="2563" max="2564" width="14.85546875" style="181" customWidth="1"/>
    <col min="2565" max="2565" width="16.28515625" style="181" customWidth="1"/>
    <col min="2566" max="2816" width="9.140625" style="181"/>
    <col min="2817" max="2817" width="6.85546875" style="181" customWidth="1"/>
    <col min="2818" max="2818" width="39.5703125" style="181" customWidth="1"/>
    <col min="2819" max="2820" width="14.85546875" style="181" customWidth="1"/>
    <col min="2821" max="2821" width="16.28515625" style="181" customWidth="1"/>
    <col min="2822" max="3072" width="9.140625" style="181"/>
    <col min="3073" max="3073" width="6.85546875" style="181" customWidth="1"/>
    <col min="3074" max="3074" width="39.5703125" style="181" customWidth="1"/>
    <col min="3075" max="3076" width="14.85546875" style="181" customWidth="1"/>
    <col min="3077" max="3077" width="16.28515625" style="181" customWidth="1"/>
    <col min="3078" max="3328" width="9.140625" style="181"/>
    <col min="3329" max="3329" width="6.85546875" style="181" customWidth="1"/>
    <col min="3330" max="3330" width="39.5703125" style="181" customWidth="1"/>
    <col min="3331" max="3332" width="14.85546875" style="181" customWidth="1"/>
    <col min="3333" max="3333" width="16.28515625" style="181" customWidth="1"/>
    <col min="3334" max="3584" width="9.140625" style="181"/>
    <col min="3585" max="3585" width="6.85546875" style="181" customWidth="1"/>
    <col min="3586" max="3586" width="39.5703125" style="181" customWidth="1"/>
    <col min="3587" max="3588" width="14.85546875" style="181" customWidth="1"/>
    <col min="3589" max="3589" width="16.28515625" style="181" customWidth="1"/>
    <col min="3590" max="3840" width="9.140625" style="181"/>
    <col min="3841" max="3841" width="6.85546875" style="181" customWidth="1"/>
    <col min="3842" max="3842" width="39.5703125" style="181" customWidth="1"/>
    <col min="3843" max="3844" width="14.85546875" style="181" customWidth="1"/>
    <col min="3845" max="3845" width="16.28515625" style="181" customWidth="1"/>
    <col min="3846" max="4096" width="9.140625" style="181"/>
    <col min="4097" max="4097" width="6.85546875" style="181" customWidth="1"/>
    <col min="4098" max="4098" width="39.5703125" style="181" customWidth="1"/>
    <col min="4099" max="4100" width="14.85546875" style="181" customWidth="1"/>
    <col min="4101" max="4101" width="16.28515625" style="181" customWidth="1"/>
    <col min="4102" max="4352" width="9.140625" style="181"/>
    <col min="4353" max="4353" width="6.85546875" style="181" customWidth="1"/>
    <col min="4354" max="4354" width="39.5703125" style="181" customWidth="1"/>
    <col min="4355" max="4356" width="14.85546875" style="181" customWidth="1"/>
    <col min="4357" max="4357" width="16.28515625" style="181" customWidth="1"/>
    <col min="4358" max="4608" width="9.140625" style="181"/>
    <col min="4609" max="4609" width="6.85546875" style="181" customWidth="1"/>
    <col min="4610" max="4610" width="39.5703125" style="181" customWidth="1"/>
    <col min="4611" max="4612" width="14.85546875" style="181" customWidth="1"/>
    <col min="4613" max="4613" width="16.28515625" style="181" customWidth="1"/>
    <col min="4614" max="4864" width="9.140625" style="181"/>
    <col min="4865" max="4865" width="6.85546875" style="181" customWidth="1"/>
    <col min="4866" max="4866" width="39.5703125" style="181" customWidth="1"/>
    <col min="4867" max="4868" width="14.85546875" style="181" customWidth="1"/>
    <col min="4869" max="4869" width="16.28515625" style="181" customWidth="1"/>
    <col min="4870" max="5120" width="9.140625" style="181"/>
    <col min="5121" max="5121" width="6.85546875" style="181" customWidth="1"/>
    <col min="5122" max="5122" width="39.5703125" style="181" customWidth="1"/>
    <col min="5123" max="5124" width="14.85546875" style="181" customWidth="1"/>
    <col min="5125" max="5125" width="16.28515625" style="181" customWidth="1"/>
    <col min="5126" max="5376" width="9.140625" style="181"/>
    <col min="5377" max="5377" width="6.85546875" style="181" customWidth="1"/>
    <col min="5378" max="5378" width="39.5703125" style="181" customWidth="1"/>
    <col min="5379" max="5380" width="14.85546875" style="181" customWidth="1"/>
    <col min="5381" max="5381" width="16.28515625" style="181" customWidth="1"/>
    <col min="5382" max="5632" width="9.140625" style="181"/>
    <col min="5633" max="5633" width="6.85546875" style="181" customWidth="1"/>
    <col min="5634" max="5634" width="39.5703125" style="181" customWidth="1"/>
    <col min="5635" max="5636" width="14.85546875" style="181" customWidth="1"/>
    <col min="5637" max="5637" width="16.28515625" style="181" customWidth="1"/>
    <col min="5638" max="5888" width="9.140625" style="181"/>
    <col min="5889" max="5889" width="6.85546875" style="181" customWidth="1"/>
    <col min="5890" max="5890" width="39.5703125" style="181" customWidth="1"/>
    <col min="5891" max="5892" width="14.85546875" style="181" customWidth="1"/>
    <col min="5893" max="5893" width="16.28515625" style="181" customWidth="1"/>
    <col min="5894" max="6144" width="9.140625" style="181"/>
    <col min="6145" max="6145" width="6.85546875" style="181" customWidth="1"/>
    <col min="6146" max="6146" width="39.5703125" style="181" customWidth="1"/>
    <col min="6147" max="6148" width="14.85546875" style="181" customWidth="1"/>
    <col min="6149" max="6149" width="16.28515625" style="181" customWidth="1"/>
    <col min="6150" max="6400" width="9.140625" style="181"/>
    <col min="6401" max="6401" width="6.85546875" style="181" customWidth="1"/>
    <col min="6402" max="6402" width="39.5703125" style="181" customWidth="1"/>
    <col min="6403" max="6404" width="14.85546875" style="181" customWidth="1"/>
    <col min="6405" max="6405" width="16.28515625" style="181" customWidth="1"/>
    <col min="6406" max="6656" width="9.140625" style="181"/>
    <col min="6657" max="6657" width="6.85546875" style="181" customWidth="1"/>
    <col min="6658" max="6658" width="39.5703125" style="181" customWidth="1"/>
    <col min="6659" max="6660" width="14.85546875" style="181" customWidth="1"/>
    <col min="6661" max="6661" width="16.28515625" style="181" customWidth="1"/>
    <col min="6662" max="6912" width="9.140625" style="181"/>
    <col min="6913" max="6913" width="6.85546875" style="181" customWidth="1"/>
    <col min="6914" max="6914" width="39.5703125" style="181" customWidth="1"/>
    <col min="6915" max="6916" width="14.85546875" style="181" customWidth="1"/>
    <col min="6917" max="6917" width="16.28515625" style="181" customWidth="1"/>
    <col min="6918" max="7168" width="9.140625" style="181"/>
    <col min="7169" max="7169" width="6.85546875" style="181" customWidth="1"/>
    <col min="7170" max="7170" width="39.5703125" style="181" customWidth="1"/>
    <col min="7171" max="7172" width="14.85546875" style="181" customWidth="1"/>
    <col min="7173" max="7173" width="16.28515625" style="181" customWidth="1"/>
    <col min="7174" max="7424" width="9.140625" style="181"/>
    <col min="7425" max="7425" width="6.85546875" style="181" customWidth="1"/>
    <col min="7426" max="7426" width="39.5703125" style="181" customWidth="1"/>
    <col min="7427" max="7428" width="14.85546875" style="181" customWidth="1"/>
    <col min="7429" max="7429" width="16.28515625" style="181" customWidth="1"/>
    <col min="7430" max="7680" width="9.140625" style="181"/>
    <col min="7681" max="7681" width="6.85546875" style="181" customWidth="1"/>
    <col min="7682" max="7682" width="39.5703125" style="181" customWidth="1"/>
    <col min="7683" max="7684" width="14.85546875" style="181" customWidth="1"/>
    <col min="7685" max="7685" width="16.28515625" style="181" customWidth="1"/>
    <col min="7686" max="7936" width="9.140625" style="181"/>
    <col min="7937" max="7937" width="6.85546875" style="181" customWidth="1"/>
    <col min="7938" max="7938" width="39.5703125" style="181" customWidth="1"/>
    <col min="7939" max="7940" width="14.85546875" style="181" customWidth="1"/>
    <col min="7941" max="7941" width="16.28515625" style="181" customWidth="1"/>
    <col min="7942" max="8192" width="9.140625" style="181"/>
    <col min="8193" max="8193" width="6.85546875" style="181" customWidth="1"/>
    <col min="8194" max="8194" width="39.5703125" style="181" customWidth="1"/>
    <col min="8195" max="8196" width="14.85546875" style="181" customWidth="1"/>
    <col min="8197" max="8197" width="16.28515625" style="181" customWidth="1"/>
    <col min="8198" max="8448" width="9.140625" style="181"/>
    <col min="8449" max="8449" width="6.85546875" style="181" customWidth="1"/>
    <col min="8450" max="8450" width="39.5703125" style="181" customWidth="1"/>
    <col min="8451" max="8452" width="14.85546875" style="181" customWidth="1"/>
    <col min="8453" max="8453" width="16.28515625" style="181" customWidth="1"/>
    <col min="8454" max="8704" width="9.140625" style="181"/>
    <col min="8705" max="8705" width="6.85546875" style="181" customWidth="1"/>
    <col min="8706" max="8706" width="39.5703125" style="181" customWidth="1"/>
    <col min="8707" max="8708" width="14.85546875" style="181" customWidth="1"/>
    <col min="8709" max="8709" width="16.28515625" style="181" customWidth="1"/>
    <col min="8710" max="8960" width="9.140625" style="181"/>
    <col min="8961" max="8961" width="6.85546875" style="181" customWidth="1"/>
    <col min="8962" max="8962" width="39.5703125" style="181" customWidth="1"/>
    <col min="8963" max="8964" width="14.85546875" style="181" customWidth="1"/>
    <col min="8965" max="8965" width="16.28515625" style="181" customWidth="1"/>
    <col min="8966" max="9216" width="9.140625" style="181"/>
    <col min="9217" max="9217" width="6.85546875" style="181" customWidth="1"/>
    <col min="9218" max="9218" width="39.5703125" style="181" customWidth="1"/>
    <col min="9219" max="9220" width="14.85546875" style="181" customWidth="1"/>
    <col min="9221" max="9221" width="16.28515625" style="181" customWidth="1"/>
    <col min="9222" max="9472" width="9.140625" style="181"/>
    <col min="9473" max="9473" width="6.85546875" style="181" customWidth="1"/>
    <col min="9474" max="9474" width="39.5703125" style="181" customWidth="1"/>
    <col min="9475" max="9476" width="14.85546875" style="181" customWidth="1"/>
    <col min="9477" max="9477" width="16.28515625" style="181" customWidth="1"/>
    <col min="9478" max="9728" width="9.140625" style="181"/>
    <col min="9729" max="9729" width="6.85546875" style="181" customWidth="1"/>
    <col min="9730" max="9730" width="39.5703125" style="181" customWidth="1"/>
    <col min="9731" max="9732" width="14.85546875" style="181" customWidth="1"/>
    <col min="9733" max="9733" width="16.28515625" style="181" customWidth="1"/>
    <col min="9734" max="9984" width="9.140625" style="181"/>
    <col min="9985" max="9985" width="6.85546875" style="181" customWidth="1"/>
    <col min="9986" max="9986" width="39.5703125" style="181" customWidth="1"/>
    <col min="9987" max="9988" width="14.85546875" style="181" customWidth="1"/>
    <col min="9989" max="9989" width="16.28515625" style="181" customWidth="1"/>
    <col min="9990" max="10240" width="9.140625" style="181"/>
    <col min="10241" max="10241" width="6.85546875" style="181" customWidth="1"/>
    <col min="10242" max="10242" width="39.5703125" style="181" customWidth="1"/>
    <col min="10243" max="10244" width="14.85546875" style="181" customWidth="1"/>
    <col min="10245" max="10245" width="16.28515625" style="181" customWidth="1"/>
    <col min="10246" max="10496" width="9.140625" style="181"/>
    <col min="10497" max="10497" width="6.85546875" style="181" customWidth="1"/>
    <col min="10498" max="10498" width="39.5703125" style="181" customWidth="1"/>
    <col min="10499" max="10500" width="14.85546875" style="181" customWidth="1"/>
    <col min="10501" max="10501" width="16.28515625" style="181" customWidth="1"/>
    <col min="10502" max="10752" width="9.140625" style="181"/>
    <col min="10753" max="10753" width="6.85546875" style="181" customWidth="1"/>
    <col min="10754" max="10754" width="39.5703125" style="181" customWidth="1"/>
    <col min="10755" max="10756" width="14.85546875" style="181" customWidth="1"/>
    <col min="10757" max="10757" width="16.28515625" style="181" customWidth="1"/>
    <col min="10758" max="11008" width="9.140625" style="181"/>
    <col min="11009" max="11009" width="6.85546875" style="181" customWidth="1"/>
    <col min="11010" max="11010" width="39.5703125" style="181" customWidth="1"/>
    <col min="11011" max="11012" width="14.85546875" style="181" customWidth="1"/>
    <col min="11013" max="11013" width="16.28515625" style="181" customWidth="1"/>
    <col min="11014" max="11264" width="9.140625" style="181"/>
    <col min="11265" max="11265" width="6.85546875" style="181" customWidth="1"/>
    <col min="11266" max="11266" width="39.5703125" style="181" customWidth="1"/>
    <col min="11267" max="11268" width="14.85546875" style="181" customWidth="1"/>
    <col min="11269" max="11269" width="16.28515625" style="181" customWidth="1"/>
    <col min="11270" max="11520" width="9.140625" style="181"/>
    <col min="11521" max="11521" width="6.85546875" style="181" customWidth="1"/>
    <col min="11522" max="11522" width="39.5703125" style="181" customWidth="1"/>
    <col min="11523" max="11524" width="14.85546875" style="181" customWidth="1"/>
    <col min="11525" max="11525" width="16.28515625" style="181" customWidth="1"/>
    <col min="11526" max="11776" width="9.140625" style="181"/>
    <col min="11777" max="11777" width="6.85546875" style="181" customWidth="1"/>
    <col min="11778" max="11778" width="39.5703125" style="181" customWidth="1"/>
    <col min="11779" max="11780" width="14.85546875" style="181" customWidth="1"/>
    <col min="11781" max="11781" width="16.28515625" style="181" customWidth="1"/>
    <col min="11782" max="12032" width="9.140625" style="181"/>
    <col min="12033" max="12033" width="6.85546875" style="181" customWidth="1"/>
    <col min="12034" max="12034" width="39.5703125" style="181" customWidth="1"/>
    <col min="12035" max="12036" width="14.85546875" style="181" customWidth="1"/>
    <col min="12037" max="12037" width="16.28515625" style="181" customWidth="1"/>
    <col min="12038" max="12288" width="9.140625" style="181"/>
    <col min="12289" max="12289" width="6.85546875" style="181" customWidth="1"/>
    <col min="12290" max="12290" width="39.5703125" style="181" customWidth="1"/>
    <col min="12291" max="12292" width="14.85546875" style="181" customWidth="1"/>
    <col min="12293" max="12293" width="16.28515625" style="181" customWidth="1"/>
    <col min="12294" max="12544" width="9.140625" style="181"/>
    <col min="12545" max="12545" width="6.85546875" style="181" customWidth="1"/>
    <col min="12546" max="12546" width="39.5703125" style="181" customWidth="1"/>
    <col min="12547" max="12548" width="14.85546875" style="181" customWidth="1"/>
    <col min="12549" max="12549" width="16.28515625" style="181" customWidth="1"/>
    <col min="12550" max="12800" width="9.140625" style="181"/>
    <col min="12801" max="12801" width="6.85546875" style="181" customWidth="1"/>
    <col min="12802" max="12802" width="39.5703125" style="181" customWidth="1"/>
    <col min="12803" max="12804" width="14.85546875" style="181" customWidth="1"/>
    <col min="12805" max="12805" width="16.28515625" style="181" customWidth="1"/>
    <col min="12806" max="13056" width="9.140625" style="181"/>
    <col min="13057" max="13057" width="6.85546875" style="181" customWidth="1"/>
    <col min="13058" max="13058" width="39.5703125" style="181" customWidth="1"/>
    <col min="13059" max="13060" width="14.85546875" style="181" customWidth="1"/>
    <col min="13061" max="13061" width="16.28515625" style="181" customWidth="1"/>
    <col min="13062" max="13312" width="9.140625" style="181"/>
    <col min="13313" max="13313" width="6.85546875" style="181" customWidth="1"/>
    <col min="13314" max="13314" width="39.5703125" style="181" customWidth="1"/>
    <col min="13315" max="13316" width="14.85546875" style="181" customWidth="1"/>
    <col min="13317" max="13317" width="16.28515625" style="181" customWidth="1"/>
    <col min="13318" max="13568" width="9.140625" style="181"/>
    <col min="13569" max="13569" width="6.85546875" style="181" customWidth="1"/>
    <col min="13570" max="13570" width="39.5703125" style="181" customWidth="1"/>
    <col min="13571" max="13572" width="14.85546875" style="181" customWidth="1"/>
    <col min="13573" max="13573" width="16.28515625" style="181" customWidth="1"/>
    <col min="13574" max="13824" width="9.140625" style="181"/>
    <col min="13825" max="13825" width="6.85546875" style="181" customWidth="1"/>
    <col min="13826" max="13826" width="39.5703125" style="181" customWidth="1"/>
    <col min="13827" max="13828" width="14.85546875" style="181" customWidth="1"/>
    <col min="13829" max="13829" width="16.28515625" style="181" customWidth="1"/>
    <col min="13830" max="14080" width="9.140625" style="181"/>
    <col min="14081" max="14081" width="6.85546875" style="181" customWidth="1"/>
    <col min="14082" max="14082" width="39.5703125" style="181" customWidth="1"/>
    <col min="14083" max="14084" width="14.85546875" style="181" customWidth="1"/>
    <col min="14085" max="14085" width="16.28515625" style="181" customWidth="1"/>
    <col min="14086" max="14336" width="9.140625" style="181"/>
    <col min="14337" max="14337" width="6.85546875" style="181" customWidth="1"/>
    <col min="14338" max="14338" width="39.5703125" style="181" customWidth="1"/>
    <col min="14339" max="14340" width="14.85546875" style="181" customWidth="1"/>
    <col min="14341" max="14341" width="16.28515625" style="181" customWidth="1"/>
    <col min="14342" max="14592" width="9.140625" style="181"/>
    <col min="14593" max="14593" width="6.85546875" style="181" customWidth="1"/>
    <col min="14594" max="14594" width="39.5703125" style="181" customWidth="1"/>
    <col min="14595" max="14596" width="14.85546875" style="181" customWidth="1"/>
    <col min="14597" max="14597" width="16.28515625" style="181" customWidth="1"/>
    <col min="14598" max="14848" width="9.140625" style="181"/>
    <col min="14849" max="14849" width="6.85546875" style="181" customWidth="1"/>
    <col min="14850" max="14850" width="39.5703125" style="181" customWidth="1"/>
    <col min="14851" max="14852" width="14.85546875" style="181" customWidth="1"/>
    <col min="14853" max="14853" width="16.28515625" style="181" customWidth="1"/>
    <col min="14854" max="15104" width="9.140625" style="181"/>
    <col min="15105" max="15105" width="6.85546875" style="181" customWidth="1"/>
    <col min="15106" max="15106" width="39.5703125" style="181" customWidth="1"/>
    <col min="15107" max="15108" width="14.85546875" style="181" customWidth="1"/>
    <col min="15109" max="15109" width="16.28515625" style="181" customWidth="1"/>
    <col min="15110" max="15360" width="9.140625" style="181"/>
    <col min="15361" max="15361" width="6.85546875" style="181" customWidth="1"/>
    <col min="15362" max="15362" width="39.5703125" style="181" customWidth="1"/>
    <col min="15363" max="15364" width="14.85546875" style="181" customWidth="1"/>
    <col min="15365" max="15365" width="16.28515625" style="181" customWidth="1"/>
    <col min="15366" max="15616" width="9.140625" style="181"/>
    <col min="15617" max="15617" width="6.85546875" style="181" customWidth="1"/>
    <col min="15618" max="15618" width="39.5703125" style="181" customWidth="1"/>
    <col min="15619" max="15620" width="14.85546875" style="181" customWidth="1"/>
    <col min="15621" max="15621" width="16.28515625" style="181" customWidth="1"/>
    <col min="15622" max="15872" width="9.140625" style="181"/>
    <col min="15873" max="15873" width="6.85546875" style="181" customWidth="1"/>
    <col min="15874" max="15874" width="39.5703125" style="181" customWidth="1"/>
    <col min="15875" max="15876" width="14.85546875" style="181" customWidth="1"/>
    <col min="15877" max="15877" width="16.28515625" style="181" customWidth="1"/>
    <col min="15878" max="16128" width="9.140625" style="181"/>
    <col min="16129" max="16129" width="6.85546875" style="181" customWidth="1"/>
    <col min="16130" max="16130" width="39.5703125" style="181" customWidth="1"/>
    <col min="16131" max="16132" width="14.85546875" style="181" customWidth="1"/>
    <col min="16133" max="16133" width="16.28515625" style="181" customWidth="1"/>
    <col min="16134" max="16384" width="9.140625" style="181"/>
  </cols>
  <sheetData>
    <row r="1" spans="1:5" x14ac:dyDescent="0.25">
      <c r="B1" s="182"/>
      <c r="C1" s="182"/>
      <c r="D1" s="208"/>
      <c r="E1" s="208" t="s">
        <v>737</v>
      </c>
    </row>
    <row r="2" spans="1:5" x14ac:dyDescent="0.25">
      <c r="B2" s="182"/>
      <c r="C2" s="182"/>
      <c r="D2" s="208"/>
      <c r="E2" s="208" t="s">
        <v>127</v>
      </c>
    </row>
    <row r="3" spans="1:5" x14ac:dyDescent="0.25">
      <c r="B3" s="484" t="s">
        <v>620</v>
      </c>
      <c r="C3" s="484"/>
      <c r="D3" s="484"/>
      <c r="E3" s="484"/>
    </row>
    <row r="4" spans="1:5" x14ac:dyDescent="0.25">
      <c r="B4" s="182"/>
      <c r="C4" s="182"/>
      <c r="D4" s="208"/>
      <c r="E4" s="208" t="s">
        <v>166</v>
      </c>
    </row>
    <row r="5" spans="1:5" x14ac:dyDescent="0.25">
      <c r="B5" s="182"/>
      <c r="C5" s="182"/>
      <c r="D5" s="208"/>
      <c r="E5" s="208" t="s">
        <v>524</v>
      </c>
    </row>
    <row r="6" spans="1:5" ht="14.25" customHeight="1" x14ac:dyDescent="0.25">
      <c r="C6" s="208"/>
    </row>
    <row r="7" spans="1:5" ht="14.25" customHeight="1" x14ac:dyDescent="0.25">
      <c r="B7" s="485" t="s">
        <v>621</v>
      </c>
      <c r="C7" s="485"/>
      <c r="D7" s="485"/>
      <c r="E7" s="485"/>
    </row>
    <row r="8" spans="1:5" ht="74.25" customHeight="1" x14ac:dyDescent="0.25">
      <c r="A8" s="183"/>
      <c r="B8" s="423" t="s">
        <v>733</v>
      </c>
      <c r="C8" s="423"/>
      <c r="D8" s="423"/>
      <c r="E8" s="423"/>
    </row>
    <row r="9" spans="1:5" ht="14.25" customHeight="1" x14ac:dyDescent="0.25">
      <c r="C9" s="208"/>
    </row>
    <row r="10" spans="1:5" ht="18.75" customHeight="1" x14ac:dyDescent="0.25">
      <c r="C10" s="184"/>
      <c r="D10" s="184"/>
      <c r="E10" s="185" t="s">
        <v>114</v>
      </c>
    </row>
    <row r="11" spans="1:5" ht="22.5" customHeight="1" x14ac:dyDescent="0.25">
      <c r="A11" s="186" t="s">
        <v>622</v>
      </c>
      <c r="B11" s="186" t="s">
        <v>623</v>
      </c>
      <c r="C11" s="4" t="s">
        <v>163</v>
      </c>
      <c r="D11" s="273" t="s">
        <v>662</v>
      </c>
      <c r="E11" s="273" t="s">
        <v>663</v>
      </c>
    </row>
    <row r="12" spans="1:5" ht="22.5" customHeight="1" x14ac:dyDescent="0.25">
      <c r="A12" s="186">
        <v>1</v>
      </c>
      <c r="B12" s="209" t="s">
        <v>641</v>
      </c>
      <c r="C12" s="210">
        <v>46.552999999999997</v>
      </c>
      <c r="D12" s="210">
        <v>46.552999999999997</v>
      </c>
      <c r="E12" s="189">
        <f>D12/C12*100</f>
        <v>100</v>
      </c>
    </row>
    <row r="13" spans="1:5" ht="22.5" customHeight="1" x14ac:dyDescent="0.25">
      <c r="A13" s="186">
        <v>2</v>
      </c>
      <c r="B13" s="209" t="s">
        <v>626</v>
      </c>
      <c r="C13" s="210">
        <v>103.42100000000001</v>
      </c>
      <c r="D13" s="210">
        <v>103.42100000000001</v>
      </c>
      <c r="E13" s="189">
        <f t="shared" ref="E13:E18" si="0">D13/C13*100</f>
        <v>100</v>
      </c>
    </row>
    <row r="14" spans="1:5" s="35" customFormat="1" ht="16.5" customHeight="1" x14ac:dyDescent="0.25">
      <c r="A14" s="187" t="s">
        <v>642</v>
      </c>
      <c r="B14" s="211" t="s">
        <v>643</v>
      </c>
      <c r="C14" s="212">
        <v>103.1</v>
      </c>
      <c r="D14" s="212">
        <v>103.1</v>
      </c>
      <c r="E14" s="189">
        <f t="shared" si="0"/>
        <v>100</v>
      </c>
    </row>
    <row r="15" spans="1:5" s="35" customFormat="1" ht="27.75" customHeight="1" x14ac:dyDescent="0.25">
      <c r="A15" s="187" t="s">
        <v>644</v>
      </c>
      <c r="B15" s="213" t="s">
        <v>645</v>
      </c>
      <c r="C15" s="212">
        <v>103.42100000000001</v>
      </c>
      <c r="D15" s="212">
        <v>103.42100000000001</v>
      </c>
      <c r="E15" s="189">
        <f t="shared" si="0"/>
        <v>100</v>
      </c>
    </row>
    <row r="16" spans="1:5" s="35" customFormat="1" x14ac:dyDescent="0.25">
      <c r="A16" s="187" t="s">
        <v>646</v>
      </c>
      <c r="B16" s="213" t="s">
        <v>647</v>
      </c>
      <c r="C16" s="212">
        <v>103.63500000000001</v>
      </c>
      <c r="D16" s="212">
        <v>103.63500000000001</v>
      </c>
      <c r="E16" s="189">
        <f t="shared" si="0"/>
        <v>100</v>
      </c>
    </row>
    <row r="17" spans="1:5" ht="18.75" customHeight="1" x14ac:dyDescent="0.25">
      <c r="A17" s="187" t="s">
        <v>648</v>
      </c>
      <c r="B17" s="213" t="s">
        <v>649</v>
      </c>
      <c r="C17" s="214">
        <v>74.344999999999999</v>
      </c>
      <c r="D17" s="214">
        <v>74.344999999999999</v>
      </c>
      <c r="E17" s="189">
        <f t="shared" si="0"/>
        <v>100</v>
      </c>
    </row>
    <row r="18" spans="1:5" s="194" customFormat="1" ht="18.75" customHeight="1" x14ac:dyDescent="0.25">
      <c r="A18" s="191"/>
      <c r="B18" s="192" t="s">
        <v>624</v>
      </c>
      <c r="C18" s="193">
        <f>SUM(C12:C17)</f>
        <v>534.47500000000002</v>
      </c>
      <c r="D18" s="193">
        <f>SUM(D12:D17)</f>
        <v>534.47500000000002</v>
      </c>
      <c r="E18" s="189">
        <f t="shared" si="0"/>
        <v>100</v>
      </c>
    </row>
    <row r="19" spans="1:5" x14ac:dyDescent="0.25">
      <c r="E19" s="189"/>
    </row>
    <row r="21" spans="1:5" x14ac:dyDescent="0.25">
      <c r="C21" s="196">
        <f>+'11+'!W845</f>
        <v>534.47500000000002</v>
      </c>
      <c r="D21" s="196">
        <f>+'11+'!X845</f>
        <v>534.47500000000002</v>
      </c>
      <c r="E21" s="196"/>
    </row>
    <row r="22" spans="1:5" x14ac:dyDescent="0.25">
      <c r="C22" s="195">
        <f>+'[2]15'!C17+'[2]16'!C17+'[2]17'!C17+'[2]18+'!C17+'[2]19+'!C17+'20 (2++)'!C18</f>
        <v>21378.784</v>
      </c>
      <c r="D22" s="195">
        <f>D18-D21</f>
        <v>0</v>
      </c>
      <c r="E22" s="195">
        <f>+'[2]15'!E17+'[2]16'!E17+'[2]17'!E17+'[2]18+'!E17+'[2]19+'!E17+'20 (2++)'!E18</f>
        <v>303.30918094714832</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1"/>
  <sheetViews>
    <sheetView view="pageBreakPreview" workbookViewId="0">
      <selection activeCell="E2" sqref="E2"/>
    </sheetView>
  </sheetViews>
  <sheetFormatPr defaultRowHeight="15.75" x14ac:dyDescent="0.25"/>
  <cols>
    <col min="1" max="1" width="6.85546875" style="181" customWidth="1"/>
    <col min="2" max="2" width="39.5703125" style="181" customWidth="1"/>
    <col min="3" max="4" width="14.85546875" style="181" customWidth="1"/>
    <col min="5" max="5" width="16.28515625" style="181" customWidth="1"/>
    <col min="6" max="256" width="9.140625" style="181"/>
    <col min="257" max="257" width="6.85546875" style="181" customWidth="1"/>
    <col min="258" max="258" width="39.5703125" style="181" customWidth="1"/>
    <col min="259" max="260" width="14.85546875" style="181" customWidth="1"/>
    <col min="261" max="261" width="16.28515625" style="181" customWidth="1"/>
    <col min="262" max="512" width="9.140625" style="181"/>
    <col min="513" max="513" width="6.85546875" style="181" customWidth="1"/>
    <col min="514" max="514" width="39.5703125" style="181" customWidth="1"/>
    <col min="515" max="516" width="14.85546875" style="181" customWidth="1"/>
    <col min="517" max="517" width="16.28515625" style="181" customWidth="1"/>
    <col min="518" max="768" width="9.140625" style="181"/>
    <col min="769" max="769" width="6.85546875" style="181" customWidth="1"/>
    <col min="770" max="770" width="39.5703125" style="181" customWidth="1"/>
    <col min="771" max="772" width="14.85546875" style="181" customWidth="1"/>
    <col min="773" max="773" width="16.28515625" style="181" customWidth="1"/>
    <col min="774" max="1024" width="9.140625" style="181"/>
    <col min="1025" max="1025" width="6.85546875" style="181" customWidth="1"/>
    <col min="1026" max="1026" width="39.5703125" style="181" customWidth="1"/>
    <col min="1027" max="1028" width="14.85546875" style="181" customWidth="1"/>
    <col min="1029" max="1029" width="16.28515625" style="181" customWidth="1"/>
    <col min="1030" max="1280" width="9.140625" style="181"/>
    <col min="1281" max="1281" width="6.85546875" style="181" customWidth="1"/>
    <col min="1282" max="1282" width="39.5703125" style="181" customWidth="1"/>
    <col min="1283" max="1284" width="14.85546875" style="181" customWidth="1"/>
    <col min="1285" max="1285" width="16.28515625" style="181" customWidth="1"/>
    <col min="1286" max="1536" width="9.140625" style="181"/>
    <col min="1537" max="1537" width="6.85546875" style="181" customWidth="1"/>
    <col min="1538" max="1538" width="39.5703125" style="181" customWidth="1"/>
    <col min="1539" max="1540" width="14.85546875" style="181" customWidth="1"/>
    <col min="1541" max="1541" width="16.28515625" style="181" customWidth="1"/>
    <col min="1542" max="1792" width="9.140625" style="181"/>
    <col min="1793" max="1793" width="6.85546875" style="181" customWidth="1"/>
    <col min="1794" max="1794" width="39.5703125" style="181" customWidth="1"/>
    <col min="1795" max="1796" width="14.85546875" style="181" customWidth="1"/>
    <col min="1797" max="1797" width="16.28515625" style="181" customWidth="1"/>
    <col min="1798" max="2048" width="9.140625" style="181"/>
    <col min="2049" max="2049" width="6.85546875" style="181" customWidth="1"/>
    <col min="2050" max="2050" width="39.5703125" style="181" customWidth="1"/>
    <col min="2051" max="2052" width="14.85546875" style="181" customWidth="1"/>
    <col min="2053" max="2053" width="16.28515625" style="181" customWidth="1"/>
    <col min="2054" max="2304" width="9.140625" style="181"/>
    <col min="2305" max="2305" width="6.85546875" style="181" customWidth="1"/>
    <col min="2306" max="2306" width="39.5703125" style="181" customWidth="1"/>
    <col min="2307" max="2308" width="14.85546875" style="181" customWidth="1"/>
    <col min="2309" max="2309" width="16.28515625" style="181" customWidth="1"/>
    <col min="2310" max="2560" width="9.140625" style="181"/>
    <col min="2561" max="2561" width="6.85546875" style="181" customWidth="1"/>
    <col min="2562" max="2562" width="39.5703125" style="181" customWidth="1"/>
    <col min="2563" max="2564" width="14.85546875" style="181" customWidth="1"/>
    <col min="2565" max="2565" width="16.28515625" style="181" customWidth="1"/>
    <col min="2566" max="2816" width="9.140625" style="181"/>
    <col min="2817" max="2817" width="6.85546875" style="181" customWidth="1"/>
    <col min="2818" max="2818" width="39.5703125" style="181" customWidth="1"/>
    <col min="2819" max="2820" width="14.85546875" style="181" customWidth="1"/>
    <col min="2821" max="2821" width="16.28515625" style="181" customWidth="1"/>
    <col min="2822" max="3072" width="9.140625" style="181"/>
    <col min="3073" max="3073" width="6.85546875" style="181" customWidth="1"/>
    <col min="3074" max="3074" width="39.5703125" style="181" customWidth="1"/>
    <col min="3075" max="3076" width="14.85546875" style="181" customWidth="1"/>
    <col min="3077" max="3077" width="16.28515625" style="181" customWidth="1"/>
    <col min="3078" max="3328" width="9.140625" style="181"/>
    <col min="3329" max="3329" width="6.85546875" style="181" customWidth="1"/>
    <col min="3330" max="3330" width="39.5703125" style="181" customWidth="1"/>
    <col min="3331" max="3332" width="14.85546875" style="181" customWidth="1"/>
    <col min="3333" max="3333" width="16.28515625" style="181" customWidth="1"/>
    <col min="3334" max="3584" width="9.140625" style="181"/>
    <col min="3585" max="3585" width="6.85546875" style="181" customWidth="1"/>
    <col min="3586" max="3586" width="39.5703125" style="181" customWidth="1"/>
    <col min="3587" max="3588" width="14.85546875" style="181" customWidth="1"/>
    <col min="3589" max="3589" width="16.28515625" style="181" customWidth="1"/>
    <col min="3590" max="3840" width="9.140625" style="181"/>
    <col min="3841" max="3841" width="6.85546875" style="181" customWidth="1"/>
    <col min="3842" max="3842" width="39.5703125" style="181" customWidth="1"/>
    <col min="3843" max="3844" width="14.85546875" style="181" customWidth="1"/>
    <col min="3845" max="3845" width="16.28515625" style="181" customWidth="1"/>
    <col min="3846" max="4096" width="9.140625" style="181"/>
    <col min="4097" max="4097" width="6.85546875" style="181" customWidth="1"/>
    <col min="4098" max="4098" width="39.5703125" style="181" customWidth="1"/>
    <col min="4099" max="4100" width="14.85546875" style="181" customWidth="1"/>
    <col min="4101" max="4101" width="16.28515625" style="181" customWidth="1"/>
    <col min="4102" max="4352" width="9.140625" style="181"/>
    <col min="4353" max="4353" width="6.85546875" style="181" customWidth="1"/>
    <col min="4354" max="4354" width="39.5703125" style="181" customWidth="1"/>
    <col min="4355" max="4356" width="14.85546875" style="181" customWidth="1"/>
    <col min="4357" max="4357" width="16.28515625" style="181" customWidth="1"/>
    <col min="4358" max="4608" width="9.140625" style="181"/>
    <col min="4609" max="4609" width="6.85546875" style="181" customWidth="1"/>
    <col min="4610" max="4610" width="39.5703125" style="181" customWidth="1"/>
    <col min="4611" max="4612" width="14.85546875" style="181" customWidth="1"/>
    <col min="4613" max="4613" width="16.28515625" style="181" customWidth="1"/>
    <col min="4614" max="4864" width="9.140625" style="181"/>
    <col min="4865" max="4865" width="6.85546875" style="181" customWidth="1"/>
    <col min="4866" max="4866" width="39.5703125" style="181" customWidth="1"/>
    <col min="4867" max="4868" width="14.85546875" style="181" customWidth="1"/>
    <col min="4869" max="4869" width="16.28515625" style="181" customWidth="1"/>
    <col min="4870" max="5120" width="9.140625" style="181"/>
    <col min="5121" max="5121" width="6.85546875" style="181" customWidth="1"/>
    <col min="5122" max="5122" width="39.5703125" style="181" customWidth="1"/>
    <col min="5123" max="5124" width="14.85546875" style="181" customWidth="1"/>
    <col min="5125" max="5125" width="16.28515625" style="181" customWidth="1"/>
    <col min="5126" max="5376" width="9.140625" style="181"/>
    <col min="5377" max="5377" width="6.85546875" style="181" customWidth="1"/>
    <col min="5378" max="5378" width="39.5703125" style="181" customWidth="1"/>
    <col min="5379" max="5380" width="14.85546875" style="181" customWidth="1"/>
    <col min="5381" max="5381" width="16.28515625" style="181" customWidth="1"/>
    <col min="5382" max="5632" width="9.140625" style="181"/>
    <col min="5633" max="5633" width="6.85546875" style="181" customWidth="1"/>
    <col min="5634" max="5634" width="39.5703125" style="181" customWidth="1"/>
    <col min="5635" max="5636" width="14.85546875" style="181" customWidth="1"/>
    <col min="5637" max="5637" width="16.28515625" style="181" customWidth="1"/>
    <col min="5638" max="5888" width="9.140625" style="181"/>
    <col min="5889" max="5889" width="6.85546875" style="181" customWidth="1"/>
    <col min="5890" max="5890" width="39.5703125" style="181" customWidth="1"/>
    <col min="5891" max="5892" width="14.85546875" style="181" customWidth="1"/>
    <col min="5893" max="5893" width="16.28515625" style="181" customWidth="1"/>
    <col min="5894" max="6144" width="9.140625" style="181"/>
    <col min="6145" max="6145" width="6.85546875" style="181" customWidth="1"/>
    <col min="6146" max="6146" width="39.5703125" style="181" customWidth="1"/>
    <col min="6147" max="6148" width="14.85546875" style="181" customWidth="1"/>
    <col min="6149" max="6149" width="16.28515625" style="181" customWidth="1"/>
    <col min="6150" max="6400" width="9.140625" style="181"/>
    <col min="6401" max="6401" width="6.85546875" style="181" customWidth="1"/>
    <col min="6402" max="6402" width="39.5703125" style="181" customWidth="1"/>
    <col min="6403" max="6404" width="14.85546875" style="181" customWidth="1"/>
    <col min="6405" max="6405" width="16.28515625" style="181" customWidth="1"/>
    <col min="6406" max="6656" width="9.140625" style="181"/>
    <col min="6657" max="6657" width="6.85546875" style="181" customWidth="1"/>
    <col min="6658" max="6658" width="39.5703125" style="181" customWidth="1"/>
    <col min="6659" max="6660" width="14.85546875" style="181" customWidth="1"/>
    <col min="6661" max="6661" width="16.28515625" style="181" customWidth="1"/>
    <col min="6662" max="6912" width="9.140625" style="181"/>
    <col min="6913" max="6913" width="6.85546875" style="181" customWidth="1"/>
    <col min="6914" max="6914" width="39.5703125" style="181" customWidth="1"/>
    <col min="6915" max="6916" width="14.85546875" style="181" customWidth="1"/>
    <col min="6917" max="6917" width="16.28515625" style="181" customWidth="1"/>
    <col min="6918" max="7168" width="9.140625" style="181"/>
    <col min="7169" max="7169" width="6.85546875" style="181" customWidth="1"/>
    <col min="7170" max="7170" width="39.5703125" style="181" customWidth="1"/>
    <col min="7171" max="7172" width="14.85546875" style="181" customWidth="1"/>
    <col min="7173" max="7173" width="16.28515625" style="181" customWidth="1"/>
    <col min="7174" max="7424" width="9.140625" style="181"/>
    <col min="7425" max="7425" width="6.85546875" style="181" customWidth="1"/>
    <col min="7426" max="7426" width="39.5703125" style="181" customWidth="1"/>
    <col min="7427" max="7428" width="14.85546875" style="181" customWidth="1"/>
    <col min="7429" max="7429" width="16.28515625" style="181" customWidth="1"/>
    <col min="7430" max="7680" width="9.140625" style="181"/>
    <col min="7681" max="7681" width="6.85546875" style="181" customWidth="1"/>
    <col min="7682" max="7682" width="39.5703125" style="181" customWidth="1"/>
    <col min="7683" max="7684" width="14.85546875" style="181" customWidth="1"/>
    <col min="7685" max="7685" width="16.28515625" style="181" customWidth="1"/>
    <col min="7686" max="7936" width="9.140625" style="181"/>
    <col min="7937" max="7937" width="6.85546875" style="181" customWidth="1"/>
    <col min="7938" max="7938" width="39.5703125" style="181" customWidth="1"/>
    <col min="7939" max="7940" width="14.85546875" style="181" customWidth="1"/>
    <col min="7941" max="7941" width="16.28515625" style="181" customWidth="1"/>
    <col min="7942" max="8192" width="9.140625" style="181"/>
    <col min="8193" max="8193" width="6.85546875" style="181" customWidth="1"/>
    <col min="8194" max="8194" width="39.5703125" style="181" customWidth="1"/>
    <col min="8195" max="8196" width="14.85546875" style="181" customWidth="1"/>
    <col min="8197" max="8197" width="16.28515625" style="181" customWidth="1"/>
    <col min="8198" max="8448" width="9.140625" style="181"/>
    <col min="8449" max="8449" width="6.85546875" style="181" customWidth="1"/>
    <col min="8450" max="8450" width="39.5703125" style="181" customWidth="1"/>
    <col min="8451" max="8452" width="14.85546875" style="181" customWidth="1"/>
    <col min="8453" max="8453" width="16.28515625" style="181" customWidth="1"/>
    <col min="8454" max="8704" width="9.140625" style="181"/>
    <col min="8705" max="8705" width="6.85546875" style="181" customWidth="1"/>
    <col min="8706" max="8706" width="39.5703125" style="181" customWidth="1"/>
    <col min="8707" max="8708" width="14.85546875" style="181" customWidth="1"/>
    <col min="8709" max="8709" width="16.28515625" style="181" customWidth="1"/>
    <col min="8710" max="8960" width="9.140625" style="181"/>
    <col min="8961" max="8961" width="6.85546875" style="181" customWidth="1"/>
    <col min="8962" max="8962" width="39.5703125" style="181" customWidth="1"/>
    <col min="8963" max="8964" width="14.85546875" style="181" customWidth="1"/>
    <col min="8965" max="8965" width="16.28515625" style="181" customWidth="1"/>
    <col min="8966" max="9216" width="9.140625" style="181"/>
    <col min="9217" max="9217" width="6.85546875" style="181" customWidth="1"/>
    <col min="9218" max="9218" width="39.5703125" style="181" customWidth="1"/>
    <col min="9219" max="9220" width="14.85546875" style="181" customWidth="1"/>
    <col min="9221" max="9221" width="16.28515625" style="181" customWidth="1"/>
    <col min="9222" max="9472" width="9.140625" style="181"/>
    <col min="9473" max="9473" width="6.85546875" style="181" customWidth="1"/>
    <col min="9474" max="9474" width="39.5703125" style="181" customWidth="1"/>
    <col min="9475" max="9476" width="14.85546875" style="181" customWidth="1"/>
    <col min="9477" max="9477" width="16.28515625" style="181" customWidth="1"/>
    <col min="9478" max="9728" width="9.140625" style="181"/>
    <col min="9729" max="9729" width="6.85546875" style="181" customWidth="1"/>
    <col min="9730" max="9730" width="39.5703125" style="181" customWidth="1"/>
    <col min="9731" max="9732" width="14.85546875" style="181" customWidth="1"/>
    <col min="9733" max="9733" width="16.28515625" style="181" customWidth="1"/>
    <col min="9734" max="9984" width="9.140625" style="181"/>
    <col min="9985" max="9985" width="6.85546875" style="181" customWidth="1"/>
    <col min="9986" max="9986" width="39.5703125" style="181" customWidth="1"/>
    <col min="9987" max="9988" width="14.85546875" style="181" customWidth="1"/>
    <col min="9989" max="9989" width="16.28515625" style="181" customWidth="1"/>
    <col min="9990" max="10240" width="9.140625" style="181"/>
    <col min="10241" max="10241" width="6.85546875" style="181" customWidth="1"/>
    <col min="10242" max="10242" width="39.5703125" style="181" customWidth="1"/>
    <col min="10243" max="10244" width="14.85546875" style="181" customWidth="1"/>
    <col min="10245" max="10245" width="16.28515625" style="181" customWidth="1"/>
    <col min="10246" max="10496" width="9.140625" style="181"/>
    <col min="10497" max="10497" width="6.85546875" style="181" customWidth="1"/>
    <col min="10498" max="10498" width="39.5703125" style="181" customWidth="1"/>
    <col min="10499" max="10500" width="14.85546875" style="181" customWidth="1"/>
    <col min="10501" max="10501" width="16.28515625" style="181" customWidth="1"/>
    <col min="10502" max="10752" width="9.140625" style="181"/>
    <col min="10753" max="10753" width="6.85546875" style="181" customWidth="1"/>
    <col min="10754" max="10754" width="39.5703125" style="181" customWidth="1"/>
    <col min="10755" max="10756" width="14.85546875" style="181" customWidth="1"/>
    <col min="10757" max="10757" width="16.28515625" style="181" customWidth="1"/>
    <col min="10758" max="11008" width="9.140625" style="181"/>
    <col min="11009" max="11009" width="6.85546875" style="181" customWidth="1"/>
    <col min="11010" max="11010" width="39.5703125" style="181" customWidth="1"/>
    <col min="11011" max="11012" width="14.85546875" style="181" customWidth="1"/>
    <col min="11013" max="11013" width="16.28515625" style="181" customWidth="1"/>
    <col min="11014" max="11264" width="9.140625" style="181"/>
    <col min="11265" max="11265" width="6.85546875" style="181" customWidth="1"/>
    <col min="11266" max="11266" width="39.5703125" style="181" customWidth="1"/>
    <col min="11267" max="11268" width="14.85546875" style="181" customWidth="1"/>
    <col min="11269" max="11269" width="16.28515625" style="181" customWidth="1"/>
    <col min="11270" max="11520" width="9.140625" style="181"/>
    <col min="11521" max="11521" width="6.85546875" style="181" customWidth="1"/>
    <col min="11522" max="11522" width="39.5703125" style="181" customWidth="1"/>
    <col min="11523" max="11524" width="14.85546875" style="181" customWidth="1"/>
    <col min="11525" max="11525" width="16.28515625" style="181" customWidth="1"/>
    <col min="11526" max="11776" width="9.140625" style="181"/>
    <col min="11777" max="11777" width="6.85546875" style="181" customWidth="1"/>
    <col min="11778" max="11778" width="39.5703125" style="181" customWidth="1"/>
    <col min="11779" max="11780" width="14.85546875" style="181" customWidth="1"/>
    <col min="11781" max="11781" width="16.28515625" style="181" customWidth="1"/>
    <col min="11782" max="12032" width="9.140625" style="181"/>
    <col min="12033" max="12033" width="6.85546875" style="181" customWidth="1"/>
    <col min="12034" max="12034" width="39.5703125" style="181" customWidth="1"/>
    <col min="12035" max="12036" width="14.85546875" style="181" customWidth="1"/>
    <col min="12037" max="12037" width="16.28515625" style="181" customWidth="1"/>
    <col min="12038" max="12288" width="9.140625" style="181"/>
    <col min="12289" max="12289" width="6.85546875" style="181" customWidth="1"/>
    <col min="12290" max="12290" width="39.5703125" style="181" customWidth="1"/>
    <col min="12291" max="12292" width="14.85546875" style="181" customWidth="1"/>
    <col min="12293" max="12293" width="16.28515625" style="181" customWidth="1"/>
    <col min="12294" max="12544" width="9.140625" style="181"/>
    <col min="12545" max="12545" width="6.85546875" style="181" customWidth="1"/>
    <col min="12546" max="12546" width="39.5703125" style="181" customWidth="1"/>
    <col min="12547" max="12548" width="14.85546875" style="181" customWidth="1"/>
    <col min="12549" max="12549" width="16.28515625" style="181" customWidth="1"/>
    <col min="12550" max="12800" width="9.140625" style="181"/>
    <col min="12801" max="12801" width="6.85546875" style="181" customWidth="1"/>
    <col min="12802" max="12802" width="39.5703125" style="181" customWidth="1"/>
    <col min="12803" max="12804" width="14.85546875" style="181" customWidth="1"/>
    <col min="12805" max="12805" width="16.28515625" style="181" customWidth="1"/>
    <col min="12806" max="13056" width="9.140625" style="181"/>
    <col min="13057" max="13057" width="6.85546875" style="181" customWidth="1"/>
    <col min="13058" max="13058" width="39.5703125" style="181" customWidth="1"/>
    <col min="13059" max="13060" width="14.85546875" style="181" customWidth="1"/>
    <col min="13061" max="13061" width="16.28515625" style="181" customWidth="1"/>
    <col min="13062" max="13312" width="9.140625" style="181"/>
    <col min="13313" max="13313" width="6.85546875" style="181" customWidth="1"/>
    <col min="13314" max="13314" width="39.5703125" style="181" customWidth="1"/>
    <col min="13315" max="13316" width="14.85546875" style="181" customWidth="1"/>
    <col min="13317" max="13317" width="16.28515625" style="181" customWidth="1"/>
    <col min="13318" max="13568" width="9.140625" style="181"/>
    <col min="13569" max="13569" width="6.85546875" style="181" customWidth="1"/>
    <col min="13570" max="13570" width="39.5703125" style="181" customWidth="1"/>
    <col min="13571" max="13572" width="14.85546875" style="181" customWidth="1"/>
    <col min="13573" max="13573" width="16.28515625" style="181" customWidth="1"/>
    <col min="13574" max="13824" width="9.140625" style="181"/>
    <col min="13825" max="13825" width="6.85546875" style="181" customWidth="1"/>
    <col min="13826" max="13826" width="39.5703125" style="181" customWidth="1"/>
    <col min="13827" max="13828" width="14.85546875" style="181" customWidth="1"/>
    <col min="13829" max="13829" width="16.28515625" style="181" customWidth="1"/>
    <col min="13830" max="14080" width="9.140625" style="181"/>
    <col min="14081" max="14081" width="6.85546875" style="181" customWidth="1"/>
    <col min="14082" max="14082" width="39.5703125" style="181" customWidth="1"/>
    <col min="14083" max="14084" width="14.85546875" style="181" customWidth="1"/>
    <col min="14085" max="14085" width="16.28515625" style="181" customWidth="1"/>
    <col min="14086" max="14336" width="9.140625" style="181"/>
    <col min="14337" max="14337" width="6.85546875" style="181" customWidth="1"/>
    <col min="14338" max="14338" width="39.5703125" style="181" customWidth="1"/>
    <col min="14339" max="14340" width="14.85546875" style="181" customWidth="1"/>
    <col min="14341" max="14341" width="16.28515625" style="181" customWidth="1"/>
    <col min="14342" max="14592" width="9.140625" style="181"/>
    <col min="14593" max="14593" width="6.85546875" style="181" customWidth="1"/>
    <col min="14594" max="14594" width="39.5703125" style="181" customWidth="1"/>
    <col min="14595" max="14596" width="14.85546875" style="181" customWidth="1"/>
    <col min="14597" max="14597" width="16.28515625" style="181" customWidth="1"/>
    <col min="14598" max="14848" width="9.140625" style="181"/>
    <col min="14849" max="14849" width="6.85546875" style="181" customWidth="1"/>
    <col min="14850" max="14850" width="39.5703125" style="181" customWidth="1"/>
    <col min="14851" max="14852" width="14.85546875" style="181" customWidth="1"/>
    <col min="14853" max="14853" width="16.28515625" style="181" customWidth="1"/>
    <col min="14854" max="15104" width="9.140625" style="181"/>
    <col min="15105" max="15105" width="6.85546875" style="181" customWidth="1"/>
    <col min="15106" max="15106" width="39.5703125" style="181" customWidth="1"/>
    <col min="15107" max="15108" width="14.85546875" style="181" customWidth="1"/>
    <col min="15109" max="15109" width="16.28515625" style="181" customWidth="1"/>
    <col min="15110" max="15360" width="9.140625" style="181"/>
    <col min="15361" max="15361" width="6.85546875" style="181" customWidth="1"/>
    <col min="15362" max="15362" width="39.5703125" style="181" customWidth="1"/>
    <col min="15363" max="15364" width="14.85546875" style="181" customWidth="1"/>
    <col min="15365" max="15365" width="16.28515625" style="181" customWidth="1"/>
    <col min="15366" max="15616" width="9.140625" style="181"/>
    <col min="15617" max="15617" width="6.85546875" style="181" customWidth="1"/>
    <col min="15618" max="15618" width="39.5703125" style="181" customWidth="1"/>
    <col min="15619" max="15620" width="14.85546875" style="181" customWidth="1"/>
    <col min="15621" max="15621" width="16.28515625" style="181" customWidth="1"/>
    <col min="15622" max="15872" width="9.140625" style="181"/>
    <col min="15873" max="15873" width="6.85546875" style="181" customWidth="1"/>
    <col min="15874" max="15874" width="39.5703125" style="181" customWidth="1"/>
    <col min="15875" max="15876" width="14.85546875" style="181" customWidth="1"/>
    <col min="15877" max="15877" width="16.28515625" style="181" customWidth="1"/>
    <col min="15878" max="16128" width="9.140625" style="181"/>
    <col min="16129" max="16129" width="6.85546875" style="181" customWidth="1"/>
    <col min="16130" max="16130" width="39.5703125" style="181" customWidth="1"/>
    <col min="16131" max="16132" width="14.85546875" style="181" customWidth="1"/>
    <col min="16133" max="16133" width="16.28515625" style="181" customWidth="1"/>
    <col min="16134" max="16384" width="9.140625" style="181"/>
  </cols>
  <sheetData>
    <row r="1" spans="1:5" x14ac:dyDescent="0.25">
      <c r="B1" s="182"/>
      <c r="C1" s="182"/>
      <c r="D1" s="260"/>
      <c r="E1" s="260" t="s">
        <v>738</v>
      </c>
    </row>
    <row r="2" spans="1:5" x14ac:dyDescent="0.25">
      <c r="B2" s="182"/>
      <c r="C2" s="182"/>
      <c r="D2" s="260"/>
      <c r="E2" s="260" t="s">
        <v>127</v>
      </c>
    </row>
    <row r="3" spans="1:5" x14ac:dyDescent="0.25">
      <c r="B3" s="484" t="s">
        <v>620</v>
      </c>
      <c r="C3" s="484"/>
      <c r="D3" s="484"/>
      <c r="E3" s="484"/>
    </row>
    <row r="4" spans="1:5" x14ac:dyDescent="0.25">
      <c r="B4" s="182"/>
      <c r="C4" s="182"/>
      <c r="D4" s="260"/>
      <c r="E4" s="260" t="s">
        <v>166</v>
      </c>
    </row>
    <row r="5" spans="1:5" x14ac:dyDescent="0.25">
      <c r="B5" s="182"/>
      <c r="C5" s="182"/>
      <c r="D5" s="260"/>
      <c r="E5" s="260" t="s">
        <v>524</v>
      </c>
    </row>
    <row r="6" spans="1:5" ht="14.25" customHeight="1" x14ac:dyDescent="0.25">
      <c r="C6" s="260"/>
    </row>
    <row r="7" spans="1:5" ht="14.25" customHeight="1" x14ac:dyDescent="0.25">
      <c r="B7" s="485" t="s">
        <v>621</v>
      </c>
      <c r="C7" s="485"/>
      <c r="D7" s="485"/>
      <c r="E7" s="485"/>
    </row>
    <row r="8" spans="1:5" ht="74.25" customHeight="1" x14ac:dyDescent="0.25">
      <c r="A8" s="183"/>
      <c r="B8" s="423" t="s">
        <v>734</v>
      </c>
      <c r="C8" s="423"/>
      <c r="D8" s="423"/>
      <c r="E8" s="423"/>
    </row>
    <row r="9" spans="1:5" ht="14.25" customHeight="1" x14ac:dyDescent="0.25">
      <c r="C9" s="260"/>
    </row>
    <row r="10" spans="1:5" ht="18.75" customHeight="1" x14ac:dyDescent="0.25">
      <c r="C10" s="184"/>
      <c r="D10" s="184"/>
      <c r="E10" s="185" t="s">
        <v>114</v>
      </c>
    </row>
    <row r="11" spans="1:5" ht="22.5" customHeight="1" x14ac:dyDescent="0.25">
      <c r="A11" s="186" t="s">
        <v>622</v>
      </c>
      <c r="B11" s="186" t="s">
        <v>623</v>
      </c>
      <c r="C11" s="4" t="s">
        <v>163</v>
      </c>
      <c r="D11" s="273" t="s">
        <v>662</v>
      </c>
      <c r="E11" s="273" t="s">
        <v>663</v>
      </c>
    </row>
    <row r="12" spans="1:5" ht="22.5" customHeight="1" x14ac:dyDescent="0.25">
      <c r="A12" s="186">
        <v>2</v>
      </c>
      <c r="B12" s="209" t="s">
        <v>626</v>
      </c>
      <c r="C12" s="210">
        <f>296.01*2</f>
        <v>592.02</v>
      </c>
      <c r="D12" s="210">
        <v>296.01</v>
      </c>
      <c r="E12" s="189">
        <f>D12/C12*100</f>
        <v>50</v>
      </c>
    </row>
    <row r="13" spans="1:5" s="35" customFormat="1" ht="16.5" customHeight="1" x14ac:dyDescent="0.25">
      <c r="A13" s="187" t="s">
        <v>642</v>
      </c>
      <c r="B13" s="211" t="s">
        <v>643</v>
      </c>
      <c r="C13" s="210">
        <f t="shared" ref="C13:C16" si="0">296.01*2</f>
        <v>592.02</v>
      </c>
      <c r="D13" s="210">
        <v>296.01</v>
      </c>
      <c r="E13" s="189">
        <f t="shared" ref="E13:E17" si="1">D13/C13*100</f>
        <v>50</v>
      </c>
    </row>
    <row r="14" spans="1:5" s="35" customFormat="1" ht="27.75" customHeight="1" x14ac:dyDescent="0.25">
      <c r="A14" s="187" t="s">
        <v>644</v>
      </c>
      <c r="B14" s="213" t="s">
        <v>645</v>
      </c>
      <c r="C14" s="210">
        <f t="shared" si="0"/>
        <v>592.02</v>
      </c>
      <c r="D14" s="210">
        <v>296.01</v>
      </c>
      <c r="E14" s="189">
        <f t="shared" si="1"/>
        <v>50</v>
      </c>
    </row>
    <row r="15" spans="1:5" s="35" customFormat="1" x14ac:dyDescent="0.25">
      <c r="A15" s="187" t="s">
        <v>646</v>
      </c>
      <c r="B15" s="213" t="s">
        <v>647</v>
      </c>
      <c r="C15" s="210">
        <f t="shared" si="0"/>
        <v>592.02</v>
      </c>
      <c r="D15" s="210">
        <v>296.01</v>
      </c>
      <c r="E15" s="189">
        <f t="shared" si="1"/>
        <v>50</v>
      </c>
    </row>
    <row r="16" spans="1:5" ht="18.75" customHeight="1" x14ac:dyDescent="0.25">
      <c r="A16" s="187" t="s">
        <v>648</v>
      </c>
      <c r="B16" s="213" t="s">
        <v>649</v>
      </c>
      <c r="C16" s="210">
        <f t="shared" si="0"/>
        <v>592.02</v>
      </c>
      <c r="D16" s="210">
        <v>296.01</v>
      </c>
      <c r="E16" s="189">
        <f t="shared" si="1"/>
        <v>50</v>
      </c>
    </row>
    <row r="17" spans="1:5" s="194" customFormat="1" ht="18.75" customHeight="1" x14ac:dyDescent="0.25">
      <c r="A17" s="191"/>
      <c r="B17" s="192" t="s">
        <v>624</v>
      </c>
      <c r="C17" s="193">
        <f>SUM(C12:C16)</f>
        <v>2960.1</v>
      </c>
      <c r="D17" s="193">
        <f>SUM(D12:D16)</f>
        <v>1480.05</v>
      </c>
      <c r="E17" s="189">
        <f t="shared" si="1"/>
        <v>50</v>
      </c>
    </row>
    <row r="18" spans="1:5" x14ac:dyDescent="0.25">
      <c r="E18" s="189"/>
    </row>
    <row r="20" spans="1:5" x14ac:dyDescent="0.25">
      <c r="C20" s="196">
        <f>+'11+'!W819</f>
        <v>2960.1</v>
      </c>
      <c r="D20" s="196">
        <f>+'11+'!X819</f>
        <v>1480.05</v>
      </c>
      <c r="E20" s="196"/>
    </row>
    <row r="21" spans="1:5" x14ac:dyDescent="0.25">
      <c r="C21" s="195">
        <f>+'[2]15'!C17+'[2]16'!C17+'[2]17'!C17+'[2]18+'!C17+'[2]19+'!C17+'20 (3++)'!C17</f>
        <v>23804.409</v>
      </c>
      <c r="D21" s="195">
        <f>D17-D20</f>
        <v>0</v>
      </c>
      <c r="E21" s="195">
        <f>+'[2]15'!E17+'[2]16'!E17+'[2]17'!E17+'[2]18+'!E17+'[2]19+'!E17+'20 (3++)'!E17</f>
        <v>253.30918094714832</v>
      </c>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17"/>
  <sheetViews>
    <sheetView view="pageBreakPreview" workbookViewId="0">
      <selection activeCell="E2" sqref="E2"/>
    </sheetView>
  </sheetViews>
  <sheetFormatPr defaultRowHeight="15.75" x14ac:dyDescent="0.25"/>
  <cols>
    <col min="1" max="1" width="6.85546875" style="181" customWidth="1"/>
    <col min="2" max="2" width="40.85546875" style="181" customWidth="1"/>
    <col min="3" max="5" width="14.85546875" style="181" customWidth="1"/>
    <col min="6" max="256" width="9.140625" style="181"/>
    <col min="257" max="257" width="6.85546875" style="181" customWidth="1"/>
    <col min="258" max="258" width="40.85546875" style="181" customWidth="1"/>
    <col min="259" max="261" width="14.85546875" style="181" customWidth="1"/>
    <col min="262" max="512" width="9.140625" style="181"/>
    <col min="513" max="513" width="6.85546875" style="181" customWidth="1"/>
    <col min="514" max="514" width="40.85546875" style="181" customWidth="1"/>
    <col min="515" max="517" width="14.85546875" style="181" customWidth="1"/>
    <col min="518" max="768" width="9.140625" style="181"/>
    <col min="769" max="769" width="6.85546875" style="181" customWidth="1"/>
    <col min="770" max="770" width="40.85546875" style="181" customWidth="1"/>
    <col min="771" max="773" width="14.85546875" style="181" customWidth="1"/>
    <col min="774" max="1024" width="9.140625" style="181"/>
    <col min="1025" max="1025" width="6.85546875" style="181" customWidth="1"/>
    <col min="1026" max="1026" width="40.85546875" style="181" customWidth="1"/>
    <col min="1027" max="1029" width="14.85546875" style="181" customWidth="1"/>
    <col min="1030" max="1280" width="9.140625" style="181"/>
    <col min="1281" max="1281" width="6.85546875" style="181" customWidth="1"/>
    <col min="1282" max="1282" width="40.85546875" style="181" customWidth="1"/>
    <col min="1283" max="1285" width="14.85546875" style="181" customWidth="1"/>
    <col min="1286" max="1536" width="9.140625" style="181"/>
    <col min="1537" max="1537" width="6.85546875" style="181" customWidth="1"/>
    <col min="1538" max="1538" width="40.85546875" style="181" customWidth="1"/>
    <col min="1539" max="1541" width="14.85546875" style="181" customWidth="1"/>
    <col min="1542" max="1792" width="9.140625" style="181"/>
    <col min="1793" max="1793" width="6.85546875" style="181" customWidth="1"/>
    <col min="1794" max="1794" width="40.85546875" style="181" customWidth="1"/>
    <col min="1795" max="1797" width="14.85546875" style="181" customWidth="1"/>
    <col min="1798" max="2048" width="9.140625" style="181"/>
    <col min="2049" max="2049" width="6.85546875" style="181" customWidth="1"/>
    <col min="2050" max="2050" width="40.85546875" style="181" customWidth="1"/>
    <col min="2051" max="2053" width="14.85546875" style="181" customWidth="1"/>
    <col min="2054" max="2304" width="9.140625" style="181"/>
    <col min="2305" max="2305" width="6.85546875" style="181" customWidth="1"/>
    <col min="2306" max="2306" width="40.85546875" style="181" customWidth="1"/>
    <col min="2307" max="2309" width="14.85546875" style="181" customWidth="1"/>
    <col min="2310" max="2560" width="9.140625" style="181"/>
    <col min="2561" max="2561" width="6.85546875" style="181" customWidth="1"/>
    <col min="2562" max="2562" width="40.85546875" style="181" customWidth="1"/>
    <col min="2563" max="2565" width="14.85546875" style="181" customWidth="1"/>
    <col min="2566" max="2816" width="9.140625" style="181"/>
    <col min="2817" max="2817" width="6.85546875" style="181" customWidth="1"/>
    <col min="2818" max="2818" width="40.85546875" style="181" customWidth="1"/>
    <col min="2819" max="2821" width="14.85546875" style="181" customWidth="1"/>
    <col min="2822" max="3072" width="9.140625" style="181"/>
    <col min="3073" max="3073" width="6.85546875" style="181" customWidth="1"/>
    <col min="3074" max="3074" width="40.85546875" style="181" customWidth="1"/>
    <col min="3075" max="3077" width="14.85546875" style="181" customWidth="1"/>
    <col min="3078" max="3328" width="9.140625" style="181"/>
    <col min="3329" max="3329" width="6.85546875" style="181" customWidth="1"/>
    <col min="3330" max="3330" width="40.85546875" style="181" customWidth="1"/>
    <col min="3331" max="3333" width="14.85546875" style="181" customWidth="1"/>
    <col min="3334" max="3584" width="9.140625" style="181"/>
    <col min="3585" max="3585" width="6.85546875" style="181" customWidth="1"/>
    <col min="3586" max="3586" width="40.85546875" style="181" customWidth="1"/>
    <col min="3587" max="3589" width="14.85546875" style="181" customWidth="1"/>
    <col min="3590" max="3840" width="9.140625" style="181"/>
    <col min="3841" max="3841" width="6.85546875" style="181" customWidth="1"/>
    <col min="3842" max="3842" width="40.85546875" style="181" customWidth="1"/>
    <col min="3843" max="3845" width="14.85546875" style="181" customWidth="1"/>
    <col min="3846" max="4096" width="9.140625" style="181"/>
    <col min="4097" max="4097" width="6.85546875" style="181" customWidth="1"/>
    <col min="4098" max="4098" width="40.85546875" style="181" customWidth="1"/>
    <col min="4099" max="4101" width="14.85546875" style="181" customWidth="1"/>
    <col min="4102" max="4352" width="9.140625" style="181"/>
    <col min="4353" max="4353" width="6.85546875" style="181" customWidth="1"/>
    <col min="4354" max="4354" width="40.85546875" style="181" customWidth="1"/>
    <col min="4355" max="4357" width="14.85546875" style="181" customWidth="1"/>
    <col min="4358" max="4608" width="9.140625" style="181"/>
    <col min="4609" max="4609" width="6.85546875" style="181" customWidth="1"/>
    <col min="4610" max="4610" width="40.85546875" style="181" customWidth="1"/>
    <col min="4611" max="4613" width="14.85546875" style="181" customWidth="1"/>
    <col min="4614" max="4864" width="9.140625" style="181"/>
    <col min="4865" max="4865" width="6.85546875" style="181" customWidth="1"/>
    <col min="4866" max="4866" width="40.85546875" style="181" customWidth="1"/>
    <col min="4867" max="4869" width="14.85546875" style="181" customWidth="1"/>
    <col min="4870" max="5120" width="9.140625" style="181"/>
    <col min="5121" max="5121" width="6.85546875" style="181" customWidth="1"/>
    <col min="5122" max="5122" width="40.85546875" style="181" customWidth="1"/>
    <col min="5123" max="5125" width="14.85546875" style="181" customWidth="1"/>
    <col min="5126" max="5376" width="9.140625" style="181"/>
    <col min="5377" max="5377" width="6.85546875" style="181" customWidth="1"/>
    <col min="5378" max="5378" width="40.85546875" style="181" customWidth="1"/>
    <col min="5379" max="5381" width="14.85546875" style="181" customWidth="1"/>
    <col min="5382" max="5632" width="9.140625" style="181"/>
    <col min="5633" max="5633" width="6.85546875" style="181" customWidth="1"/>
    <col min="5634" max="5634" width="40.85546875" style="181" customWidth="1"/>
    <col min="5635" max="5637" width="14.85546875" style="181" customWidth="1"/>
    <col min="5638" max="5888" width="9.140625" style="181"/>
    <col min="5889" max="5889" width="6.85546875" style="181" customWidth="1"/>
    <col min="5890" max="5890" width="40.85546875" style="181" customWidth="1"/>
    <col min="5891" max="5893" width="14.85546875" style="181" customWidth="1"/>
    <col min="5894" max="6144" width="9.140625" style="181"/>
    <col min="6145" max="6145" width="6.85546875" style="181" customWidth="1"/>
    <col min="6146" max="6146" width="40.85546875" style="181" customWidth="1"/>
    <col min="6147" max="6149" width="14.85546875" style="181" customWidth="1"/>
    <col min="6150" max="6400" width="9.140625" style="181"/>
    <col min="6401" max="6401" width="6.85546875" style="181" customWidth="1"/>
    <col min="6402" max="6402" width="40.85546875" style="181" customWidth="1"/>
    <col min="6403" max="6405" width="14.85546875" style="181" customWidth="1"/>
    <col min="6406" max="6656" width="9.140625" style="181"/>
    <col min="6657" max="6657" width="6.85546875" style="181" customWidth="1"/>
    <col min="6658" max="6658" width="40.85546875" style="181" customWidth="1"/>
    <col min="6659" max="6661" width="14.85546875" style="181" customWidth="1"/>
    <col min="6662" max="6912" width="9.140625" style="181"/>
    <col min="6913" max="6913" width="6.85546875" style="181" customWidth="1"/>
    <col min="6914" max="6914" width="40.85546875" style="181" customWidth="1"/>
    <col min="6915" max="6917" width="14.85546875" style="181" customWidth="1"/>
    <col min="6918" max="7168" width="9.140625" style="181"/>
    <col min="7169" max="7169" width="6.85546875" style="181" customWidth="1"/>
    <col min="7170" max="7170" width="40.85546875" style="181" customWidth="1"/>
    <col min="7171" max="7173" width="14.85546875" style="181" customWidth="1"/>
    <col min="7174" max="7424" width="9.140625" style="181"/>
    <col min="7425" max="7425" width="6.85546875" style="181" customWidth="1"/>
    <col min="7426" max="7426" width="40.85546875" style="181" customWidth="1"/>
    <col min="7427" max="7429" width="14.85546875" style="181" customWidth="1"/>
    <col min="7430" max="7680" width="9.140625" style="181"/>
    <col min="7681" max="7681" width="6.85546875" style="181" customWidth="1"/>
    <col min="7682" max="7682" width="40.85546875" style="181" customWidth="1"/>
    <col min="7683" max="7685" width="14.85546875" style="181" customWidth="1"/>
    <col min="7686" max="7936" width="9.140625" style="181"/>
    <col min="7937" max="7937" width="6.85546875" style="181" customWidth="1"/>
    <col min="7938" max="7938" width="40.85546875" style="181" customWidth="1"/>
    <col min="7939" max="7941" width="14.85546875" style="181" customWidth="1"/>
    <col min="7942" max="8192" width="9.140625" style="181"/>
    <col min="8193" max="8193" width="6.85546875" style="181" customWidth="1"/>
    <col min="8194" max="8194" width="40.85546875" style="181" customWidth="1"/>
    <col min="8195" max="8197" width="14.85546875" style="181" customWidth="1"/>
    <col min="8198" max="8448" width="9.140625" style="181"/>
    <col min="8449" max="8449" width="6.85546875" style="181" customWidth="1"/>
    <col min="8450" max="8450" width="40.85546875" style="181" customWidth="1"/>
    <col min="8451" max="8453" width="14.85546875" style="181" customWidth="1"/>
    <col min="8454" max="8704" width="9.140625" style="181"/>
    <col min="8705" max="8705" width="6.85546875" style="181" customWidth="1"/>
    <col min="8706" max="8706" width="40.85546875" style="181" customWidth="1"/>
    <col min="8707" max="8709" width="14.85546875" style="181" customWidth="1"/>
    <col min="8710" max="8960" width="9.140625" style="181"/>
    <col min="8961" max="8961" width="6.85546875" style="181" customWidth="1"/>
    <col min="8962" max="8962" width="40.85546875" style="181" customWidth="1"/>
    <col min="8963" max="8965" width="14.85546875" style="181" customWidth="1"/>
    <col min="8966" max="9216" width="9.140625" style="181"/>
    <col min="9217" max="9217" width="6.85546875" style="181" customWidth="1"/>
    <col min="9218" max="9218" width="40.85546875" style="181" customWidth="1"/>
    <col min="9219" max="9221" width="14.85546875" style="181" customWidth="1"/>
    <col min="9222" max="9472" width="9.140625" style="181"/>
    <col min="9473" max="9473" width="6.85546875" style="181" customWidth="1"/>
    <col min="9474" max="9474" width="40.85546875" style="181" customWidth="1"/>
    <col min="9475" max="9477" width="14.85546875" style="181" customWidth="1"/>
    <col min="9478" max="9728" width="9.140625" style="181"/>
    <col min="9729" max="9729" width="6.85546875" style="181" customWidth="1"/>
    <col min="9730" max="9730" width="40.85546875" style="181" customWidth="1"/>
    <col min="9731" max="9733" width="14.85546875" style="181" customWidth="1"/>
    <col min="9734" max="9984" width="9.140625" style="181"/>
    <col min="9985" max="9985" width="6.85546875" style="181" customWidth="1"/>
    <col min="9986" max="9986" width="40.85546875" style="181" customWidth="1"/>
    <col min="9987" max="9989" width="14.85546875" style="181" customWidth="1"/>
    <col min="9990" max="10240" width="9.140625" style="181"/>
    <col min="10241" max="10241" width="6.85546875" style="181" customWidth="1"/>
    <col min="10242" max="10242" width="40.85546875" style="181" customWidth="1"/>
    <col min="10243" max="10245" width="14.85546875" style="181" customWidth="1"/>
    <col min="10246" max="10496" width="9.140625" style="181"/>
    <col min="10497" max="10497" width="6.85546875" style="181" customWidth="1"/>
    <col min="10498" max="10498" width="40.85546875" style="181" customWidth="1"/>
    <col min="10499" max="10501" width="14.85546875" style="181" customWidth="1"/>
    <col min="10502" max="10752" width="9.140625" style="181"/>
    <col min="10753" max="10753" width="6.85546875" style="181" customWidth="1"/>
    <col min="10754" max="10754" width="40.85546875" style="181" customWidth="1"/>
    <col min="10755" max="10757" width="14.85546875" style="181" customWidth="1"/>
    <col min="10758" max="11008" width="9.140625" style="181"/>
    <col min="11009" max="11009" width="6.85546875" style="181" customWidth="1"/>
    <col min="11010" max="11010" width="40.85546875" style="181" customWidth="1"/>
    <col min="11011" max="11013" width="14.85546875" style="181" customWidth="1"/>
    <col min="11014" max="11264" width="9.140625" style="181"/>
    <col min="11265" max="11265" width="6.85546875" style="181" customWidth="1"/>
    <col min="11266" max="11266" width="40.85546875" style="181" customWidth="1"/>
    <col min="11267" max="11269" width="14.85546875" style="181" customWidth="1"/>
    <col min="11270" max="11520" width="9.140625" style="181"/>
    <col min="11521" max="11521" width="6.85546875" style="181" customWidth="1"/>
    <col min="11522" max="11522" width="40.85546875" style="181" customWidth="1"/>
    <col min="11523" max="11525" width="14.85546875" style="181" customWidth="1"/>
    <col min="11526" max="11776" width="9.140625" style="181"/>
    <col min="11777" max="11777" width="6.85546875" style="181" customWidth="1"/>
    <col min="11778" max="11778" width="40.85546875" style="181" customWidth="1"/>
    <col min="11779" max="11781" width="14.85546875" style="181" customWidth="1"/>
    <col min="11782" max="12032" width="9.140625" style="181"/>
    <col min="12033" max="12033" width="6.85546875" style="181" customWidth="1"/>
    <col min="12034" max="12034" width="40.85546875" style="181" customWidth="1"/>
    <col min="12035" max="12037" width="14.85546875" style="181" customWidth="1"/>
    <col min="12038" max="12288" width="9.140625" style="181"/>
    <col min="12289" max="12289" width="6.85546875" style="181" customWidth="1"/>
    <col min="12290" max="12290" width="40.85546875" style="181" customWidth="1"/>
    <col min="12291" max="12293" width="14.85546875" style="181" customWidth="1"/>
    <col min="12294" max="12544" width="9.140625" style="181"/>
    <col min="12545" max="12545" width="6.85546875" style="181" customWidth="1"/>
    <col min="12546" max="12546" width="40.85546875" style="181" customWidth="1"/>
    <col min="12547" max="12549" width="14.85546875" style="181" customWidth="1"/>
    <col min="12550" max="12800" width="9.140625" style="181"/>
    <col min="12801" max="12801" width="6.85546875" style="181" customWidth="1"/>
    <col min="12802" max="12802" width="40.85546875" style="181" customWidth="1"/>
    <col min="12803" max="12805" width="14.85546875" style="181" customWidth="1"/>
    <col min="12806" max="13056" width="9.140625" style="181"/>
    <col min="13057" max="13057" width="6.85546875" style="181" customWidth="1"/>
    <col min="13058" max="13058" width="40.85546875" style="181" customWidth="1"/>
    <col min="13059" max="13061" width="14.85546875" style="181" customWidth="1"/>
    <col min="13062" max="13312" width="9.140625" style="181"/>
    <col min="13313" max="13313" width="6.85546875" style="181" customWidth="1"/>
    <col min="13314" max="13314" width="40.85546875" style="181" customWidth="1"/>
    <col min="13315" max="13317" width="14.85546875" style="181" customWidth="1"/>
    <col min="13318" max="13568" width="9.140625" style="181"/>
    <col min="13569" max="13569" width="6.85546875" style="181" customWidth="1"/>
    <col min="13570" max="13570" width="40.85546875" style="181" customWidth="1"/>
    <col min="13571" max="13573" width="14.85546875" style="181" customWidth="1"/>
    <col min="13574" max="13824" width="9.140625" style="181"/>
    <col min="13825" max="13825" width="6.85546875" style="181" customWidth="1"/>
    <col min="13826" max="13826" width="40.85546875" style="181" customWidth="1"/>
    <col min="13827" max="13829" width="14.85546875" style="181" customWidth="1"/>
    <col min="13830" max="14080" width="9.140625" style="181"/>
    <col min="14081" max="14081" width="6.85546875" style="181" customWidth="1"/>
    <col min="14082" max="14082" width="40.85546875" style="181" customWidth="1"/>
    <col min="14083" max="14085" width="14.85546875" style="181" customWidth="1"/>
    <col min="14086" max="14336" width="9.140625" style="181"/>
    <col min="14337" max="14337" width="6.85546875" style="181" customWidth="1"/>
    <col min="14338" max="14338" width="40.85546875" style="181" customWidth="1"/>
    <col min="14339" max="14341" width="14.85546875" style="181" customWidth="1"/>
    <col min="14342" max="14592" width="9.140625" style="181"/>
    <col min="14593" max="14593" width="6.85546875" style="181" customWidth="1"/>
    <col min="14594" max="14594" width="40.85546875" style="181" customWidth="1"/>
    <col min="14595" max="14597" width="14.85546875" style="181" customWidth="1"/>
    <col min="14598" max="14848" width="9.140625" style="181"/>
    <col min="14849" max="14849" width="6.85546875" style="181" customWidth="1"/>
    <col min="14850" max="14850" width="40.85546875" style="181" customWidth="1"/>
    <col min="14851" max="14853" width="14.85546875" style="181" customWidth="1"/>
    <col min="14854" max="15104" width="9.140625" style="181"/>
    <col min="15105" max="15105" width="6.85546875" style="181" customWidth="1"/>
    <col min="15106" max="15106" width="40.85546875" style="181" customWidth="1"/>
    <col min="15107" max="15109" width="14.85546875" style="181" customWidth="1"/>
    <col min="15110" max="15360" width="9.140625" style="181"/>
    <col min="15361" max="15361" width="6.85546875" style="181" customWidth="1"/>
    <col min="15362" max="15362" width="40.85546875" style="181" customWidth="1"/>
    <col min="15363" max="15365" width="14.85546875" style="181" customWidth="1"/>
    <col min="15366" max="15616" width="9.140625" style="181"/>
    <col min="15617" max="15617" width="6.85546875" style="181" customWidth="1"/>
    <col min="15618" max="15618" width="40.85546875" style="181" customWidth="1"/>
    <col min="15619" max="15621" width="14.85546875" style="181" customWidth="1"/>
    <col min="15622" max="15872" width="9.140625" style="181"/>
    <col min="15873" max="15873" width="6.85546875" style="181" customWidth="1"/>
    <col min="15874" max="15874" width="40.85546875" style="181" customWidth="1"/>
    <col min="15875" max="15877" width="14.85546875" style="181" customWidth="1"/>
    <col min="15878" max="16128" width="9.140625" style="181"/>
    <col min="16129" max="16129" width="6.85546875" style="181" customWidth="1"/>
    <col min="16130" max="16130" width="40.85546875" style="181" customWidth="1"/>
    <col min="16131" max="16133" width="14.85546875" style="181" customWidth="1"/>
    <col min="16134" max="16384" width="9.140625" style="181"/>
  </cols>
  <sheetData>
    <row r="1" spans="1:6" x14ac:dyDescent="0.25">
      <c r="B1" s="182"/>
      <c r="C1" s="182"/>
      <c r="D1" s="306"/>
      <c r="E1" s="306" t="s">
        <v>690</v>
      </c>
    </row>
    <row r="2" spans="1:6" x14ac:dyDescent="0.25">
      <c r="B2" s="182"/>
      <c r="C2" s="182"/>
      <c r="D2" s="306"/>
      <c r="E2" s="306" t="s">
        <v>127</v>
      </c>
    </row>
    <row r="3" spans="1:6" x14ac:dyDescent="0.25">
      <c r="B3" s="484" t="s">
        <v>620</v>
      </c>
      <c r="C3" s="484"/>
      <c r="D3" s="484"/>
      <c r="E3" s="484"/>
    </row>
    <row r="4" spans="1:6" x14ac:dyDescent="0.25">
      <c r="B4" s="182"/>
      <c r="C4" s="182"/>
      <c r="D4" s="306"/>
      <c r="E4" s="306" t="s">
        <v>166</v>
      </c>
    </row>
    <row r="5" spans="1:6" x14ac:dyDescent="0.25">
      <c r="B5" s="182"/>
      <c r="C5" s="182"/>
      <c r="D5" s="306"/>
      <c r="E5" s="306" t="s">
        <v>524</v>
      </c>
    </row>
    <row r="6" spans="1:6" ht="14.25" customHeight="1" x14ac:dyDescent="0.25">
      <c r="C6" s="306"/>
    </row>
    <row r="7" spans="1:6" ht="14.25" customHeight="1" x14ac:dyDescent="0.25">
      <c r="B7" s="485" t="s">
        <v>686</v>
      </c>
      <c r="C7" s="485"/>
      <c r="D7" s="485"/>
      <c r="E7" s="485"/>
    </row>
    <row r="8" spans="1:6" ht="54" customHeight="1" x14ac:dyDescent="0.25">
      <c r="A8" s="183"/>
      <c r="B8" s="423" t="s">
        <v>726</v>
      </c>
      <c r="C8" s="423"/>
      <c r="D8" s="423"/>
      <c r="E8" s="423"/>
    </row>
    <row r="9" spans="1:6" ht="14.25" customHeight="1" x14ac:dyDescent="0.25">
      <c r="C9" s="306"/>
    </row>
    <row r="10" spans="1:6" ht="18.75" customHeight="1" x14ac:dyDescent="0.25">
      <c r="C10" s="184"/>
      <c r="D10" s="184"/>
      <c r="E10" s="185" t="s">
        <v>114</v>
      </c>
    </row>
    <row r="11" spans="1:6" ht="22.5" customHeight="1" x14ac:dyDescent="0.25">
      <c r="A11" s="186" t="s">
        <v>622</v>
      </c>
      <c r="B11" s="186" t="s">
        <v>623</v>
      </c>
      <c r="C11" s="186" t="s">
        <v>489</v>
      </c>
      <c r="D11" s="365" t="s">
        <v>662</v>
      </c>
      <c r="E11" s="365" t="s">
        <v>663</v>
      </c>
    </row>
    <row r="12" spans="1:6" ht="18" customHeight="1" x14ac:dyDescent="0.25">
      <c r="A12" s="211" t="s">
        <v>687</v>
      </c>
      <c r="B12" s="366" t="s">
        <v>626</v>
      </c>
      <c r="C12" s="189">
        <v>800</v>
      </c>
      <c r="D12" s="189">
        <v>800</v>
      </c>
      <c r="E12" s="367">
        <f>D12/C12*100</f>
        <v>100</v>
      </c>
    </row>
    <row r="13" spans="1:6" s="35" customFormat="1" ht="27.75" customHeight="1" x14ac:dyDescent="0.25">
      <c r="A13" s="187" t="s">
        <v>642</v>
      </c>
      <c r="B13" s="368" t="s">
        <v>645</v>
      </c>
      <c r="C13" s="189">
        <v>450</v>
      </c>
      <c r="D13" s="189">
        <v>450</v>
      </c>
      <c r="E13" s="367">
        <f t="shared" ref="E13:E14" si="0">D13/C13*100</f>
        <v>100</v>
      </c>
    </row>
    <row r="14" spans="1:6" ht="18.75" customHeight="1" x14ac:dyDescent="0.25">
      <c r="A14" s="371"/>
      <c r="B14" s="192" t="s">
        <v>624</v>
      </c>
      <c r="C14" s="193">
        <f>SUM(C12:C13)</f>
        <v>1250</v>
      </c>
      <c r="D14" s="193">
        <f>SUM(D12:D13)</f>
        <v>1250</v>
      </c>
      <c r="E14" s="367">
        <f t="shared" si="0"/>
        <v>100</v>
      </c>
      <c r="F14" s="194"/>
    </row>
    <row r="15" spans="1:6" x14ac:dyDescent="0.25">
      <c r="C15" s="194"/>
      <c r="D15" s="194"/>
      <c r="E15" s="194"/>
      <c r="F15" s="194"/>
    </row>
    <row r="17" spans="3:5" x14ac:dyDescent="0.25">
      <c r="C17" s="196"/>
      <c r="D17" s="196"/>
      <c r="E17" s="196"/>
    </row>
  </sheetData>
  <mergeCells count="3">
    <mergeCell ref="B3:E3"/>
    <mergeCell ref="B7:E7"/>
    <mergeCell ref="B8:E8"/>
  </mergeCells>
  <printOptions horizontalCentered="1"/>
  <pageMargins left="0.59" right="0.15748031496062992" top="0.98425196850393704" bottom="0.98425196850393704"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168"/>
  <sheetViews>
    <sheetView view="pageBreakPreview" topLeftCell="A97" zoomScaleSheetLayoutView="100" workbookViewId="0">
      <selection activeCell="F109" sqref="F109"/>
    </sheetView>
  </sheetViews>
  <sheetFormatPr defaultRowHeight="15" x14ac:dyDescent="0.25"/>
  <cols>
    <col min="1" max="1" width="21.5703125" style="37" customWidth="1"/>
    <col min="2" max="2" width="67.28515625" style="37" customWidth="1"/>
    <col min="3" max="3" width="18" style="133" customWidth="1"/>
    <col min="4" max="4" width="16.42578125" style="37" customWidth="1"/>
    <col min="5" max="5" width="15" style="133" customWidth="1"/>
    <col min="6" max="6" width="16.5703125" style="37" customWidth="1"/>
    <col min="7" max="7" width="11.28515625" style="37" customWidth="1"/>
    <col min="8" max="8" width="11.140625" style="37" customWidth="1"/>
    <col min="9" max="9" width="10.42578125" style="37" customWidth="1"/>
    <col min="10" max="10" width="9.140625" style="37"/>
    <col min="11" max="11" width="15.5703125" style="37" customWidth="1"/>
    <col min="12" max="256" width="9.140625" style="37"/>
    <col min="257" max="257" width="21.5703125" style="37" customWidth="1"/>
    <col min="258" max="258" width="67.28515625" style="37" customWidth="1"/>
    <col min="259" max="259" width="18" style="37" customWidth="1"/>
    <col min="260" max="512" width="9.140625" style="37"/>
    <col min="513" max="513" width="21.5703125" style="37" customWidth="1"/>
    <col min="514" max="514" width="67.28515625" style="37" customWidth="1"/>
    <col min="515" max="515" width="18" style="37" customWidth="1"/>
    <col min="516" max="768" width="9.140625" style="37"/>
    <col min="769" max="769" width="21.5703125" style="37" customWidth="1"/>
    <col min="770" max="770" width="67.28515625" style="37" customWidth="1"/>
    <col min="771" max="771" width="18" style="37" customWidth="1"/>
    <col min="772" max="1024" width="9.140625" style="37"/>
    <col min="1025" max="1025" width="21.5703125" style="37" customWidth="1"/>
    <col min="1026" max="1026" width="67.28515625" style="37" customWidth="1"/>
    <col min="1027" max="1027" width="18" style="37" customWidth="1"/>
    <col min="1028" max="1280" width="9.140625" style="37"/>
    <col min="1281" max="1281" width="21.5703125" style="37" customWidth="1"/>
    <col min="1282" max="1282" width="67.28515625" style="37" customWidth="1"/>
    <col min="1283" max="1283" width="18" style="37" customWidth="1"/>
    <col min="1284" max="1536" width="9.140625" style="37"/>
    <col min="1537" max="1537" width="21.5703125" style="37" customWidth="1"/>
    <col min="1538" max="1538" width="67.28515625" style="37" customWidth="1"/>
    <col min="1539" max="1539" width="18" style="37" customWidth="1"/>
    <col min="1540" max="1792" width="9.140625" style="37"/>
    <col min="1793" max="1793" width="21.5703125" style="37" customWidth="1"/>
    <col min="1794" max="1794" width="67.28515625" style="37" customWidth="1"/>
    <col min="1795" max="1795" width="18" style="37" customWidth="1"/>
    <col min="1796" max="2048" width="9.140625" style="37"/>
    <col min="2049" max="2049" width="21.5703125" style="37" customWidth="1"/>
    <col min="2050" max="2050" width="67.28515625" style="37" customWidth="1"/>
    <col min="2051" max="2051" width="18" style="37" customWidth="1"/>
    <col min="2052" max="2304" width="9.140625" style="37"/>
    <col min="2305" max="2305" width="21.5703125" style="37" customWidth="1"/>
    <col min="2306" max="2306" width="67.28515625" style="37" customWidth="1"/>
    <col min="2307" max="2307" width="18" style="37" customWidth="1"/>
    <col min="2308" max="2560" width="9.140625" style="37"/>
    <col min="2561" max="2561" width="21.5703125" style="37" customWidth="1"/>
    <col min="2562" max="2562" width="67.28515625" style="37" customWidth="1"/>
    <col min="2563" max="2563" width="18" style="37" customWidth="1"/>
    <col min="2564" max="2816" width="9.140625" style="37"/>
    <col min="2817" max="2817" width="21.5703125" style="37" customWidth="1"/>
    <col min="2818" max="2818" width="67.28515625" style="37" customWidth="1"/>
    <col min="2819" max="2819" width="18" style="37" customWidth="1"/>
    <col min="2820" max="3072" width="9.140625" style="37"/>
    <col min="3073" max="3073" width="21.5703125" style="37" customWidth="1"/>
    <col min="3074" max="3074" width="67.28515625" style="37" customWidth="1"/>
    <col min="3075" max="3075" width="18" style="37" customWidth="1"/>
    <col min="3076" max="3328" width="9.140625" style="37"/>
    <col min="3329" max="3329" width="21.5703125" style="37" customWidth="1"/>
    <col min="3330" max="3330" width="67.28515625" style="37" customWidth="1"/>
    <col min="3331" max="3331" width="18" style="37" customWidth="1"/>
    <col min="3332" max="3584" width="9.140625" style="37"/>
    <col min="3585" max="3585" width="21.5703125" style="37" customWidth="1"/>
    <col min="3586" max="3586" width="67.28515625" style="37" customWidth="1"/>
    <col min="3587" max="3587" width="18" style="37" customWidth="1"/>
    <col min="3588" max="3840" width="9.140625" style="37"/>
    <col min="3841" max="3841" width="21.5703125" style="37" customWidth="1"/>
    <col min="3842" max="3842" width="67.28515625" style="37" customWidth="1"/>
    <col min="3843" max="3843" width="18" style="37" customWidth="1"/>
    <col min="3844" max="4096" width="9.140625" style="37"/>
    <col min="4097" max="4097" width="21.5703125" style="37" customWidth="1"/>
    <col min="4098" max="4098" width="67.28515625" style="37" customWidth="1"/>
    <col min="4099" max="4099" width="18" style="37" customWidth="1"/>
    <col min="4100" max="4352" width="9.140625" style="37"/>
    <col min="4353" max="4353" width="21.5703125" style="37" customWidth="1"/>
    <col min="4354" max="4354" width="67.28515625" style="37" customWidth="1"/>
    <col min="4355" max="4355" width="18" style="37" customWidth="1"/>
    <col min="4356" max="4608" width="9.140625" style="37"/>
    <col min="4609" max="4609" width="21.5703125" style="37" customWidth="1"/>
    <col min="4610" max="4610" width="67.28515625" style="37" customWidth="1"/>
    <col min="4611" max="4611" width="18" style="37" customWidth="1"/>
    <col min="4612" max="4864" width="9.140625" style="37"/>
    <col min="4865" max="4865" width="21.5703125" style="37" customWidth="1"/>
    <col min="4866" max="4866" width="67.28515625" style="37" customWidth="1"/>
    <col min="4867" max="4867" width="18" style="37" customWidth="1"/>
    <col min="4868" max="5120" width="9.140625" style="37"/>
    <col min="5121" max="5121" width="21.5703125" style="37" customWidth="1"/>
    <col min="5122" max="5122" width="67.28515625" style="37" customWidth="1"/>
    <col min="5123" max="5123" width="18" style="37" customWidth="1"/>
    <col min="5124" max="5376" width="9.140625" style="37"/>
    <col min="5377" max="5377" width="21.5703125" style="37" customWidth="1"/>
    <col min="5378" max="5378" width="67.28515625" style="37" customWidth="1"/>
    <col min="5379" max="5379" width="18" style="37" customWidth="1"/>
    <col min="5380" max="5632" width="9.140625" style="37"/>
    <col min="5633" max="5633" width="21.5703125" style="37" customWidth="1"/>
    <col min="5634" max="5634" width="67.28515625" style="37" customWidth="1"/>
    <col min="5635" max="5635" width="18" style="37" customWidth="1"/>
    <col min="5636" max="5888" width="9.140625" style="37"/>
    <col min="5889" max="5889" width="21.5703125" style="37" customWidth="1"/>
    <col min="5890" max="5890" width="67.28515625" style="37" customWidth="1"/>
    <col min="5891" max="5891" width="18" style="37" customWidth="1"/>
    <col min="5892" max="6144" width="9.140625" style="37"/>
    <col min="6145" max="6145" width="21.5703125" style="37" customWidth="1"/>
    <col min="6146" max="6146" width="67.28515625" style="37" customWidth="1"/>
    <col min="6147" max="6147" width="18" style="37" customWidth="1"/>
    <col min="6148" max="6400" width="9.140625" style="37"/>
    <col min="6401" max="6401" width="21.5703125" style="37" customWidth="1"/>
    <col min="6402" max="6402" width="67.28515625" style="37" customWidth="1"/>
    <col min="6403" max="6403" width="18" style="37" customWidth="1"/>
    <col min="6404" max="6656" width="9.140625" style="37"/>
    <col min="6657" max="6657" width="21.5703125" style="37" customWidth="1"/>
    <col min="6658" max="6658" width="67.28515625" style="37" customWidth="1"/>
    <col min="6659" max="6659" width="18" style="37" customWidth="1"/>
    <col min="6660" max="6912" width="9.140625" style="37"/>
    <col min="6913" max="6913" width="21.5703125" style="37" customWidth="1"/>
    <col min="6914" max="6914" width="67.28515625" style="37" customWidth="1"/>
    <col min="6915" max="6915" width="18" style="37" customWidth="1"/>
    <col min="6916" max="7168" width="9.140625" style="37"/>
    <col min="7169" max="7169" width="21.5703125" style="37" customWidth="1"/>
    <col min="7170" max="7170" width="67.28515625" style="37" customWidth="1"/>
    <col min="7171" max="7171" width="18" style="37" customWidth="1"/>
    <col min="7172" max="7424" width="9.140625" style="37"/>
    <col min="7425" max="7425" width="21.5703125" style="37" customWidth="1"/>
    <col min="7426" max="7426" width="67.28515625" style="37" customWidth="1"/>
    <col min="7427" max="7427" width="18" style="37" customWidth="1"/>
    <col min="7428" max="7680" width="9.140625" style="37"/>
    <col min="7681" max="7681" width="21.5703125" style="37" customWidth="1"/>
    <col min="7682" max="7682" width="67.28515625" style="37" customWidth="1"/>
    <col min="7683" max="7683" width="18" style="37" customWidth="1"/>
    <col min="7684" max="7936" width="9.140625" style="37"/>
    <col min="7937" max="7937" width="21.5703125" style="37" customWidth="1"/>
    <col min="7938" max="7938" width="67.28515625" style="37" customWidth="1"/>
    <col min="7939" max="7939" width="18" style="37" customWidth="1"/>
    <col min="7940" max="8192" width="9.140625" style="37"/>
    <col min="8193" max="8193" width="21.5703125" style="37" customWidth="1"/>
    <col min="8194" max="8194" width="67.28515625" style="37" customWidth="1"/>
    <col min="8195" max="8195" width="18" style="37" customWidth="1"/>
    <col min="8196" max="8448" width="9.140625" style="37"/>
    <col min="8449" max="8449" width="21.5703125" style="37" customWidth="1"/>
    <col min="8450" max="8450" width="67.28515625" style="37" customWidth="1"/>
    <col min="8451" max="8451" width="18" style="37" customWidth="1"/>
    <col min="8452" max="8704" width="9.140625" style="37"/>
    <col min="8705" max="8705" width="21.5703125" style="37" customWidth="1"/>
    <col min="8706" max="8706" width="67.28515625" style="37" customWidth="1"/>
    <col min="8707" max="8707" width="18" style="37" customWidth="1"/>
    <col min="8708" max="8960" width="9.140625" style="37"/>
    <col min="8961" max="8961" width="21.5703125" style="37" customWidth="1"/>
    <col min="8962" max="8962" width="67.28515625" style="37" customWidth="1"/>
    <col min="8963" max="8963" width="18" style="37" customWidth="1"/>
    <col min="8964" max="9216" width="9.140625" style="37"/>
    <col min="9217" max="9217" width="21.5703125" style="37" customWidth="1"/>
    <col min="9218" max="9218" width="67.28515625" style="37" customWidth="1"/>
    <col min="9219" max="9219" width="18" style="37" customWidth="1"/>
    <col min="9220" max="9472" width="9.140625" style="37"/>
    <col min="9473" max="9473" width="21.5703125" style="37" customWidth="1"/>
    <col min="9474" max="9474" width="67.28515625" style="37" customWidth="1"/>
    <col min="9475" max="9475" width="18" style="37" customWidth="1"/>
    <col min="9476" max="9728" width="9.140625" style="37"/>
    <col min="9729" max="9729" width="21.5703125" style="37" customWidth="1"/>
    <col min="9730" max="9730" width="67.28515625" style="37" customWidth="1"/>
    <col min="9731" max="9731" width="18" style="37" customWidth="1"/>
    <col min="9732" max="9984" width="9.140625" style="37"/>
    <col min="9985" max="9985" width="21.5703125" style="37" customWidth="1"/>
    <col min="9986" max="9986" width="67.28515625" style="37" customWidth="1"/>
    <col min="9987" max="9987" width="18" style="37" customWidth="1"/>
    <col min="9988" max="10240" width="9.140625" style="37"/>
    <col min="10241" max="10241" width="21.5703125" style="37" customWidth="1"/>
    <col min="10242" max="10242" width="67.28515625" style="37" customWidth="1"/>
    <col min="10243" max="10243" width="18" style="37" customWidth="1"/>
    <col min="10244" max="10496" width="9.140625" style="37"/>
    <col min="10497" max="10497" width="21.5703125" style="37" customWidth="1"/>
    <col min="10498" max="10498" width="67.28515625" style="37" customWidth="1"/>
    <col min="10499" max="10499" width="18" style="37" customWidth="1"/>
    <col min="10500" max="10752" width="9.140625" style="37"/>
    <col min="10753" max="10753" width="21.5703125" style="37" customWidth="1"/>
    <col min="10754" max="10754" width="67.28515625" style="37" customWidth="1"/>
    <col min="10755" max="10755" width="18" style="37" customWidth="1"/>
    <col min="10756" max="11008" width="9.140625" style="37"/>
    <col min="11009" max="11009" width="21.5703125" style="37" customWidth="1"/>
    <col min="11010" max="11010" width="67.28515625" style="37" customWidth="1"/>
    <col min="11011" max="11011" width="18" style="37" customWidth="1"/>
    <col min="11012" max="11264" width="9.140625" style="37"/>
    <col min="11265" max="11265" width="21.5703125" style="37" customWidth="1"/>
    <col min="11266" max="11266" width="67.28515625" style="37" customWidth="1"/>
    <col min="11267" max="11267" width="18" style="37" customWidth="1"/>
    <col min="11268" max="11520" width="9.140625" style="37"/>
    <col min="11521" max="11521" width="21.5703125" style="37" customWidth="1"/>
    <col min="11522" max="11522" width="67.28515625" style="37" customWidth="1"/>
    <col min="11523" max="11523" width="18" style="37" customWidth="1"/>
    <col min="11524" max="11776" width="9.140625" style="37"/>
    <col min="11777" max="11777" width="21.5703125" style="37" customWidth="1"/>
    <col min="11778" max="11778" width="67.28515625" style="37" customWidth="1"/>
    <col min="11779" max="11779" width="18" style="37" customWidth="1"/>
    <col min="11780" max="12032" width="9.140625" style="37"/>
    <col min="12033" max="12033" width="21.5703125" style="37" customWidth="1"/>
    <col min="12034" max="12034" width="67.28515625" style="37" customWidth="1"/>
    <col min="12035" max="12035" width="18" style="37" customWidth="1"/>
    <col min="12036" max="12288" width="9.140625" style="37"/>
    <col min="12289" max="12289" width="21.5703125" style="37" customWidth="1"/>
    <col min="12290" max="12290" width="67.28515625" style="37" customWidth="1"/>
    <col min="12291" max="12291" width="18" style="37" customWidth="1"/>
    <col min="12292" max="12544" width="9.140625" style="37"/>
    <col min="12545" max="12545" width="21.5703125" style="37" customWidth="1"/>
    <col min="12546" max="12546" width="67.28515625" style="37" customWidth="1"/>
    <col min="12547" max="12547" width="18" style="37" customWidth="1"/>
    <col min="12548" max="12800" width="9.140625" style="37"/>
    <col min="12801" max="12801" width="21.5703125" style="37" customWidth="1"/>
    <col min="12802" max="12802" width="67.28515625" style="37" customWidth="1"/>
    <col min="12803" max="12803" width="18" style="37" customWidth="1"/>
    <col min="12804" max="13056" width="9.140625" style="37"/>
    <col min="13057" max="13057" width="21.5703125" style="37" customWidth="1"/>
    <col min="13058" max="13058" width="67.28515625" style="37" customWidth="1"/>
    <col min="13059" max="13059" width="18" style="37" customWidth="1"/>
    <col min="13060" max="13312" width="9.140625" style="37"/>
    <col min="13313" max="13313" width="21.5703125" style="37" customWidth="1"/>
    <col min="13314" max="13314" width="67.28515625" style="37" customWidth="1"/>
    <col min="13315" max="13315" width="18" style="37" customWidth="1"/>
    <col min="13316" max="13568" width="9.140625" style="37"/>
    <col min="13569" max="13569" width="21.5703125" style="37" customWidth="1"/>
    <col min="13570" max="13570" width="67.28515625" style="37" customWidth="1"/>
    <col min="13571" max="13571" width="18" style="37" customWidth="1"/>
    <col min="13572" max="13824" width="9.140625" style="37"/>
    <col min="13825" max="13825" width="21.5703125" style="37" customWidth="1"/>
    <col min="13826" max="13826" width="67.28515625" style="37" customWidth="1"/>
    <col min="13827" max="13827" width="18" style="37" customWidth="1"/>
    <col min="13828" max="14080" width="9.140625" style="37"/>
    <col min="14081" max="14081" width="21.5703125" style="37" customWidth="1"/>
    <col min="14082" max="14082" width="67.28515625" style="37" customWidth="1"/>
    <col min="14083" max="14083" width="18" style="37" customWidth="1"/>
    <col min="14084" max="14336" width="9.140625" style="37"/>
    <col min="14337" max="14337" width="21.5703125" style="37" customWidth="1"/>
    <col min="14338" max="14338" width="67.28515625" style="37" customWidth="1"/>
    <col min="14339" max="14339" width="18" style="37" customWidth="1"/>
    <col min="14340" max="14592" width="9.140625" style="37"/>
    <col min="14593" max="14593" width="21.5703125" style="37" customWidth="1"/>
    <col min="14594" max="14594" width="67.28515625" style="37" customWidth="1"/>
    <col min="14595" max="14595" width="18" style="37" customWidth="1"/>
    <col min="14596" max="14848" width="9.140625" style="37"/>
    <col min="14849" max="14849" width="21.5703125" style="37" customWidth="1"/>
    <col min="14850" max="14850" width="67.28515625" style="37" customWidth="1"/>
    <col min="14851" max="14851" width="18" style="37" customWidth="1"/>
    <col min="14852" max="15104" width="9.140625" style="37"/>
    <col min="15105" max="15105" width="21.5703125" style="37" customWidth="1"/>
    <col min="15106" max="15106" width="67.28515625" style="37" customWidth="1"/>
    <col min="15107" max="15107" width="18" style="37" customWidth="1"/>
    <col min="15108" max="15360" width="9.140625" style="37"/>
    <col min="15361" max="15361" width="21.5703125" style="37" customWidth="1"/>
    <col min="15362" max="15362" width="67.28515625" style="37" customWidth="1"/>
    <col min="15363" max="15363" width="18" style="37" customWidth="1"/>
    <col min="15364" max="15616" width="9.140625" style="37"/>
    <col min="15617" max="15617" width="21.5703125" style="37" customWidth="1"/>
    <col min="15618" max="15618" width="67.28515625" style="37" customWidth="1"/>
    <col min="15619" max="15619" width="18" style="37" customWidth="1"/>
    <col min="15620" max="15872" width="9.140625" style="37"/>
    <col min="15873" max="15873" width="21.5703125" style="37" customWidth="1"/>
    <col min="15874" max="15874" width="67.28515625" style="37" customWidth="1"/>
    <col min="15875" max="15875" width="18" style="37" customWidth="1"/>
    <col min="15876" max="16128" width="9.140625" style="37"/>
    <col min="16129" max="16129" width="21.5703125" style="37" customWidth="1"/>
    <col min="16130" max="16130" width="67.28515625" style="37" customWidth="1"/>
    <col min="16131" max="16131" width="18" style="37" customWidth="1"/>
    <col min="16132" max="16384" width="9.140625" style="37"/>
  </cols>
  <sheetData>
    <row r="1" spans="1:24" x14ac:dyDescent="0.25">
      <c r="A1" s="375"/>
      <c r="B1" s="376"/>
      <c r="C1" s="486" t="s">
        <v>700</v>
      </c>
      <c r="D1" s="486"/>
      <c r="E1" s="486"/>
    </row>
    <row r="2" spans="1:24" ht="15" customHeight="1" x14ac:dyDescent="0.25">
      <c r="A2" s="375"/>
      <c r="B2" s="486" t="s">
        <v>127</v>
      </c>
      <c r="C2" s="486"/>
      <c r="D2" s="486"/>
      <c r="E2" s="486"/>
    </row>
    <row r="3" spans="1:24" ht="15" customHeight="1" x14ac:dyDescent="0.25">
      <c r="A3" s="375"/>
      <c r="B3" s="486" t="s">
        <v>165</v>
      </c>
      <c r="C3" s="486"/>
      <c r="D3" s="486"/>
      <c r="E3" s="486"/>
    </row>
    <row r="4" spans="1:24" ht="15" customHeight="1" x14ac:dyDescent="0.25">
      <c r="A4" s="375"/>
      <c r="B4" s="486" t="s">
        <v>166</v>
      </c>
      <c r="C4" s="486"/>
      <c r="D4" s="486"/>
      <c r="E4" s="486"/>
    </row>
    <row r="5" spans="1:24" ht="15" customHeight="1" x14ac:dyDescent="0.25">
      <c r="A5" s="375"/>
      <c r="B5" s="486" t="s">
        <v>524</v>
      </c>
      <c r="C5" s="486"/>
      <c r="D5" s="486"/>
      <c r="E5" s="486"/>
    </row>
    <row r="6" spans="1:24" x14ac:dyDescent="0.25">
      <c r="A6" s="38"/>
      <c r="B6" s="40"/>
      <c r="C6" s="40"/>
      <c r="D6" s="40"/>
      <c r="E6" s="40"/>
    </row>
    <row r="7" spans="1:24" x14ac:dyDescent="0.25">
      <c r="A7" s="426" t="s">
        <v>691</v>
      </c>
      <c r="B7" s="426"/>
      <c r="C7" s="426"/>
      <c r="D7" s="426"/>
      <c r="E7" s="426"/>
    </row>
    <row r="8" spans="1:24" x14ac:dyDescent="0.25">
      <c r="A8" s="426" t="s">
        <v>735</v>
      </c>
      <c r="B8" s="426"/>
      <c r="C8" s="426"/>
      <c r="D8" s="426"/>
      <c r="E8" s="426"/>
    </row>
    <row r="9" spans="1:24" x14ac:dyDescent="0.25">
      <c r="A9" s="39"/>
      <c r="B9" s="39"/>
      <c r="E9" s="133" t="s">
        <v>114</v>
      </c>
    </row>
    <row r="10" spans="1:24" ht="28.5" x14ac:dyDescent="0.25">
      <c r="A10" s="4" t="s">
        <v>182</v>
      </c>
      <c r="B10" s="4" t="s">
        <v>183</v>
      </c>
      <c r="C10" s="4" t="s">
        <v>692</v>
      </c>
      <c r="D10" s="377" t="s">
        <v>662</v>
      </c>
      <c r="E10" s="377" t="s">
        <v>663</v>
      </c>
    </row>
    <row r="11" spans="1:24" x14ac:dyDescent="0.25">
      <c r="A11" s="139">
        <v>1</v>
      </c>
      <c r="B11" s="140">
        <v>2</v>
      </c>
      <c r="C11" s="140">
        <v>3</v>
      </c>
      <c r="D11" s="140">
        <v>4</v>
      </c>
      <c r="E11" s="140">
        <v>5</v>
      </c>
      <c r="F11" s="378"/>
      <c r="G11" s="378"/>
      <c r="H11" s="378"/>
      <c r="I11" s="378"/>
      <c r="J11" s="378"/>
      <c r="K11" s="378"/>
      <c r="L11" s="378"/>
      <c r="M11" s="378"/>
      <c r="N11" s="378"/>
      <c r="O11" s="378"/>
      <c r="P11" s="378"/>
      <c r="Q11" s="378"/>
      <c r="R11" s="378"/>
      <c r="S11" s="378"/>
      <c r="T11" s="378"/>
      <c r="U11" s="378"/>
      <c r="V11" s="378"/>
      <c r="W11" s="378"/>
      <c r="X11" s="378"/>
    </row>
    <row r="12" spans="1:24" ht="28.5" x14ac:dyDescent="0.25">
      <c r="A12" s="379" t="s">
        <v>128</v>
      </c>
      <c r="B12" s="150" t="s">
        <v>129</v>
      </c>
      <c r="C12" s="151">
        <f>+C13+C14+C19+C24+C31+C32+C35+C38+C41+C43+C44</f>
        <v>40212</v>
      </c>
      <c r="D12" s="151">
        <f>+D13+D14+D19+D24+D31+D32+D35+D38+D41+D43+D44</f>
        <v>30255.516479999998</v>
      </c>
      <c r="E12" s="380">
        <f>D12/C12*100</f>
        <v>75.240019098776472</v>
      </c>
      <c r="F12" s="378">
        <v>22315.656149999999</v>
      </c>
      <c r="G12" s="378"/>
      <c r="H12" s="378"/>
      <c r="I12" s="378"/>
      <c r="J12" s="378"/>
      <c r="K12" s="378"/>
      <c r="L12" s="378"/>
      <c r="M12" s="378"/>
      <c r="N12" s="378"/>
      <c r="O12" s="378"/>
      <c r="P12" s="378"/>
      <c r="Q12" s="378"/>
      <c r="R12" s="378"/>
      <c r="S12" s="378"/>
      <c r="T12" s="378"/>
      <c r="U12" s="378"/>
      <c r="V12" s="378"/>
      <c r="W12" s="378"/>
      <c r="X12" s="378"/>
    </row>
    <row r="13" spans="1:24" ht="21" customHeight="1" x14ac:dyDescent="0.25">
      <c r="A13" s="379" t="s">
        <v>184</v>
      </c>
      <c r="B13" s="150" t="s">
        <v>185</v>
      </c>
      <c r="C13" s="151">
        <v>29666</v>
      </c>
      <c r="D13" s="151">
        <f>23769.48906+10.8998-0.24468</f>
        <v>23780.144179999999</v>
      </c>
      <c r="E13" s="380">
        <f t="shared" ref="E13:E108" si="0">D13/C13*100</f>
        <v>80.159590709903597</v>
      </c>
      <c r="F13" s="381">
        <f>D12-F12</f>
        <v>7939.8603299999995</v>
      </c>
      <c r="G13" s="378"/>
      <c r="H13" s="378"/>
      <c r="I13" s="378"/>
      <c r="J13" s="378"/>
      <c r="K13" s="378"/>
      <c r="L13" s="378"/>
      <c r="M13" s="378"/>
      <c r="N13" s="378"/>
      <c r="O13" s="378"/>
      <c r="P13" s="378"/>
      <c r="Q13" s="378"/>
      <c r="R13" s="378"/>
      <c r="S13" s="378"/>
      <c r="T13" s="378"/>
      <c r="U13" s="378"/>
      <c r="V13" s="378"/>
      <c r="W13" s="378"/>
      <c r="X13" s="378"/>
    </row>
    <row r="14" spans="1:24" ht="32.25" customHeight="1" x14ac:dyDescent="0.25">
      <c r="A14" s="379" t="s">
        <v>130</v>
      </c>
      <c r="B14" s="150" t="s">
        <v>186</v>
      </c>
      <c r="C14" s="151">
        <f>C16+C15+C17+C18</f>
        <v>1010</v>
      </c>
      <c r="D14" s="151">
        <f>D16+D15+D17+D18</f>
        <v>749.01465999999994</v>
      </c>
      <c r="E14" s="380">
        <f t="shared" si="0"/>
        <v>74.159867326732666</v>
      </c>
      <c r="F14" s="378"/>
      <c r="G14" s="378"/>
      <c r="H14" s="378"/>
      <c r="I14" s="378"/>
      <c r="J14" s="378"/>
      <c r="K14" s="378"/>
      <c r="L14" s="378"/>
      <c r="M14" s="378"/>
      <c r="N14" s="378"/>
      <c r="O14" s="378"/>
      <c r="P14" s="378"/>
      <c r="Q14" s="378"/>
      <c r="R14" s="378"/>
      <c r="S14" s="378"/>
      <c r="T14" s="378"/>
      <c r="U14" s="378"/>
      <c r="V14" s="378"/>
      <c r="W14" s="378"/>
      <c r="X14" s="378"/>
    </row>
    <row r="15" spans="1:24" s="384" customFormat="1" ht="29.25" customHeight="1" x14ac:dyDescent="0.2">
      <c r="A15" s="382" t="s">
        <v>187</v>
      </c>
      <c r="B15" s="166" t="s">
        <v>188</v>
      </c>
      <c r="C15" s="153">
        <v>500</v>
      </c>
      <c r="D15" s="153">
        <v>339.73194000000001</v>
      </c>
      <c r="E15" s="380">
        <f t="shared" si="0"/>
        <v>67.946387999999999</v>
      </c>
      <c r="F15" s="383"/>
      <c r="G15" s="383"/>
      <c r="H15" s="383"/>
      <c r="I15" s="383"/>
      <c r="J15" s="383"/>
      <c r="K15" s="383"/>
      <c r="L15" s="383"/>
      <c r="M15" s="383"/>
      <c r="N15" s="383"/>
      <c r="O15" s="383"/>
      <c r="P15" s="383"/>
      <c r="Q15" s="383"/>
      <c r="R15" s="383"/>
      <c r="S15" s="383"/>
      <c r="T15" s="383"/>
      <c r="U15" s="383"/>
      <c r="V15" s="383"/>
      <c r="W15" s="383"/>
      <c r="X15" s="383"/>
    </row>
    <row r="16" spans="1:24" s="384" customFormat="1" ht="75" x14ac:dyDescent="0.2">
      <c r="A16" s="382" t="s">
        <v>189</v>
      </c>
      <c r="B16" s="166" t="s">
        <v>190</v>
      </c>
      <c r="C16" s="153">
        <v>250</v>
      </c>
      <c r="D16" s="153">
        <v>2.4282400000000002</v>
      </c>
      <c r="E16" s="380">
        <f t="shared" si="0"/>
        <v>0.97129600000000016</v>
      </c>
      <c r="F16" s="383"/>
      <c r="G16" s="383"/>
      <c r="H16" s="383"/>
      <c r="I16" s="383"/>
      <c r="J16" s="383"/>
      <c r="K16" s="383"/>
      <c r="L16" s="383"/>
      <c r="M16" s="383"/>
      <c r="N16" s="383"/>
      <c r="O16" s="383"/>
      <c r="P16" s="383"/>
      <c r="Q16" s="383"/>
      <c r="R16" s="383"/>
      <c r="S16" s="383"/>
      <c r="T16" s="383"/>
      <c r="U16" s="383"/>
      <c r="V16" s="383"/>
      <c r="W16" s="383"/>
      <c r="X16" s="383"/>
    </row>
    <row r="17" spans="1:24" s="384" customFormat="1" ht="60" x14ac:dyDescent="0.2">
      <c r="A17" s="382" t="s">
        <v>191</v>
      </c>
      <c r="B17" s="166" t="s">
        <v>192</v>
      </c>
      <c r="C17" s="153">
        <v>180</v>
      </c>
      <c r="D17" s="153">
        <v>466.82911000000001</v>
      </c>
      <c r="E17" s="380">
        <f t="shared" si="0"/>
        <v>259.34950555555554</v>
      </c>
      <c r="F17" s="383"/>
      <c r="G17" s="383"/>
      <c r="H17" s="383"/>
      <c r="I17" s="383"/>
      <c r="J17" s="383"/>
      <c r="K17" s="383"/>
      <c r="L17" s="383"/>
      <c r="M17" s="383"/>
      <c r="N17" s="383"/>
      <c r="O17" s="383"/>
      <c r="P17" s="383"/>
      <c r="Q17" s="383"/>
      <c r="R17" s="383"/>
      <c r="S17" s="383"/>
      <c r="T17" s="383"/>
      <c r="U17" s="383"/>
      <c r="V17" s="383"/>
      <c r="W17" s="383"/>
      <c r="X17" s="383"/>
    </row>
    <row r="18" spans="1:24" s="384" customFormat="1" ht="60" x14ac:dyDescent="0.2">
      <c r="A18" s="382" t="s">
        <v>193</v>
      </c>
      <c r="B18" s="166" t="s">
        <v>194</v>
      </c>
      <c r="C18" s="153">
        <v>80</v>
      </c>
      <c r="D18" s="153">
        <v>-59.974629999999998</v>
      </c>
      <c r="E18" s="380">
        <f t="shared" si="0"/>
        <v>-74.968287500000002</v>
      </c>
      <c r="F18" s="383"/>
      <c r="G18" s="383"/>
      <c r="H18" s="383"/>
      <c r="I18" s="383"/>
      <c r="J18" s="383"/>
      <c r="K18" s="383"/>
      <c r="L18" s="383"/>
      <c r="M18" s="383"/>
      <c r="N18" s="383"/>
      <c r="O18" s="383"/>
      <c r="P18" s="383"/>
      <c r="Q18" s="383"/>
      <c r="R18" s="383"/>
      <c r="S18" s="383"/>
      <c r="T18" s="383"/>
      <c r="U18" s="383"/>
      <c r="V18" s="383"/>
      <c r="W18" s="383"/>
      <c r="X18" s="383"/>
    </row>
    <row r="19" spans="1:24" ht="28.5" x14ac:dyDescent="0.25">
      <c r="A19" s="379" t="s">
        <v>195</v>
      </c>
      <c r="B19" s="150" t="s">
        <v>131</v>
      </c>
      <c r="C19" s="151">
        <f>+C20+C21+C22+C23</f>
        <v>3007</v>
      </c>
      <c r="D19" s="151">
        <f>+D20+D21+D22+D23</f>
        <v>2076.0199099999995</v>
      </c>
      <c r="E19" s="380">
        <f t="shared" si="0"/>
        <v>69.039571333555031</v>
      </c>
      <c r="F19" s="378"/>
      <c r="G19" s="378"/>
      <c r="H19" s="378"/>
      <c r="I19" s="378"/>
      <c r="J19" s="378"/>
      <c r="K19" s="378"/>
      <c r="L19" s="378"/>
      <c r="M19" s="378"/>
      <c r="N19" s="378"/>
      <c r="O19" s="378"/>
      <c r="P19" s="378"/>
      <c r="Q19" s="378"/>
      <c r="R19" s="378"/>
      <c r="S19" s="378"/>
      <c r="T19" s="378"/>
      <c r="U19" s="378"/>
      <c r="V19" s="378"/>
      <c r="W19" s="378"/>
      <c r="X19" s="378"/>
    </row>
    <row r="20" spans="1:24" x14ac:dyDescent="0.25">
      <c r="A20" s="139" t="s">
        <v>535</v>
      </c>
      <c r="B20" s="152" t="s">
        <v>536</v>
      </c>
      <c r="C20" s="151">
        <v>2177</v>
      </c>
      <c r="D20" s="151">
        <f>401.84032+8.61555+43.38381+1135.92268-8.33083+1.183-9.34026-1.82903</f>
        <v>1571.4452399999998</v>
      </c>
      <c r="E20" s="380">
        <f t="shared" si="0"/>
        <v>72.183979788700043</v>
      </c>
      <c r="F20" s="378"/>
      <c r="G20" s="378"/>
      <c r="H20" s="378"/>
      <c r="I20" s="378"/>
      <c r="J20" s="378"/>
      <c r="K20" s="378"/>
      <c r="L20" s="378"/>
      <c r="M20" s="378"/>
      <c r="N20" s="378"/>
      <c r="O20" s="378"/>
      <c r="P20" s="378"/>
      <c r="Q20" s="378"/>
      <c r="R20" s="378"/>
      <c r="S20" s="378"/>
      <c r="T20" s="378"/>
      <c r="U20" s="378"/>
      <c r="V20" s="378"/>
      <c r="W20" s="378"/>
      <c r="X20" s="378"/>
    </row>
    <row r="21" spans="1:24" x14ac:dyDescent="0.25">
      <c r="A21" s="139" t="s">
        <v>693</v>
      </c>
      <c r="B21" s="152" t="s">
        <v>694</v>
      </c>
      <c r="C21" s="151">
        <v>160</v>
      </c>
      <c r="D21" s="151">
        <f>266.95887+0.10341+0.555</f>
        <v>267.61727999999999</v>
      </c>
      <c r="E21" s="380">
        <f t="shared" si="0"/>
        <v>167.26079999999999</v>
      </c>
      <c r="F21" s="378"/>
      <c r="G21" s="378"/>
      <c r="H21" s="378"/>
      <c r="I21" s="378"/>
      <c r="J21" s="378"/>
      <c r="K21" s="378"/>
      <c r="L21" s="378"/>
      <c r="M21" s="378"/>
      <c r="N21" s="378"/>
      <c r="O21" s="378"/>
      <c r="P21" s="378"/>
      <c r="Q21" s="378"/>
      <c r="R21" s="378"/>
      <c r="S21" s="378"/>
      <c r="T21" s="378"/>
      <c r="U21" s="378"/>
      <c r="V21" s="378"/>
      <c r="W21" s="378"/>
      <c r="X21" s="378"/>
    </row>
    <row r="22" spans="1:24" x14ac:dyDescent="0.25">
      <c r="A22" s="139" t="s">
        <v>196</v>
      </c>
      <c r="B22" s="152" t="s">
        <v>132</v>
      </c>
      <c r="C22" s="153">
        <v>220</v>
      </c>
      <c r="D22" s="153">
        <v>158.73140000000001</v>
      </c>
      <c r="E22" s="380">
        <f t="shared" si="0"/>
        <v>72.150636363636366</v>
      </c>
      <c r="F22" s="378"/>
      <c r="G22" s="378"/>
      <c r="H22" s="378"/>
      <c r="I22" s="378"/>
      <c r="J22" s="378"/>
      <c r="K22" s="378"/>
      <c r="L22" s="378"/>
      <c r="M22" s="378"/>
      <c r="N22" s="378"/>
      <c r="O22" s="378"/>
      <c r="P22" s="378"/>
      <c r="Q22" s="378"/>
      <c r="R22" s="378"/>
      <c r="S22" s="378"/>
      <c r="T22" s="378"/>
      <c r="U22" s="378"/>
      <c r="V22" s="378"/>
      <c r="W22" s="378"/>
      <c r="X22" s="378"/>
    </row>
    <row r="23" spans="1:24" ht="30" x14ac:dyDescent="0.25">
      <c r="A23" s="139" t="s">
        <v>197</v>
      </c>
      <c r="B23" s="152" t="s">
        <v>133</v>
      </c>
      <c r="C23" s="153">
        <v>450</v>
      </c>
      <c r="D23" s="153">
        <f>78.05961+0.16638</f>
        <v>78.22599000000001</v>
      </c>
      <c r="E23" s="380">
        <f t="shared" si="0"/>
        <v>17.383553333333335</v>
      </c>
      <c r="F23" s="378"/>
      <c r="G23" s="378"/>
      <c r="H23" s="378"/>
      <c r="I23" s="378"/>
      <c r="J23" s="378"/>
      <c r="K23" s="378"/>
      <c r="L23" s="378"/>
      <c r="M23" s="378"/>
      <c r="N23" s="378"/>
      <c r="O23" s="378"/>
      <c r="P23" s="378"/>
      <c r="Q23" s="378"/>
      <c r="R23" s="378"/>
      <c r="S23" s="378"/>
      <c r="T23" s="378"/>
      <c r="U23" s="378"/>
      <c r="V23" s="378"/>
      <c r="W23" s="378"/>
      <c r="X23" s="378"/>
    </row>
    <row r="24" spans="1:24" x14ac:dyDescent="0.25">
      <c r="A24" s="379" t="s">
        <v>198</v>
      </c>
      <c r="B24" s="150" t="s">
        <v>134</v>
      </c>
      <c r="C24" s="151">
        <f>+C25+C26+C27</f>
        <v>3088</v>
      </c>
      <c r="D24" s="151">
        <f>+D25+D26+D27</f>
        <v>1925.5884000000001</v>
      </c>
      <c r="E24" s="380">
        <f t="shared" si="0"/>
        <v>62.357137305699482</v>
      </c>
      <c r="F24" s="378"/>
      <c r="G24" s="378"/>
      <c r="H24" s="378"/>
      <c r="I24" s="378"/>
      <c r="J24" s="378"/>
      <c r="K24" s="378"/>
      <c r="L24" s="378"/>
      <c r="M24" s="378"/>
      <c r="N24" s="378"/>
      <c r="O24" s="378"/>
      <c r="P24" s="378"/>
      <c r="Q24" s="378"/>
      <c r="R24" s="378"/>
      <c r="S24" s="378"/>
      <c r="T24" s="378"/>
      <c r="U24" s="378"/>
      <c r="V24" s="378"/>
      <c r="W24" s="378"/>
      <c r="X24" s="378"/>
    </row>
    <row r="25" spans="1:24" x14ac:dyDescent="0.25">
      <c r="A25" s="385" t="s">
        <v>695</v>
      </c>
      <c r="B25" s="152" t="s">
        <v>696</v>
      </c>
      <c r="C25" s="153">
        <v>410</v>
      </c>
      <c r="D25" s="153">
        <v>183.29346000000001</v>
      </c>
      <c r="E25" s="380">
        <f t="shared" si="0"/>
        <v>44.705721951219516</v>
      </c>
      <c r="F25" s="378"/>
      <c r="G25" s="378"/>
      <c r="H25" s="378"/>
      <c r="I25" s="378"/>
      <c r="J25" s="378"/>
      <c r="K25" s="378"/>
      <c r="L25" s="378"/>
      <c r="M25" s="378"/>
      <c r="N25" s="378"/>
    </row>
    <row r="26" spans="1:24" x14ac:dyDescent="0.25">
      <c r="A26" s="139" t="s">
        <v>199</v>
      </c>
      <c r="B26" s="152" t="s">
        <v>135</v>
      </c>
      <c r="C26" s="153">
        <v>1632</v>
      </c>
      <c r="D26" s="153">
        <f>1304.0102+20.31014</f>
        <v>1324.32034</v>
      </c>
      <c r="E26" s="380">
        <f t="shared" si="0"/>
        <v>81.147079656862743</v>
      </c>
      <c r="F26" s="378"/>
      <c r="G26" s="378"/>
      <c r="H26" s="378"/>
      <c r="I26" s="378"/>
      <c r="J26" s="378"/>
      <c r="K26" s="378"/>
      <c r="L26" s="378"/>
      <c r="M26" s="378"/>
      <c r="N26" s="378"/>
    </row>
    <row r="27" spans="1:24" s="388" customFormat="1" ht="16.5" customHeight="1" x14ac:dyDescent="0.25">
      <c r="A27" s="385" t="s">
        <v>697</v>
      </c>
      <c r="B27" s="152" t="s">
        <v>698</v>
      </c>
      <c r="C27" s="386">
        <v>1046</v>
      </c>
      <c r="D27" s="386">
        <f>347.3833+70.5913</f>
        <v>417.97460000000001</v>
      </c>
      <c r="E27" s="387">
        <f t="shared" si="0"/>
        <v>39.959330783938817</v>
      </c>
    </row>
    <row r="28" spans="1:24" ht="28.5" hidden="1" x14ac:dyDescent="0.25">
      <c r="A28" s="379" t="s">
        <v>200</v>
      </c>
      <c r="B28" s="150" t="s">
        <v>201</v>
      </c>
      <c r="C28" s="151">
        <f>C29+C30</f>
        <v>0</v>
      </c>
      <c r="D28" s="151">
        <f>D29+D30</f>
        <v>0</v>
      </c>
      <c r="E28" s="380" t="e">
        <f t="shared" si="0"/>
        <v>#DIV/0!</v>
      </c>
      <c r="F28" s="378"/>
      <c r="G28" s="378"/>
      <c r="H28" s="378"/>
      <c r="I28" s="378"/>
      <c r="J28" s="378"/>
      <c r="K28" s="378"/>
      <c r="L28" s="378"/>
      <c r="M28" s="378"/>
      <c r="N28" s="378"/>
    </row>
    <row r="29" spans="1:24" hidden="1" x14ac:dyDescent="0.25">
      <c r="A29" s="139" t="s">
        <v>202</v>
      </c>
      <c r="B29" s="152" t="s">
        <v>203</v>
      </c>
      <c r="C29" s="153"/>
      <c r="D29" s="153"/>
      <c r="E29" s="380" t="e">
        <f t="shared" si="0"/>
        <v>#DIV/0!</v>
      </c>
      <c r="F29" s="378"/>
      <c r="G29" s="378"/>
      <c r="H29" s="378"/>
      <c r="I29" s="378"/>
      <c r="J29" s="378"/>
      <c r="K29" s="378"/>
      <c r="L29" s="378"/>
      <c r="M29" s="378"/>
      <c r="N29" s="378"/>
    </row>
    <row r="30" spans="1:24" ht="30" hidden="1" x14ac:dyDescent="0.25">
      <c r="A30" s="139" t="s">
        <v>204</v>
      </c>
      <c r="B30" s="154" t="s">
        <v>205</v>
      </c>
      <c r="C30" s="153"/>
      <c r="D30" s="153"/>
      <c r="E30" s="380" t="e">
        <f t="shared" si="0"/>
        <v>#DIV/0!</v>
      </c>
      <c r="F30" s="378"/>
      <c r="G30" s="378"/>
      <c r="H30" s="378"/>
      <c r="I30" s="378"/>
      <c r="J30" s="378"/>
      <c r="K30" s="378"/>
      <c r="L30" s="378"/>
      <c r="M30" s="378"/>
      <c r="N30" s="378"/>
    </row>
    <row r="31" spans="1:24" x14ac:dyDescent="0.25">
      <c r="A31" s="379" t="s">
        <v>206</v>
      </c>
      <c r="B31" s="155" t="s">
        <v>136</v>
      </c>
      <c r="C31" s="153">
        <v>916</v>
      </c>
      <c r="D31" s="153">
        <f>544.38997+0.6</f>
        <v>544.98996999999997</v>
      </c>
      <c r="E31" s="380">
        <f t="shared" si="0"/>
        <v>59.496721615720517</v>
      </c>
      <c r="F31" s="378"/>
      <c r="G31" s="378"/>
      <c r="H31" s="378"/>
      <c r="I31" s="378"/>
      <c r="J31" s="378"/>
      <c r="K31" s="378"/>
      <c r="L31" s="378"/>
      <c r="M31" s="378"/>
      <c r="N31" s="378"/>
    </row>
    <row r="32" spans="1:24" ht="42.75" x14ac:dyDescent="0.25">
      <c r="A32" s="379" t="s">
        <v>207</v>
      </c>
      <c r="B32" s="155" t="s">
        <v>137</v>
      </c>
      <c r="C32" s="151">
        <f>C33+C34</f>
        <v>1050</v>
      </c>
      <c r="D32" s="151">
        <f>D33+D34</f>
        <v>437.32176000000004</v>
      </c>
      <c r="E32" s="380">
        <f t="shared" si="0"/>
        <v>41.649691428571437</v>
      </c>
      <c r="F32" s="378"/>
      <c r="G32" s="378"/>
      <c r="H32" s="378"/>
      <c r="I32" s="378"/>
      <c r="J32" s="378"/>
      <c r="K32" s="378"/>
      <c r="L32" s="378"/>
      <c r="M32" s="378"/>
      <c r="N32" s="378"/>
    </row>
    <row r="33" spans="1:14" ht="75" x14ac:dyDescent="0.25">
      <c r="A33" s="139" t="s">
        <v>275</v>
      </c>
      <c r="B33" s="154" t="s">
        <v>273</v>
      </c>
      <c r="C33" s="156">
        <v>450</v>
      </c>
      <c r="D33" s="156">
        <v>167.40036000000001</v>
      </c>
      <c r="E33" s="380">
        <f t="shared" si="0"/>
        <v>37.20008</v>
      </c>
      <c r="F33" s="378"/>
      <c r="G33" s="378"/>
      <c r="H33" s="378"/>
      <c r="I33" s="378"/>
      <c r="J33" s="378"/>
      <c r="K33" s="378"/>
      <c r="L33" s="378"/>
      <c r="M33" s="378"/>
      <c r="N33" s="378"/>
    </row>
    <row r="34" spans="1:14" ht="60" x14ac:dyDescent="0.25">
      <c r="A34" s="389" t="s">
        <v>276</v>
      </c>
      <c r="B34" s="154" t="s">
        <v>274</v>
      </c>
      <c r="C34" s="157">
        <v>600</v>
      </c>
      <c r="D34" s="157">
        <v>269.92140000000001</v>
      </c>
      <c r="E34" s="380">
        <f t="shared" si="0"/>
        <v>44.986899999999999</v>
      </c>
      <c r="F34" s="378"/>
      <c r="G34" s="378"/>
      <c r="H34" s="378"/>
      <c r="I34" s="378"/>
      <c r="J34" s="378"/>
      <c r="K34" s="378"/>
      <c r="L34" s="378"/>
      <c r="M34" s="378"/>
      <c r="N34" s="378"/>
    </row>
    <row r="35" spans="1:14" ht="28.5" x14ac:dyDescent="0.25">
      <c r="A35" s="379" t="s">
        <v>208</v>
      </c>
      <c r="B35" s="155" t="s">
        <v>209</v>
      </c>
      <c r="C35" s="157">
        <f>C36+C37</f>
        <v>460</v>
      </c>
      <c r="D35" s="390">
        <f>D36+D37</f>
        <v>334.25979000000001</v>
      </c>
      <c r="E35" s="380">
        <f t="shared" si="0"/>
        <v>72.665171739130443</v>
      </c>
      <c r="F35" s="378"/>
      <c r="G35" s="378"/>
      <c r="H35" s="378"/>
      <c r="I35" s="378"/>
      <c r="J35" s="378"/>
      <c r="K35" s="378"/>
      <c r="L35" s="378"/>
      <c r="M35" s="378"/>
      <c r="N35" s="378"/>
    </row>
    <row r="36" spans="1:14" ht="30" x14ac:dyDescent="0.25">
      <c r="A36" s="139" t="s">
        <v>210</v>
      </c>
      <c r="B36" s="154" t="s">
        <v>211</v>
      </c>
      <c r="C36" s="157">
        <v>460</v>
      </c>
      <c r="D36" s="157">
        <f>212.77255+121.48724</f>
        <v>334.25979000000001</v>
      </c>
      <c r="E36" s="380">
        <f t="shared" si="0"/>
        <v>72.665171739130443</v>
      </c>
      <c r="F36" s="378"/>
      <c r="G36" s="378"/>
      <c r="H36" s="378"/>
      <c r="I36" s="378"/>
      <c r="J36" s="378"/>
      <c r="K36" s="378"/>
      <c r="L36" s="378"/>
      <c r="M36" s="378"/>
      <c r="N36" s="378"/>
    </row>
    <row r="37" spans="1:14" hidden="1" x14ac:dyDescent="0.25">
      <c r="A37" s="139" t="s">
        <v>212</v>
      </c>
      <c r="B37" s="154" t="s">
        <v>213</v>
      </c>
      <c r="C37" s="157"/>
      <c r="D37" s="157"/>
      <c r="E37" s="380" t="e">
        <f t="shared" si="0"/>
        <v>#DIV/0!</v>
      </c>
      <c r="F37" s="378"/>
      <c r="G37" s="378"/>
      <c r="H37" s="378"/>
      <c r="I37" s="378"/>
      <c r="J37" s="378"/>
      <c r="K37" s="378"/>
      <c r="L37" s="378"/>
      <c r="M37" s="378"/>
      <c r="N37" s="378"/>
    </row>
    <row r="38" spans="1:14" ht="28.5" x14ac:dyDescent="0.25">
      <c r="A38" s="379" t="s">
        <v>214</v>
      </c>
      <c r="B38" s="155" t="s">
        <v>699</v>
      </c>
      <c r="C38" s="157">
        <f>C39+C40</f>
        <v>65</v>
      </c>
      <c r="D38" s="157">
        <f>D39+D40</f>
        <v>121.52752000000001</v>
      </c>
      <c r="E38" s="380">
        <f t="shared" si="0"/>
        <v>186.9654153846154</v>
      </c>
      <c r="F38" s="378"/>
      <c r="G38" s="378"/>
      <c r="H38" s="378"/>
      <c r="I38" s="378"/>
      <c r="J38" s="378"/>
      <c r="K38" s="378"/>
      <c r="L38" s="378"/>
      <c r="M38" s="378"/>
      <c r="N38" s="378"/>
    </row>
    <row r="39" spans="1:14" ht="30" hidden="1" x14ac:dyDescent="0.25">
      <c r="A39" s="139" t="s">
        <v>216</v>
      </c>
      <c r="B39" s="154" t="s">
        <v>217</v>
      </c>
      <c r="C39" s="156"/>
      <c r="D39" s="156"/>
      <c r="E39" s="380" t="e">
        <f t="shared" si="0"/>
        <v>#DIV/0!</v>
      </c>
      <c r="F39" s="378"/>
      <c r="G39" s="378"/>
      <c r="H39" s="378"/>
      <c r="I39" s="378"/>
      <c r="J39" s="378"/>
      <c r="K39" s="378"/>
      <c r="L39" s="378"/>
      <c r="M39" s="378"/>
      <c r="N39" s="378"/>
    </row>
    <row r="40" spans="1:14" ht="30" x14ac:dyDescent="0.25">
      <c r="A40" s="139" t="s">
        <v>218</v>
      </c>
      <c r="B40" s="154" t="s">
        <v>219</v>
      </c>
      <c r="C40" s="157">
        <v>65</v>
      </c>
      <c r="D40" s="157">
        <f>30.989+90.53852</f>
        <v>121.52752000000001</v>
      </c>
      <c r="E40" s="380">
        <f t="shared" si="0"/>
        <v>186.9654153846154</v>
      </c>
      <c r="F40" s="378"/>
      <c r="G40" s="378"/>
      <c r="H40" s="378"/>
      <c r="I40" s="378"/>
      <c r="J40" s="378"/>
      <c r="K40" s="378"/>
      <c r="L40" s="378"/>
      <c r="M40" s="378"/>
      <c r="N40" s="378"/>
    </row>
    <row r="41" spans="1:14" ht="28.5" x14ac:dyDescent="0.25">
      <c r="A41" s="379" t="s">
        <v>138</v>
      </c>
      <c r="B41" s="155" t="s">
        <v>139</v>
      </c>
      <c r="C41" s="157">
        <f>C42</f>
        <v>440</v>
      </c>
      <c r="D41" s="390">
        <f>D42</f>
        <v>83.700460000000007</v>
      </c>
      <c r="E41" s="380">
        <f t="shared" si="0"/>
        <v>19.022831818181821</v>
      </c>
      <c r="F41" s="378"/>
      <c r="G41" s="378"/>
      <c r="H41" s="378"/>
      <c r="I41" s="378"/>
      <c r="J41" s="378"/>
      <c r="K41" s="378"/>
      <c r="L41" s="378"/>
      <c r="M41" s="378"/>
      <c r="N41" s="378"/>
    </row>
    <row r="42" spans="1:14" ht="30" x14ac:dyDescent="0.25">
      <c r="A42" s="389">
        <v>1.14060000000004E+16</v>
      </c>
      <c r="B42" s="154" t="s">
        <v>220</v>
      </c>
      <c r="C42" s="156">
        <v>440</v>
      </c>
      <c r="D42" s="156">
        <v>83.700460000000007</v>
      </c>
      <c r="E42" s="380">
        <f t="shared" si="0"/>
        <v>19.022831818181821</v>
      </c>
      <c r="F42" s="378"/>
      <c r="G42" s="378"/>
      <c r="H42" s="378"/>
      <c r="I42" s="378"/>
      <c r="J42" s="378"/>
      <c r="K42" s="378"/>
      <c r="L42" s="378"/>
      <c r="M42" s="378"/>
      <c r="N42" s="378"/>
    </row>
    <row r="43" spans="1:14" ht="28.5" x14ac:dyDescent="0.25">
      <c r="A43" s="379" t="s">
        <v>221</v>
      </c>
      <c r="B43" s="155" t="s">
        <v>140</v>
      </c>
      <c r="C43" s="157">
        <v>350</v>
      </c>
      <c r="D43" s="157">
        <f>-0.2415+2.625+0.2+2+17.57+7.1+26.57228+0.3+4.5+17.18052</f>
        <v>77.806299999999993</v>
      </c>
      <c r="E43" s="380">
        <f t="shared" si="0"/>
        <v>22.230371428571427</v>
      </c>
      <c r="F43" s="378"/>
      <c r="G43" s="378"/>
      <c r="H43" s="378"/>
      <c r="I43" s="378"/>
      <c r="J43" s="378"/>
      <c r="K43" s="378"/>
      <c r="L43" s="378"/>
      <c r="M43" s="378"/>
      <c r="N43" s="378"/>
    </row>
    <row r="44" spans="1:14" ht="28.5" x14ac:dyDescent="0.25">
      <c r="A44" s="379" t="s">
        <v>141</v>
      </c>
      <c r="B44" s="158" t="s">
        <v>142</v>
      </c>
      <c r="C44" s="157">
        <f>C45</f>
        <v>160</v>
      </c>
      <c r="D44" s="390">
        <f>D45</f>
        <v>125.14353</v>
      </c>
      <c r="E44" s="380">
        <f t="shared" si="0"/>
        <v>78.214706250000006</v>
      </c>
      <c r="F44" s="378"/>
      <c r="G44" s="378"/>
      <c r="H44" s="378"/>
      <c r="I44" s="378"/>
      <c r="J44" s="378"/>
      <c r="K44" s="378"/>
      <c r="L44" s="378"/>
      <c r="M44" s="378"/>
      <c r="N44" s="378"/>
    </row>
    <row r="45" spans="1:14" x14ac:dyDescent="0.25">
      <c r="A45" s="139" t="s">
        <v>222</v>
      </c>
      <c r="B45" s="159" t="s">
        <v>223</v>
      </c>
      <c r="C45" s="157">
        <v>160</v>
      </c>
      <c r="D45" s="390">
        <f>-1+21.34353+104.8</f>
        <v>125.14353</v>
      </c>
      <c r="E45" s="380">
        <f t="shared" si="0"/>
        <v>78.214706250000006</v>
      </c>
      <c r="F45" s="378"/>
      <c r="G45" s="378"/>
      <c r="H45" s="378"/>
      <c r="I45" s="378"/>
      <c r="J45" s="378"/>
      <c r="K45" s="378"/>
      <c r="L45" s="378"/>
      <c r="M45" s="378"/>
      <c r="N45" s="378"/>
    </row>
    <row r="46" spans="1:14" s="47" customFormat="1" x14ac:dyDescent="0.25">
      <c r="A46" s="44" t="s">
        <v>224</v>
      </c>
      <c r="B46" s="160" t="s">
        <v>143</v>
      </c>
      <c r="C46" s="118">
        <f>C47</f>
        <v>589430.27723000001</v>
      </c>
      <c r="D46" s="118">
        <f>D47</f>
        <v>502501.25055</v>
      </c>
      <c r="E46" s="142">
        <f t="shared" si="0"/>
        <v>85.252025551093354</v>
      </c>
      <c r="F46" s="304">
        <v>502501.25055</v>
      </c>
      <c r="G46" s="41"/>
      <c r="H46" s="41"/>
      <c r="I46" s="41"/>
      <c r="J46" s="41"/>
      <c r="K46" s="41"/>
      <c r="L46" s="41"/>
      <c r="M46" s="41"/>
      <c r="N46" s="41"/>
    </row>
    <row r="47" spans="1:14" s="48" customFormat="1" ht="30" x14ac:dyDescent="0.25">
      <c r="A47" s="45" t="s">
        <v>225</v>
      </c>
      <c r="B47" s="161" t="s">
        <v>226</v>
      </c>
      <c r="C47" s="114">
        <f>+C48+C51+C70+C101+C107</f>
        <v>589430.27723000001</v>
      </c>
      <c r="D47" s="114">
        <f>+D48+D51+D70+D101+D107</f>
        <v>502501.25055</v>
      </c>
      <c r="E47" s="142">
        <f t="shared" si="0"/>
        <v>85.252025551093354</v>
      </c>
      <c r="F47" s="41">
        <f>+F46-D46</f>
        <v>0</v>
      </c>
      <c r="G47" s="41"/>
      <c r="H47" s="41"/>
      <c r="I47" s="41"/>
      <c r="J47" s="41"/>
      <c r="K47" s="41"/>
      <c r="L47" s="41"/>
      <c r="M47" s="41"/>
      <c r="N47" s="41"/>
    </row>
    <row r="48" spans="1:14" s="49" customFormat="1" ht="28.5" customHeight="1" x14ac:dyDescent="0.25">
      <c r="A48" s="53" t="s">
        <v>227</v>
      </c>
      <c r="B48" s="162" t="s">
        <v>228</v>
      </c>
      <c r="C48" s="118">
        <f>C49+C50</f>
        <v>184616</v>
      </c>
      <c r="D48" s="118">
        <f>D49+D50</f>
        <v>164255.54</v>
      </c>
      <c r="E48" s="142">
        <f t="shared" si="0"/>
        <v>88.971454261819133</v>
      </c>
      <c r="F48" s="41"/>
      <c r="G48" s="41"/>
      <c r="H48" s="41"/>
      <c r="I48" s="41"/>
      <c r="J48" s="41"/>
      <c r="K48" s="41"/>
      <c r="L48" s="41"/>
      <c r="M48" s="41"/>
      <c r="N48" s="41"/>
    </row>
    <row r="49" spans="1:14" s="48" customFormat="1" ht="30" x14ac:dyDescent="0.25">
      <c r="A49" s="45" t="s">
        <v>229</v>
      </c>
      <c r="B49" s="163" t="s">
        <v>144</v>
      </c>
      <c r="C49" s="114">
        <v>155550.6</v>
      </c>
      <c r="D49" s="114">
        <v>140660.019</v>
      </c>
      <c r="E49" s="142">
        <f t="shared" si="0"/>
        <v>90.427178680120804</v>
      </c>
      <c r="F49" s="41"/>
      <c r="G49" s="41"/>
      <c r="H49" s="41"/>
      <c r="I49" s="41"/>
      <c r="J49" s="41"/>
      <c r="K49" s="41"/>
      <c r="L49" s="41"/>
      <c r="M49" s="41"/>
      <c r="N49" s="41"/>
    </row>
    <row r="50" spans="1:14" s="48" customFormat="1" ht="30" x14ac:dyDescent="0.25">
      <c r="A50" s="45" t="s">
        <v>230</v>
      </c>
      <c r="B50" s="163" t="s">
        <v>231</v>
      </c>
      <c r="C50" s="114">
        <f>19422.1+1334.3+1250+7059</f>
        <v>29065.399999999998</v>
      </c>
      <c r="D50" s="114">
        <v>23595.521000000001</v>
      </c>
      <c r="E50" s="142">
        <f t="shared" si="0"/>
        <v>81.180788841715597</v>
      </c>
      <c r="F50" s="41"/>
      <c r="G50" s="41"/>
      <c r="H50" s="41"/>
      <c r="I50" s="41"/>
      <c r="J50" s="41"/>
      <c r="K50" s="41"/>
      <c r="L50" s="41"/>
      <c r="M50" s="41"/>
      <c r="N50" s="41"/>
    </row>
    <row r="51" spans="1:14" s="49" customFormat="1" ht="38.25" customHeight="1" x14ac:dyDescent="0.25">
      <c r="A51" s="53" t="s">
        <v>232</v>
      </c>
      <c r="B51" s="162" t="s">
        <v>154</v>
      </c>
      <c r="C51" s="118">
        <f>SUM(C52:C69)</f>
        <v>59859.302309999999</v>
      </c>
      <c r="D51" s="118">
        <f>SUM(D52:D69)</f>
        <v>32333.640779999998</v>
      </c>
      <c r="E51" s="142">
        <f t="shared" si="0"/>
        <v>54.016066897255484</v>
      </c>
      <c r="F51" s="41"/>
      <c r="G51" s="41"/>
      <c r="H51" s="41"/>
      <c r="I51" s="41"/>
      <c r="J51" s="41"/>
      <c r="K51" s="41"/>
      <c r="L51" s="41"/>
      <c r="M51" s="41"/>
      <c r="N51" s="41"/>
    </row>
    <row r="52" spans="1:14" s="49" customFormat="1" ht="60.75" customHeight="1" x14ac:dyDescent="0.25">
      <c r="A52" s="51" t="s">
        <v>241</v>
      </c>
      <c r="B52" s="112" t="s">
        <v>145</v>
      </c>
      <c r="C52" s="114">
        <v>6438</v>
      </c>
      <c r="D52" s="114">
        <v>6437.6354000000001</v>
      </c>
      <c r="E52" s="142">
        <f t="shared" si="0"/>
        <v>99.994336750543638</v>
      </c>
      <c r="F52" s="41">
        <f>+D52+D53+D69+D65+D59+D63</f>
        <v>19353.205399999999</v>
      </c>
      <c r="G52" s="41"/>
      <c r="H52" s="41"/>
      <c r="I52" s="41"/>
      <c r="J52" s="41"/>
      <c r="K52" s="41"/>
      <c r="L52" s="41"/>
      <c r="M52" s="41"/>
      <c r="N52" s="41"/>
    </row>
    <row r="53" spans="1:14" s="49" customFormat="1" ht="78" customHeight="1" x14ac:dyDescent="0.25">
      <c r="A53" s="51" t="s">
        <v>241</v>
      </c>
      <c r="B53" s="112" t="s">
        <v>111</v>
      </c>
      <c r="C53" s="114">
        <v>11577.2</v>
      </c>
      <c r="D53" s="114">
        <v>7576.57</v>
      </c>
      <c r="E53" s="142">
        <f t="shared" si="0"/>
        <v>65.443889714265964</v>
      </c>
      <c r="F53" s="41">
        <v>21129.2654</v>
      </c>
      <c r="G53" s="41"/>
      <c r="H53" s="41"/>
      <c r="I53" s="41"/>
      <c r="J53" s="41"/>
      <c r="K53" s="41"/>
      <c r="L53" s="41"/>
      <c r="M53" s="41"/>
      <c r="N53" s="41"/>
    </row>
    <row r="54" spans="1:14" s="49" customFormat="1" ht="30" x14ac:dyDescent="0.25">
      <c r="A54" s="51" t="s">
        <v>241</v>
      </c>
      <c r="B54" s="112" t="s">
        <v>671</v>
      </c>
      <c r="C54" s="114">
        <v>4709</v>
      </c>
      <c r="D54" s="114"/>
      <c r="E54" s="142">
        <f t="shared" si="0"/>
        <v>0</v>
      </c>
      <c r="F54" s="41"/>
      <c r="G54" s="41"/>
      <c r="H54" s="41"/>
      <c r="I54" s="41"/>
      <c r="J54" s="41"/>
      <c r="K54" s="41"/>
      <c r="L54" s="41"/>
      <c r="M54" s="41"/>
      <c r="N54" s="41"/>
    </row>
    <row r="55" spans="1:14" s="49" customFormat="1" ht="60" x14ac:dyDescent="0.25">
      <c r="A55" s="45" t="s">
        <v>485</v>
      </c>
      <c r="B55" s="164" t="s">
        <v>486</v>
      </c>
      <c r="C55" s="114">
        <v>500</v>
      </c>
      <c r="D55" s="114">
        <v>500</v>
      </c>
      <c r="E55" s="142">
        <f t="shared" si="0"/>
        <v>100</v>
      </c>
      <c r="F55" s="41">
        <f>F53-F52</f>
        <v>1776.0600000000013</v>
      </c>
      <c r="G55" s="41"/>
      <c r="H55" s="41"/>
      <c r="I55" s="41"/>
      <c r="J55" s="41"/>
      <c r="K55" s="41"/>
      <c r="L55" s="41"/>
      <c r="M55" s="41"/>
      <c r="N55" s="41"/>
    </row>
    <row r="56" spans="1:14" s="49" customFormat="1" ht="45" x14ac:dyDescent="0.25">
      <c r="A56" s="51" t="s">
        <v>233</v>
      </c>
      <c r="B56" s="112" t="s">
        <v>155</v>
      </c>
      <c r="C56" s="114">
        <v>3702.886</v>
      </c>
      <c r="D56" s="114">
        <v>3702.886</v>
      </c>
      <c r="E56" s="142">
        <f t="shared" si="0"/>
        <v>100</v>
      </c>
      <c r="F56" s="41"/>
      <c r="G56" s="41"/>
      <c r="H56" s="41"/>
      <c r="I56" s="41"/>
      <c r="J56" s="41"/>
      <c r="K56" s="41"/>
      <c r="L56" s="41"/>
      <c r="M56" s="41"/>
      <c r="N56" s="41"/>
    </row>
    <row r="57" spans="1:14" s="49" customFormat="1" ht="30" x14ac:dyDescent="0.25">
      <c r="A57" s="51" t="s">
        <v>241</v>
      </c>
      <c r="B57" s="112" t="s">
        <v>544</v>
      </c>
      <c r="C57" s="114">
        <v>1776.06</v>
      </c>
      <c r="D57" s="114">
        <v>1776.06</v>
      </c>
      <c r="E57" s="142">
        <f t="shared" si="0"/>
        <v>100</v>
      </c>
      <c r="F57" s="41"/>
      <c r="G57" s="41"/>
      <c r="H57" s="41"/>
      <c r="I57" s="41"/>
      <c r="J57" s="41"/>
      <c r="K57" s="41"/>
      <c r="L57" s="41"/>
      <c r="M57" s="41"/>
      <c r="N57" s="41"/>
    </row>
    <row r="58" spans="1:14" s="49" customFormat="1" ht="60" x14ac:dyDescent="0.25">
      <c r="A58" s="45" t="s">
        <v>633</v>
      </c>
      <c r="B58" s="112" t="s">
        <v>634</v>
      </c>
      <c r="C58" s="114">
        <v>1927.8</v>
      </c>
      <c r="D58" s="114">
        <v>1383.9376</v>
      </c>
      <c r="E58" s="142">
        <f t="shared" si="0"/>
        <v>71.788442784521209</v>
      </c>
      <c r="F58" s="41"/>
      <c r="G58" s="41"/>
      <c r="H58" s="41"/>
      <c r="I58" s="41"/>
      <c r="J58" s="41"/>
      <c r="K58" s="41"/>
      <c r="L58" s="41"/>
      <c r="M58" s="41"/>
      <c r="N58" s="41"/>
    </row>
    <row r="59" spans="1:14" s="49" customFormat="1" ht="45" x14ac:dyDescent="0.25">
      <c r="A59" s="51" t="s">
        <v>241</v>
      </c>
      <c r="B59" s="164" t="s">
        <v>668</v>
      </c>
      <c r="C59" s="114">
        <v>80</v>
      </c>
      <c r="D59" s="114"/>
      <c r="E59" s="142">
        <f t="shared" si="0"/>
        <v>0</v>
      </c>
      <c r="F59" s="41"/>
      <c r="G59" s="41"/>
      <c r="H59" s="41"/>
      <c r="I59" s="41"/>
      <c r="J59" s="41"/>
      <c r="K59" s="41"/>
      <c r="L59" s="41"/>
      <c r="M59" s="41"/>
      <c r="N59" s="41"/>
    </row>
    <row r="60" spans="1:14" s="49" customFormat="1" ht="30" x14ac:dyDescent="0.25">
      <c r="A60" s="51" t="s">
        <v>234</v>
      </c>
      <c r="B60" s="112" t="s">
        <v>487</v>
      </c>
      <c r="C60" s="114">
        <f>1143.56-52.085</f>
        <v>1091.4749999999999</v>
      </c>
      <c r="D60" s="114">
        <v>1091.4749999999999</v>
      </c>
      <c r="E60" s="142">
        <f t="shared" si="0"/>
        <v>100</v>
      </c>
      <c r="F60" s="41"/>
      <c r="G60" s="41"/>
      <c r="H60" s="41"/>
      <c r="I60" s="41"/>
      <c r="J60" s="41"/>
      <c r="K60" s="41"/>
      <c r="L60" s="41"/>
      <c r="M60" s="41"/>
      <c r="N60" s="41"/>
    </row>
    <row r="61" spans="1:14" s="49" customFormat="1" ht="45.75" customHeight="1" x14ac:dyDescent="0.25">
      <c r="A61" s="144" t="s">
        <v>235</v>
      </c>
      <c r="B61" s="112" t="s">
        <v>525</v>
      </c>
      <c r="C61" s="114">
        <f>1515.15152-536.24266</f>
        <v>978.90885999999989</v>
      </c>
      <c r="D61" s="114">
        <v>293.67266000000001</v>
      </c>
      <c r="E61" s="142">
        <f t="shared" si="0"/>
        <v>30.000000204309117</v>
      </c>
      <c r="F61" s="41"/>
      <c r="G61" s="41"/>
      <c r="H61" s="41"/>
      <c r="I61" s="41"/>
      <c r="J61" s="41"/>
      <c r="K61" s="41"/>
      <c r="L61" s="41"/>
      <c r="M61" s="41"/>
      <c r="N61" s="41"/>
    </row>
    <row r="62" spans="1:14" s="117" customFormat="1" ht="60.75" customHeight="1" x14ac:dyDescent="0.2">
      <c r="A62" s="122" t="s">
        <v>526</v>
      </c>
      <c r="B62" s="165" t="s">
        <v>527</v>
      </c>
      <c r="C62" s="114">
        <v>7281.79</v>
      </c>
      <c r="D62" s="115">
        <v>4232.4041200000001</v>
      </c>
      <c r="E62" s="142">
        <f t="shared" si="0"/>
        <v>58.123127967161928</v>
      </c>
      <c r="F62" s="116"/>
      <c r="G62" s="116"/>
      <c r="H62" s="116"/>
      <c r="I62" s="116"/>
      <c r="J62" s="116"/>
      <c r="K62" s="116"/>
      <c r="L62" s="116"/>
      <c r="M62" s="116"/>
      <c r="N62" s="116"/>
    </row>
    <row r="63" spans="1:14" s="49" customFormat="1" ht="30" x14ac:dyDescent="0.25">
      <c r="A63" s="51" t="s">
        <v>241</v>
      </c>
      <c r="B63" s="112" t="s">
        <v>630</v>
      </c>
      <c r="C63" s="114">
        <v>1779</v>
      </c>
      <c r="D63" s="114">
        <v>1779</v>
      </c>
      <c r="E63" s="142">
        <f t="shared" si="0"/>
        <v>100</v>
      </c>
      <c r="F63" s="41"/>
      <c r="G63" s="41"/>
      <c r="H63" s="41"/>
      <c r="I63" s="41"/>
      <c r="J63" s="41"/>
      <c r="K63" s="41"/>
      <c r="L63" s="41"/>
      <c r="M63" s="41"/>
      <c r="N63" s="41"/>
    </row>
    <row r="64" spans="1:14" s="49" customFormat="1" ht="45" x14ac:dyDescent="0.25">
      <c r="A64" s="51" t="s">
        <v>637</v>
      </c>
      <c r="B64" s="112" t="s">
        <v>635</v>
      </c>
      <c r="C64" s="114">
        <f>5000+9457.18245</f>
        <v>14457.18245</v>
      </c>
      <c r="D64" s="114"/>
      <c r="E64" s="142">
        <f t="shared" si="0"/>
        <v>0</v>
      </c>
      <c r="F64" s="41"/>
      <c r="G64" s="41"/>
      <c r="H64" s="41"/>
      <c r="I64" s="41"/>
      <c r="J64" s="41"/>
      <c r="K64" s="41"/>
      <c r="L64" s="41"/>
      <c r="M64" s="41"/>
      <c r="N64" s="41"/>
    </row>
    <row r="65" spans="1:14" s="49" customFormat="1" ht="30" x14ac:dyDescent="0.25">
      <c r="A65" s="51" t="s">
        <v>241</v>
      </c>
      <c r="B65" s="164" t="s">
        <v>640</v>
      </c>
      <c r="C65" s="114">
        <v>1580</v>
      </c>
      <c r="D65" s="114">
        <v>1580</v>
      </c>
      <c r="E65" s="142">
        <f t="shared" si="0"/>
        <v>100</v>
      </c>
      <c r="F65" s="41"/>
      <c r="G65" s="41"/>
      <c r="H65" s="41"/>
      <c r="I65" s="41"/>
      <c r="J65" s="41"/>
      <c r="K65" s="41"/>
      <c r="L65" s="41"/>
      <c r="M65" s="41"/>
      <c r="N65" s="41"/>
    </row>
    <row r="66" spans="1:14" s="49" customFormat="1" ht="45" hidden="1" x14ac:dyDescent="0.25">
      <c r="A66" s="45" t="s">
        <v>235</v>
      </c>
      <c r="B66" s="164" t="s">
        <v>236</v>
      </c>
      <c r="C66" s="114">
        <v>0</v>
      </c>
      <c r="D66" s="114"/>
      <c r="E66" s="142" t="e">
        <f t="shared" si="0"/>
        <v>#DIV/0!</v>
      </c>
      <c r="F66" s="41"/>
      <c r="G66" s="41"/>
      <c r="H66" s="41"/>
      <c r="I66" s="41"/>
      <c r="J66" s="41"/>
      <c r="K66" s="41"/>
      <c r="L66" s="41"/>
      <c r="M66" s="41"/>
      <c r="N66" s="41"/>
    </row>
    <row r="67" spans="1:14" s="49" customFormat="1" ht="30" hidden="1" x14ac:dyDescent="0.25">
      <c r="A67" s="51" t="s">
        <v>237</v>
      </c>
      <c r="B67" s="112" t="s">
        <v>238</v>
      </c>
      <c r="C67" s="114">
        <v>0</v>
      </c>
      <c r="D67" s="114"/>
      <c r="E67" s="142" t="e">
        <f t="shared" si="0"/>
        <v>#DIV/0!</v>
      </c>
      <c r="F67" s="41"/>
      <c r="G67" s="41"/>
      <c r="H67" s="41"/>
      <c r="I67" s="41"/>
      <c r="J67" s="41"/>
      <c r="K67" s="41"/>
      <c r="L67" s="41"/>
      <c r="M67" s="41"/>
      <c r="N67" s="41"/>
    </row>
    <row r="68" spans="1:14" s="49" customFormat="1" ht="30" hidden="1" customHeight="1" x14ac:dyDescent="0.25">
      <c r="A68" s="51" t="s">
        <v>239</v>
      </c>
      <c r="B68" s="112" t="s">
        <v>240</v>
      </c>
      <c r="C68" s="114">
        <v>0</v>
      </c>
      <c r="D68" s="114"/>
      <c r="E68" s="142" t="e">
        <f t="shared" si="0"/>
        <v>#DIV/0!</v>
      </c>
      <c r="F68" s="41"/>
      <c r="G68" s="41"/>
      <c r="H68" s="41"/>
      <c r="I68" s="41"/>
      <c r="J68" s="41"/>
      <c r="K68" s="41"/>
      <c r="L68" s="41"/>
      <c r="M68" s="41"/>
      <c r="N68" s="41"/>
    </row>
    <row r="69" spans="1:14" s="49" customFormat="1" ht="33" customHeight="1" x14ac:dyDescent="0.25">
      <c r="A69" s="51" t="s">
        <v>241</v>
      </c>
      <c r="B69" s="112" t="s">
        <v>639</v>
      </c>
      <c r="C69" s="114">
        <v>1980</v>
      </c>
      <c r="D69" s="114">
        <v>1980</v>
      </c>
      <c r="E69" s="142">
        <f t="shared" si="0"/>
        <v>100</v>
      </c>
      <c r="F69" s="41"/>
      <c r="G69" s="41"/>
      <c r="H69" s="41"/>
      <c r="I69" s="41"/>
      <c r="J69" s="41"/>
      <c r="K69" s="41"/>
      <c r="L69" s="41"/>
      <c r="M69" s="41"/>
      <c r="N69" s="41"/>
    </row>
    <row r="70" spans="1:14" s="49" customFormat="1" ht="30" x14ac:dyDescent="0.25">
      <c r="A70" s="53" t="s">
        <v>242</v>
      </c>
      <c r="B70" s="162" t="s">
        <v>156</v>
      </c>
      <c r="C70" s="118">
        <f>+C71+C72+C75+C76+C77+C78+C79+C80+C81+C82+C83+C84+C85+C86+C87+C89+C90+C91+C92+C93+C94+C95+C96+C97+C98+C99+C100</f>
        <v>321933.68892000004</v>
      </c>
      <c r="D70" s="118">
        <f>+D71+D72+D75+D76+D77+D78+D79+D80+D81+D82+D83+D84+D85+D86+D87+D89+D90+D91+D92+D93+D94+D95+D96+D97+D98+D99+D100</f>
        <v>294468.15948999999</v>
      </c>
      <c r="E70" s="142">
        <f t="shared" si="0"/>
        <v>91.468575555997433</v>
      </c>
      <c r="F70" s="41"/>
      <c r="G70" s="41"/>
      <c r="H70" s="41"/>
      <c r="I70" s="41"/>
      <c r="J70" s="41"/>
      <c r="K70" s="41"/>
      <c r="L70" s="41"/>
      <c r="M70" s="41"/>
      <c r="N70" s="41"/>
    </row>
    <row r="71" spans="1:14" s="117" customFormat="1" ht="33.75" customHeight="1" x14ac:dyDescent="0.2">
      <c r="A71" s="145" t="s">
        <v>243</v>
      </c>
      <c r="B71" s="113" t="s">
        <v>278</v>
      </c>
      <c r="C71" s="114">
        <v>1208.7</v>
      </c>
      <c r="D71" s="114">
        <v>1208.7</v>
      </c>
      <c r="E71" s="142">
        <f t="shared" si="0"/>
        <v>100</v>
      </c>
      <c r="F71" s="116"/>
      <c r="G71" s="116"/>
      <c r="H71" s="116"/>
      <c r="I71" s="116"/>
      <c r="J71" s="116"/>
      <c r="K71" s="116"/>
      <c r="L71" s="116"/>
      <c r="M71" s="116"/>
      <c r="N71" s="116"/>
    </row>
    <row r="72" spans="1:14" s="117" customFormat="1" ht="165" x14ac:dyDescent="0.2">
      <c r="A72" s="145" t="s">
        <v>259</v>
      </c>
      <c r="B72" s="113" t="s">
        <v>260</v>
      </c>
      <c r="C72" s="114">
        <f>+C73+C74</f>
        <v>166383.5</v>
      </c>
      <c r="D72" s="114">
        <f>+D73+D74</f>
        <v>166024</v>
      </c>
      <c r="E72" s="142">
        <f t="shared" si="0"/>
        <v>99.783932902000487</v>
      </c>
      <c r="F72" s="116">
        <f>+D72+D76+D77+D78+D79+D80+D82+D83+D84+D87+D91</f>
        <v>181107.54330999998</v>
      </c>
      <c r="G72" s="116"/>
      <c r="H72" s="116"/>
      <c r="I72" s="116"/>
      <c r="J72" s="116"/>
      <c r="K72" s="116"/>
      <c r="L72" s="116"/>
      <c r="M72" s="116"/>
      <c r="N72" s="116"/>
    </row>
    <row r="73" spans="1:14" s="117" customFormat="1" ht="51" x14ac:dyDescent="0.2">
      <c r="A73" s="145"/>
      <c r="B73" s="127" t="s">
        <v>542</v>
      </c>
      <c r="C73" s="114">
        <v>122778</v>
      </c>
      <c r="D73" s="114">
        <v>122778</v>
      </c>
      <c r="E73" s="142">
        <f t="shared" si="0"/>
        <v>100</v>
      </c>
      <c r="F73" s="116">
        <v>181107.54331000001</v>
      </c>
      <c r="G73" s="116"/>
      <c r="H73" s="116"/>
      <c r="I73" s="116"/>
      <c r="J73" s="116"/>
      <c r="K73" s="116"/>
      <c r="L73" s="116"/>
      <c r="M73" s="116"/>
      <c r="N73" s="116"/>
    </row>
    <row r="74" spans="1:14" s="117" customFormat="1" x14ac:dyDescent="0.2">
      <c r="A74" s="145"/>
      <c r="B74" s="127" t="s">
        <v>543</v>
      </c>
      <c r="C74" s="114">
        <f>40397.1+3208.4</f>
        <v>43605.5</v>
      </c>
      <c r="D74" s="114">
        <v>43246</v>
      </c>
      <c r="E74" s="142">
        <f t="shared" si="0"/>
        <v>99.175562715712459</v>
      </c>
      <c r="F74" s="305">
        <f>F73-F72</f>
        <v>0</v>
      </c>
      <c r="G74" s="116"/>
      <c r="H74" s="116"/>
      <c r="I74" s="116"/>
      <c r="J74" s="116"/>
      <c r="K74" s="116"/>
      <c r="L74" s="116"/>
      <c r="M74" s="116"/>
      <c r="N74" s="116"/>
    </row>
    <row r="75" spans="1:14" s="117" customFormat="1" ht="45" x14ac:dyDescent="0.2">
      <c r="A75" s="145" t="s">
        <v>259</v>
      </c>
      <c r="B75" s="113" t="s">
        <v>261</v>
      </c>
      <c r="C75" s="114">
        <v>6</v>
      </c>
      <c r="D75" s="114"/>
      <c r="E75" s="142">
        <f t="shared" si="0"/>
        <v>0</v>
      </c>
      <c r="F75" s="116"/>
      <c r="G75" s="116"/>
      <c r="H75" s="116"/>
      <c r="I75" s="116"/>
      <c r="J75" s="116"/>
      <c r="K75" s="116"/>
      <c r="L75" s="116"/>
      <c r="M75" s="116"/>
      <c r="N75" s="116"/>
    </row>
    <row r="76" spans="1:14" s="117" customFormat="1" ht="30" x14ac:dyDescent="0.2">
      <c r="A76" s="145" t="s">
        <v>259</v>
      </c>
      <c r="B76" s="113" t="s">
        <v>262</v>
      </c>
      <c r="C76" s="114">
        <v>4630.1000000000004</v>
      </c>
      <c r="D76" s="114">
        <v>3110.0970000000002</v>
      </c>
      <c r="E76" s="142">
        <f t="shared" si="0"/>
        <v>67.171270598907157</v>
      </c>
      <c r="F76" s="116"/>
      <c r="G76" s="116"/>
      <c r="H76" s="116"/>
      <c r="I76" s="116"/>
      <c r="J76" s="116"/>
      <c r="K76" s="116"/>
      <c r="L76" s="116"/>
      <c r="M76" s="116"/>
      <c r="N76" s="116"/>
    </row>
    <row r="77" spans="1:14" s="117" customFormat="1" ht="30" x14ac:dyDescent="0.2">
      <c r="A77" s="145" t="s">
        <v>259</v>
      </c>
      <c r="B77" s="113" t="s">
        <v>263</v>
      </c>
      <c r="C77" s="114">
        <v>5047</v>
      </c>
      <c r="D77" s="114">
        <v>3190.91426</v>
      </c>
      <c r="E77" s="142">
        <f t="shared" si="0"/>
        <v>63.223979789974237</v>
      </c>
      <c r="F77" s="116"/>
      <c r="G77" s="116"/>
      <c r="H77" s="116"/>
      <c r="I77" s="116"/>
      <c r="J77" s="116"/>
      <c r="K77" s="116"/>
      <c r="L77" s="116"/>
      <c r="M77" s="116"/>
      <c r="N77" s="116"/>
    </row>
    <row r="78" spans="1:14" s="117" customFormat="1" ht="75" x14ac:dyDescent="0.2">
      <c r="A78" s="145" t="s">
        <v>259</v>
      </c>
      <c r="B78" s="113" t="s">
        <v>264</v>
      </c>
      <c r="C78" s="114">
        <v>5179</v>
      </c>
      <c r="D78" s="114">
        <v>3884.2469999999998</v>
      </c>
      <c r="E78" s="142">
        <f t="shared" si="0"/>
        <v>74.999942073759414</v>
      </c>
      <c r="F78" s="116"/>
      <c r="G78" s="116"/>
      <c r="H78" s="116"/>
      <c r="I78" s="116"/>
      <c r="J78" s="116"/>
      <c r="K78" s="116"/>
      <c r="L78" s="116"/>
      <c r="M78" s="116"/>
      <c r="N78" s="116"/>
    </row>
    <row r="79" spans="1:14" s="117" customFormat="1" ht="45" x14ac:dyDescent="0.2">
      <c r="A79" s="145" t="s">
        <v>259</v>
      </c>
      <c r="B79" s="113" t="s">
        <v>537</v>
      </c>
      <c r="C79" s="114">
        <v>121.1</v>
      </c>
      <c r="D79" s="114">
        <v>121.1</v>
      </c>
      <c r="E79" s="142">
        <f t="shared" si="0"/>
        <v>100</v>
      </c>
      <c r="F79" s="116"/>
      <c r="G79" s="116"/>
      <c r="H79" s="116"/>
      <c r="I79" s="116"/>
      <c r="J79" s="116"/>
      <c r="K79" s="116"/>
      <c r="L79" s="116"/>
      <c r="M79" s="116"/>
      <c r="N79" s="116"/>
    </row>
    <row r="80" spans="1:14" s="117" customFormat="1" ht="60" x14ac:dyDescent="0.2">
      <c r="A80" s="145" t="s">
        <v>259</v>
      </c>
      <c r="B80" s="113" t="s">
        <v>265</v>
      </c>
      <c r="C80" s="114">
        <v>462</v>
      </c>
      <c r="D80" s="114">
        <v>346.5</v>
      </c>
      <c r="E80" s="142">
        <f t="shared" si="0"/>
        <v>75</v>
      </c>
      <c r="F80" s="116"/>
      <c r="G80" s="116"/>
      <c r="H80" s="116"/>
      <c r="I80" s="116"/>
      <c r="J80" s="116"/>
      <c r="K80" s="116"/>
      <c r="L80" s="116"/>
      <c r="M80" s="116"/>
      <c r="N80" s="116"/>
    </row>
    <row r="81" spans="1:14" s="117" customFormat="1" ht="30" x14ac:dyDescent="0.2">
      <c r="A81" s="145" t="s">
        <v>259</v>
      </c>
      <c r="B81" s="113" t="s">
        <v>266</v>
      </c>
      <c r="C81" s="114">
        <v>74.5</v>
      </c>
      <c r="D81" s="114"/>
      <c r="E81" s="142">
        <f t="shared" si="0"/>
        <v>0</v>
      </c>
      <c r="F81" s="116"/>
      <c r="G81" s="116"/>
      <c r="H81" s="116"/>
      <c r="I81" s="116"/>
      <c r="J81" s="116"/>
      <c r="K81" s="116"/>
      <c r="L81" s="116"/>
      <c r="M81" s="116"/>
      <c r="N81" s="116"/>
    </row>
    <row r="82" spans="1:14" s="117" customFormat="1" ht="30" x14ac:dyDescent="0.2">
      <c r="A82" s="145" t="s">
        <v>259</v>
      </c>
      <c r="B82" s="113" t="s">
        <v>267</v>
      </c>
      <c r="C82" s="114">
        <v>491.4</v>
      </c>
      <c r="D82" s="114">
        <v>368.55</v>
      </c>
      <c r="E82" s="142">
        <f t="shared" si="0"/>
        <v>75.000000000000014</v>
      </c>
      <c r="F82" s="116"/>
      <c r="G82" s="116"/>
      <c r="H82" s="116"/>
      <c r="I82" s="116"/>
      <c r="J82" s="116"/>
      <c r="K82" s="116"/>
      <c r="L82" s="116"/>
      <c r="M82" s="116"/>
      <c r="N82" s="116"/>
    </row>
    <row r="83" spans="1:14" s="117" customFormat="1" ht="45" x14ac:dyDescent="0.2">
      <c r="A83" s="145" t="s">
        <v>259</v>
      </c>
      <c r="B83" s="113" t="s">
        <v>268</v>
      </c>
      <c r="C83" s="114">
        <v>721.9</v>
      </c>
      <c r="D83" s="114">
        <v>541.42200000000003</v>
      </c>
      <c r="E83" s="142">
        <f t="shared" si="0"/>
        <v>74.999584429976466</v>
      </c>
      <c r="F83" s="116"/>
      <c r="G83" s="116"/>
      <c r="H83" s="116"/>
      <c r="I83" s="116"/>
      <c r="J83" s="116"/>
      <c r="K83" s="116"/>
      <c r="L83" s="116"/>
      <c r="M83" s="116"/>
      <c r="N83" s="116"/>
    </row>
    <row r="84" spans="1:14" s="117" customFormat="1" ht="30" x14ac:dyDescent="0.2">
      <c r="A84" s="145" t="s">
        <v>259</v>
      </c>
      <c r="B84" s="113" t="s">
        <v>269</v>
      </c>
      <c r="C84" s="114">
        <v>116.5</v>
      </c>
      <c r="D84" s="114">
        <v>80.753050000000002</v>
      </c>
      <c r="E84" s="142">
        <f t="shared" si="0"/>
        <v>69.315922746781126</v>
      </c>
      <c r="F84" s="116"/>
      <c r="G84" s="116"/>
      <c r="H84" s="116"/>
      <c r="I84" s="116"/>
      <c r="J84" s="116"/>
      <c r="K84" s="116"/>
      <c r="L84" s="116"/>
      <c r="M84" s="116"/>
      <c r="N84" s="116"/>
    </row>
    <row r="85" spans="1:14" s="117" customFormat="1" ht="45" x14ac:dyDescent="0.2">
      <c r="A85" s="145" t="s">
        <v>259</v>
      </c>
      <c r="B85" s="113" t="s">
        <v>270</v>
      </c>
      <c r="C85" s="114">
        <f>1162.2-300</f>
        <v>862.2</v>
      </c>
      <c r="D85" s="114"/>
      <c r="E85" s="142">
        <f t="shared" si="0"/>
        <v>0</v>
      </c>
      <c r="F85" s="116"/>
      <c r="G85" s="116"/>
      <c r="H85" s="116"/>
      <c r="I85" s="116"/>
      <c r="J85" s="116"/>
      <c r="K85" s="116"/>
      <c r="L85" s="116"/>
      <c r="M85" s="116"/>
      <c r="N85" s="116"/>
    </row>
    <row r="86" spans="1:14" s="117" customFormat="1" ht="30" hidden="1" x14ac:dyDescent="0.2">
      <c r="A86" s="145" t="s">
        <v>259</v>
      </c>
      <c r="B86" s="113" t="s">
        <v>271</v>
      </c>
      <c r="C86" s="114"/>
      <c r="D86" s="114"/>
      <c r="E86" s="142" t="e">
        <f t="shared" si="0"/>
        <v>#DIV/0!</v>
      </c>
      <c r="F86" s="116"/>
      <c r="G86" s="116"/>
      <c r="H86" s="116"/>
      <c r="I86" s="116"/>
      <c r="J86" s="116"/>
      <c r="K86" s="116"/>
      <c r="L86" s="116"/>
      <c r="M86" s="116"/>
      <c r="N86" s="116"/>
    </row>
    <row r="87" spans="1:14" s="117" customFormat="1" x14ac:dyDescent="0.2">
      <c r="A87" s="145" t="s">
        <v>259</v>
      </c>
      <c r="B87" s="113" t="s">
        <v>488</v>
      </c>
      <c r="C87" s="114">
        <v>1230</v>
      </c>
      <c r="D87" s="114">
        <v>1230</v>
      </c>
      <c r="E87" s="142">
        <f t="shared" si="0"/>
        <v>100</v>
      </c>
      <c r="F87" s="116"/>
      <c r="G87" s="116"/>
      <c r="H87" s="116"/>
      <c r="I87" s="116"/>
      <c r="J87" s="116"/>
      <c r="K87" s="116"/>
      <c r="L87" s="116"/>
      <c r="M87" s="116"/>
      <c r="N87" s="116"/>
    </row>
    <row r="88" spans="1:14" s="117" customFormat="1" ht="45" hidden="1" x14ac:dyDescent="0.2">
      <c r="A88" s="145" t="s">
        <v>244</v>
      </c>
      <c r="B88" s="113" t="s">
        <v>245</v>
      </c>
      <c r="C88" s="118"/>
      <c r="D88" s="118"/>
      <c r="E88" s="142" t="e">
        <f t="shared" si="0"/>
        <v>#DIV/0!</v>
      </c>
      <c r="F88" s="116"/>
      <c r="G88" s="116"/>
      <c r="H88" s="116"/>
      <c r="I88" s="116"/>
      <c r="J88" s="116"/>
      <c r="K88" s="116"/>
      <c r="L88" s="116"/>
      <c r="M88" s="116"/>
      <c r="N88" s="116"/>
    </row>
    <row r="89" spans="1:14" s="119" customFormat="1" ht="45" x14ac:dyDescent="0.2">
      <c r="A89" s="145" t="s">
        <v>246</v>
      </c>
      <c r="B89" s="113" t="s">
        <v>151</v>
      </c>
      <c r="C89" s="114">
        <v>1207.7</v>
      </c>
      <c r="D89" s="114">
        <v>905.76900000000001</v>
      </c>
      <c r="E89" s="142">
        <f t="shared" si="0"/>
        <v>74.999503187877778</v>
      </c>
      <c r="F89" s="116"/>
      <c r="G89" s="116"/>
      <c r="H89" s="116"/>
      <c r="I89" s="116"/>
      <c r="J89" s="116"/>
      <c r="K89" s="116"/>
      <c r="L89" s="116"/>
      <c r="M89" s="116"/>
      <c r="N89" s="116"/>
    </row>
    <row r="90" spans="1:14" s="119" customFormat="1" ht="61.5" customHeight="1" x14ac:dyDescent="0.2">
      <c r="A90" s="145" t="s">
        <v>247</v>
      </c>
      <c r="B90" s="113" t="s">
        <v>248</v>
      </c>
      <c r="C90" s="114">
        <v>17.7</v>
      </c>
      <c r="D90" s="114"/>
      <c r="E90" s="142">
        <f t="shared" si="0"/>
        <v>0</v>
      </c>
      <c r="F90" s="116"/>
      <c r="G90" s="116"/>
      <c r="H90" s="116"/>
      <c r="I90" s="116"/>
      <c r="J90" s="116"/>
      <c r="K90" s="116"/>
      <c r="L90" s="116"/>
      <c r="M90" s="116"/>
      <c r="N90" s="116"/>
    </row>
    <row r="91" spans="1:14" s="119" customFormat="1" ht="59.25" customHeight="1" x14ac:dyDescent="0.2">
      <c r="A91" s="145" t="s">
        <v>259</v>
      </c>
      <c r="B91" s="113" t="s">
        <v>249</v>
      </c>
      <c r="C91" s="114">
        <v>3701.2</v>
      </c>
      <c r="D91" s="114">
        <v>2209.96</v>
      </c>
      <c r="E91" s="142">
        <f t="shared" si="0"/>
        <v>59.709283475629526</v>
      </c>
      <c r="F91" s="116"/>
      <c r="G91" s="116"/>
      <c r="H91" s="116"/>
      <c r="I91" s="116"/>
      <c r="J91" s="116"/>
      <c r="K91" s="116"/>
      <c r="L91" s="116"/>
      <c r="M91" s="116"/>
      <c r="N91" s="116"/>
    </row>
    <row r="92" spans="1:14" s="119" customFormat="1" ht="30" x14ac:dyDescent="0.2">
      <c r="A92" s="145" t="s">
        <v>250</v>
      </c>
      <c r="B92" s="113" t="s">
        <v>150</v>
      </c>
      <c r="C92" s="114">
        <f>4073-148.8</f>
        <v>3924.2</v>
      </c>
      <c r="D92" s="114">
        <v>2588.0191500000001</v>
      </c>
      <c r="E92" s="142">
        <f t="shared" si="0"/>
        <v>65.950235716834001</v>
      </c>
      <c r="F92" s="116"/>
      <c r="G92" s="116"/>
      <c r="H92" s="116"/>
      <c r="I92" s="116"/>
      <c r="J92" s="116"/>
      <c r="K92" s="116"/>
      <c r="L92" s="116"/>
      <c r="M92" s="116"/>
      <c r="N92" s="116"/>
    </row>
    <row r="93" spans="1:14" s="119" customFormat="1" ht="90" x14ac:dyDescent="0.2">
      <c r="A93" s="145" t="s">
        <v>251</v>
      </c>
      <c r="B93" s="113" t="s">
        <v>252</v>
      </c>
      <c r="C93" s="114">
        <v>25252.799999999999</v>
      </c>
      <c r="D93" s="114">
        <v>17828.805810000002</v>
      </c>
      <c r="E93" s="142">
        <f t="shared" si="0"/>
        <v>70.601302865424827</v>
      </c>
    </row>
    <row r="94" spans="1:14" s="119" customFormat="1" ht="90" hidden="1" x14ac:dyDescent="0.2">
      <c r="A94" s="145" t="s">
        <v>251</v>
      </c>
      <c r="B94" s="113" t="s">
        <v>538</v>
      </c>
      <c r="C94" s="114"/>
      <c r="D94" s="114"/>
      <c r="E94" s="142" t="e">
        <f t="shared" si="0"/>
        <v>#DIV/0!</v>
      </c>
    </row>
    <row r="95" spans="1:14" s="119" customFormat="1" ht="30" x14ac:dyDescent="0.2">
      <c r="A95" s="145" t="s">
        <v>539</v>
      </c>
      <c r="B95" s="113" t="s">
        <v>540</v>
      </c>
      <c r="C95" s="114">
        <f>194-93.3848</f>
        <v>100.6152</v>
      </c>
      <c r="D95" s="114">
        <v>100.6152</v>
      </c>
      <c r="E95" s="142">
        <f t="shared" si="0"/>
        <v>100</v>
      </c>
    </row>
    <row r="96" spans="1:14" s="119" customFormat="1" ht="60" x14ac:dyDescent="0.2">
      <c r="A96" s="145" t="s">
        <v>528</v>
      </c>
      <c r="B96" s="113" t="s">
        <v>529</v>
      </c>
      <c r="C96" s="114">
        <v>12000</v>
      </c>
      <c r="D96" s="114">
        <f>12714.449-714.449</f>
        <v>12000</v>
      </c>
      <c r="E96" s="142">
        <f t="shared" si="0"/>
        <v>100</v>
      </c>
    </row>
    <row r="97" spans="1:24" s="119" customFormat="1" ht="60" x14ac:dyDescent="0.2">
      <c r="A97" s="145" t="s">
        <v>528</v>
      </c>
      <c r="B97" s="113" t="s">
        <v>672</v>
      </c>
      <c r="C97" s="114">
        <v>889.00771999999995</v>
      </c>
      <c r="D97" s="114">
        <v>714.44899999999996</v>
      </c>
      <c r="E97" s="142">
        <f t="shared" si="0"/>
        <v>80.364768935864802</v>
      </c>
    </row>
    <row r="98" spans="1:24" s="119" customFormat="1" ht="45" x14ac:dyDescent="0.2">
      <c r="A98" s="145" t="s">
        <v>530</v>
      </c>
      <c r="B98" s="113" t="s">
        <v>531</v>
      </c>
      <c r="C98" s="114">
        <f>62000-7800+11286</f>
        <v>65486</v>
      </c>
      <c r="D98" s="114">
        <v>61674.867019999998</v>
      </c>
      <c r="E98" s="142">
        <f t="shared" si="0"/>
        <v>94.180232446629802</v>
      </c>
      <c r="F98" s="119">
        <v>29011.0101</v>
      </c>
    </row>
    <row r="99" spans="1:24" s="119" customFormat="1" ht="45" hidden="1" x14ac:dyDescent="0.2">
      <c r="A99" s="145" t="s">
        <v>530</v>
      </c>
      <c r="B99" s="113" t="s">
        <v>541</v>
      </c>
      <c r="C99" s="114"/>
      <c r="D99" s="114"/>
      <c r="E99" s="142" t="e">
        <f t="shared" si="0"/>
        <v>#DIV/0!</v>
      </c>
    </row>
    <row r="100" spans="1:24" s="119" customFormat="1" ht="47.25" customHeight="1" x14ac:dyDescent="0.2">
      <c r="A100" s="145" t="s">
        <v>253</v>
      </c>
      <c r="B100" s="113" t="s">
        <v>484</v>
      </c>
      <c r="C100" s="114">
        <v>22820.565999999999</v>
      </c>
      <c r="D100" s="114">
        <v>16339.391</v>
      </c>
      <c r="E100" s="142">
        <f t="shared" si="0"/>
        <v>71.599411688561972</v>
      </c>
      <c r="F100" s="120"/>
    </row>
    <row r="101" spans="1:24" s="117" customFormat="1" ht="25.5" customHeight="1" x14ac:dyDescent="0.2">
      <c r="A101" s="146" t="s">
        <v>254</v>
      </c>
      <c r="B101" s="121" t="s">
        <v>157</v>
      </c>
      <c r="C101" s="118">
        <f>SUM(C102:C106)</f>
        <v>23021.286</v>
      </c>
      <c r="D101" s="118">
        <f>SUM(D102:D106)</f>
        <v>11534.4488</v>
      </c>
      <c r="E101" s="142">
        <f t="shared" si="0"/>
        <v>50.103407776611611</v>
      </c>
    </row>
    <row r="102" spans="1:24" s="117" customFormat="1" ht="60" x14ac:dyDescent="0.2">
      <c r="A102" s="147" t="s">
        <v>255</v>
      </c>
      <c r="B102" s="123" t="s">
        <v>146</v>
      </c>
      <c r="C102" s="124">
        <v>742</v>
      </c>
      <c r="D102" s="124">
        <v>458.27060999999998</v>
      </c>
      <c r="E102" s="142">
        <f t="shared" si="0"/>
        <v>61.761537735849046</v>
      </c>
    </row>
    <row r="103" spans="1:24" s="117" customFormat="1" ht="60" x14ac:dyDescent="0.2">
      <c r="A103" s="122" t="s">
        <v>532</v>
      </c>
      <c r="B103" s="123" t="s">
        <v>533</v>
      </c>
      <c r="C103" s="124">
        <v>13211.082</v>
      </c>
      <c r="D103" s="124">
        <v>8445.8031900000005</v>
      </c>
      <c r="E103" s="142">
        <f t="shared" si="0"/>
        <v>63.929685623024668</v>
      </c>
    </row>
    <row r="104" spans="1:24" s="117" customFormat="1" ht="75" x14ac:dyDescent="0.2">
      <c r="A104" s="122" t="s">
        <v>534</v>
      </c>
      <c r="B104" s="123" t="s">
        <v>638</v>
      </c>
      <c r="C104" s="124">
        <v>2137.9</v>
      </c>
      <c r="D104" s="124">
        <v>2137.9</v>
      </c>
      <c r="E104" s="142">
        <f t="shared" si="0"/>
        <v>100</v>
      </c>
    </row>
    <row r="105" spans="1:24" s="117" customFormat="1" ht="45" x14ac:dyDescent="0.2">
      <c r="A105" s="122" t="s">
        <v>669</v>
      </c>
      <c r="B105" s="123" t="s">
        <v>670</v>
      </c>
      <c r="C105" s="124">
        <v>6086.0039999999999</v>
      </c>
      <c r="D105" s="124"/>
      <c r="E105" s="142">
        <f t="shared" si="0"/>
        <v>0</v>
      </c>
    </row>
    <row r="106" spans="1:24" s="117" customFormat="1" ht="45" x14ac:dyDescent="0.2">
      <c r="A106" s="122" t="s">
        <v>534</v>
      </c>
      <c r="B106" s="123" t="s">
        <v>636</v>
      </c>
      <c r="C106" s="114">
        <v>844.3</v>
      </c>
      <c r="D106" s="124">
        <v>492.47500000000002</v>
      </c>
      <c r="E106" s="142">
        <f t="shared" si="0"/>
        <v>58.32938528958902</v>
      </c>
    </row>
    <row r="107" spans="1:24" s="117" customFormat="1" ht="45" x14ac:dyDescent="0.2">
      <c r="A107" s="122" t="s">
        <v>666</v>
      </c>
      <c r="B107" s="123" t="s">
        <v>667</v>
      </c>
      <c r="C107" s="114"/>
      <c r="D107" s="124">
        <v>-90.538520000000005</v>
      </c>
      <c r="E107" s="142"/>
    </row>
    <row r="108" spans="1:24" s="126" customFormat="1" ht="14.25" x14ac:dyDescent="0.2">
      <c r="A108" s="4"/>
      <c r="B108" s="125" t="s">
        <v>256</v>
      </c>
      <c r="C108" s="118">
        <f>+C12+C46</f>
        <v>629642.27723000001</v>
      </c>
      <c r="D108" s="118">
        <f>+D12+D46</f>
        <v>532756.76702999999</v>
      </c>
      <c r="E108" s="142">
        <f t="shared" si="0"/>
        <v>84.612610413292018</v>
      </c>
    </row>
    <row r="109" spans="1:24" s="133" customFormat="1" x14ac:dyDescent="0.25">
      <c r="A109" s="37"/>
      <c r="B109" s="50"/>
      <c r="D109" s="37"/>
      <c r="F109" s="37"/>
      <c r="G109" s="37"/>
      <c r="H109" s="37"/>
      <c r="I109" s="37"/>
      <c r="J109" s="37"/>
      <c r="K109" s="37"/>
      <c r="L109" s="37"/>
      <c r="M109" s="37"/>
      <c r="N109" s="37"/>
      <c r="O109" s="37"/>
      <c r="P109" s="37"/>
      <c r="Q109" s="37"/>
      <c r="R109" s="37"/>
      <c r="S109" s="37"/>
      <c r="T109" s="37"/>
      <c r="U109" s="37"/>
      <c r="V109" s="37"/>
      <c r="W109" s="37"/>
      <c r="X109" s="37"/>
    </row>
    <row r="110" spans="1:24" s="133" customFormat="1" x14ac:dyDescent="0.25">
      <c r="A110" s="37"/>
      <c r="B110" s="50"/>
      <c r="C110" s="420">
        <v>628900.27723000001</v>
      </c>
      <c r="D110" s="421">
        <v>532298.49641999998</v>
      </c>
      <c r="F110" s="37"/>
      <c r="G110" s="37"/>
      <c r="H110" s="37"/>
      <c r="I110" s="37"/>
      <c r="J110" s="37"/>
      <c r="K110" s="37"/>
      <c r="L110" s="37"/>
      <c r="M110" s="37"/>
      <c r="N110" s="37"/>
      <c r="O110" s="37"/>
      <c r="P110" s="37"/>
      <c r="Q110" s="37"/>
      <c r="R110" s="37"/>
      <c r="S110" s="37"/>
      <c r="T110" s="37"/>
      <c r="U110" s="37"/>
      <c r="V110" s="37"/>
      <c r="W110" s="37"/>
      <c r="X110" s="37"/>
    </row>
    <row r="111" spans="1:24" s="133" customFormat="1" x14ac:dyDescent="0.25">
      <c r="A111" s="37"/>
      <c r="B111" s="50"/>
      <c r="C111" s="135">
        <f>+C110-C108</f>
        <v>-742</v>
      </c>
      <c r="D111" s="135">
        <f>+D110-D108</f>
        <v>-458.27061000000685</v>
      </c>
      <c r="F111" s="37"/>
      <c r="G111" s="37"/>
      <c r="H111" s="37"/>
      <c r="I111" s="37"/>
      <c r="J111" s="37"/>
      <c r="K111" s="37"/>
      <c r="L111" s="37"/>
      <c r="M111" s="37"/>
      <c r="N111" s="37"/>
      <c r="O111" s="37"/>
      <c r="P111" s="37"/>
      <c r="Q111" s="37"/>
      <c r="R111" s="37"/>
      <c r="S111" s="37"/>
      <c r="T111" s="37"/>
      <c r="U111" s="37"/>
      <c r="V111" s="37"/>
      <c r="W111" s="37"/>
      <c r="X111" s="37"/>
    </row>
    <row r="112" spans="1:24" s="133" customFormat="1" x14ac:dyDescent="0.25">
      <c r="A112" s="37"/>
      <c r="B112" s="50"/>
      <c r="D112" s="37"/>
      <c r="F112" s="37"/>
      <c r="G112" s="37"/>
      <c r="H112" s="37"/>
      <c r="I112" s="37"/>
      <c r="J112" s="37"/>
      <c r="K112" s="37"/>
      <c r="L112" s="37"/>
      <c r="M112" s="37"/>
      <c r="N112" s="37"/>
      <c r="O112" s="37"/>
      <c r="P112" s="37"/>
      <c r="Q112" s="37"/>
      <c r="R112" s="37"/>
      <c r="S112" s="37"/>
      <c r="T112" s="37"/>
      <c r="U112" s="37"/>
      <c r="V112" s="37"/>
      <c r="W112" s="37"/>
      <c r="X112" s="37"/>
    </row>
    <row r="113" spans="1:24" s="133" customFormat="1" x14ac:dyDescent="0.25">
      <c r="A113" s="37"/>
      <c r="B113" s="50"/>
      <c r="D113" s="37"/>
      <c r="F113" s="37"/>
      <c r="G113" s="37"/>
      <c r="H113" s="37"/>
      <c r="I113" s="37"/>
      <c r="J113" s="37"/>
      <c r="K113" s="37"/>
      <c r="L113" s="37"/>
      <c r="M113" s="37"/>
      <c r="N113" s="37"/>
      <c r="O113" s="37"/>
      <c r="P113" s="37"/>
      <c r="Q113" s="37"/>
      <c r="R113" s="37"/>
      <c r="S113" s="37"/>
      <c r="T113" s="37"/>
      <c r="U113" s="37"/>
      <c r="V113" s="37"/>
      <c r="W113" s="37"/>
      <c r="X113" s="37"/>
    </row>
    <row r="114" spans="1:24" s="133" customFormat="1" x14ac:dyDescent="0.25">
      <c r="A114" s="37"/>
      <c r="B114" s="50"/>
      <c r="D114" s="37"/>
      <c r="F114" s="37"/>
      <c r="G114" s="37"/>
      <c r="H114" s="37"/>
      <c r="I114" s="37"/>
      <c r="J114" s="37"/>
      <c r="K114" s="37"/>
      <c r="L114" s="37"/>
      <c r="M114" s="37"/>
      <c r="N114" s="37"/>
      <c r="O114" s="37"/>
      <c r="P114" s="37"/>
      <c r="Q114" s="37"/>
      <c r="R114" s="37"/>
      <c r="S114" s="37"/>
      <c r="T114" s="37"/>
      <c r="U114" s="37"/>
      <c r="V114" s="37"/>
      <c r="W114" s="37"/>
      <c r="X114" s="37"/>
    </row>
    <row r="115" spans="1:24" s="133" customFormat="1" x14ac:dyDescent="0.25">
      <c r="A115" s="37"/>
      <c r="B115" s="50"/>
      <c r="D115" s="37"/>
      <c r="F115" s="37"/>
      <c r="G115" s="37"/>
      <c r="H115" s="37"/>
      <c r="I115" s="37"/>
      <c r="J115" s="37"/>
      <c r="K115" s="37"/>
      <c r="L115" s="37"/>
      <c r="M115" s="37"/>
      <c r="N115" s="37"/>
      <c r="O115" s="37"/>
      <c r="P115" s="37"/>
      <c r="Q115" s="37"/>
      <c r="R115" s="37"/>
      <c r="S115" s="37"/>
      <c r="T115" s="37"/>
      <c r="U115" s="37"/>
      <c r="V115" s="37"/>
      <c r="W115" s="37"/>
      <c r="X115" s="37"/>
    </row>
    <row r="116" spans="1:24" s="133" customFormat="1" x14ac:dyDescent="0.25">
      <c r="A116" s="37"/>
      <c r="B116" s="50"/>
      <c r="D116" s="37"/>
      <c r="F116" s="37"/>
      <c r="G116" s="37"/>
      <c r="H116" s="37"/>
      <c r="I116" s="37"/>
      <c r="J116" s="37"/>
      <c r="K116" s="37"/>
      <c r="L116" s="37"/>
      <c r="M116" s="37"/>
      <c r="N116" s="37"/>
      <c r="O116" s="37"/>
      <c r="P116" s="37"/>
      <c r="Q116" s="37"/>
      <c r="R116" s="37"/>
      <c r="S116" s="37"/>
      <c r="T116" s="37"/>
      <c r="U116" s="37"/>
      <c r="V116" s="37"/>
      <c r="W116" s="37"/>
      <c r="X116" s="37"/>
    </row>
    <row r="117" spans="1:24" s="133" customFormat="1" x14ac:dyDescent="0.25">
      <c r="A117" s="37"/>
      <c r="B117" s="50"/>
      <c r="D117" s="37"/>
      <c r="F117" s="37"/>
      <c r="G117" s="37"/>
      <c r="H117" s="37"/>
      <c r="I117" s="37"/>
      <c r="J117" s="37"/>
      <c r="K117" s="37"/>
      <c r="L117" s="37"/>
      <c r="M117" s="37"/>
      <c r="N117" s="37"/>
      <c r="O117" s="37"/>
      <c r="P117" s="37"/>
      <c r="Q117" s="37"/>
      <c r="R117" s="37"/>
      <c r="S117" s="37"/>
      <c r="T117" s="37"/>
      <c r="U117" s="37"/>
      <c r="V117" s="37"/>
      <c r="W117" s="37"/>
      <c r="X117" s="37"/>
    </row>
    <row r="118" spans="1:24" s="133" customFormat="1" x14ac:dyDescent="0.25">
      <c r="A118" s="37"/>
      <c r="B118" s="50"/>
      <c r="D118" s="37"/>
      <c r="F118" s="37"/>
      <c r="G118" s="37"/>
      <c r="H118" s="37"/>
      <c r="I118" s="37"/>
      <c r="J118" s="37"/>
      <c r="K118" s="37"/>
      <c r="L118" s="37"/>
      <c r="M118" s="37"/>
      <c r="N118" s="37"/>
      <c r="O118" s="37"/>
      <c r="P118" s="37"/>
      <c r="Q118" s="37"/>
      <c r="R118" s="37"/>
      <c r="S118" s="37"/>
      <c r="T118" s="37"/>
      <c r="U118" s="37"/>
      <c r="V118" s="37"/>
      <c r="W118" s="37"/>
      <c r="X118" s="37"/>
    </row>
    <row r="119" spans="1:24" s="133" customFormat="1" x14ac:dyDescent="0.25">
      <c r="A119" s="37"/>
      <c r="B119" s="50"/>
      <c r="D119" s="37"/>
      <c r="F119" s="37"/>
      <c r="G119" s="37"/>
      <c r="H119" s="37"/>
      <c r="I119" s="37"/>
      <c r="J119" s="37"/>
      <c r="K119" s="37"/>
      <c r="L119" s="37"/>
      <c r="M119" s="37"/>
      <c r="N119" s="37"/>
      <c r="O119" s="37"/>
      <c r="P119" s="37"/>
      <c r="Q119" s="37"/>
      <c r="R119" s="37"/>
      <c r="S119" s="37"/>
      <c r="T119" s="37"/>
      <c r="U119" s="37"/>
      <c r="V119" s="37"/>
      <c r="W119" s="37"/>
      <c r="X119" s="37"/>
    </row>
    <row r="120" spans="1:24" s="133" customFormat="1" x14ac:dyDescent="0.25">
      <c r="A120" s="37"/>
      <c r="B120" s="50"/>
      <c r="D120" s="37"/>
      <c r="F120" s="37"/>
      <c r="G120" s="37"/>
      <c r="H120" s="37"/>
      <c r="I120" s="37"/>
      <c r="J120" s="37"/>
      <c r="K120" s="37"/>
      <c r="L120" s="37"/>
      <c r="M120" s="37"/>
      <c r="N120" s="37"/>
      <c r="O120" s="37"/>
      <c r="P120" s="37"/>
      <c r="Q120" s="37"/>
      <c r="R120" s="37"/>
      <c r="S120" s="37"/>
      <c r="T120" s="37"/>
      <c r="U120" s="37"/>
      <c r="V120" s="37"/>
      <c r="W120" s="37"/>
      <c r="X120" s="37"/>
    </row>
    <row r="121" spans="1:24" s="133" customFormat="1" x14ac:dyDescent="0.25">
      <c r="A121" s="37"/>
      <c r="B121" s="50"/>
      <c r="D121" s="37"/>
      <c r="F121" s="37"/>
      <c r="G121" s="37"/>
      <c r="H121" s="37"/>
      <c r="I121" s="37"/>
      <c r="J121" s="37"/>
      <c r="K121" s="37"/>
      <c r="L121" s="37"/>
      <c r="M121" s="37"/>
      <c r="N121" s="37"/>
      <c r="O121" s="37"/>
      <c r="P121" s="37"/>
      <c r="Q121" s="37"/>
      <c r="R121" s="37"/>
      <c r="S121" s="37"/>
      <c r="T121" s="37"/>
      <c r="U121" s="37"/>
      <c r="V121" s="37"/>
      <c r="W121" s="37"/>
      <c r="X121" s="37"/>
    </row>
    <row r="122" spans="1:24" s="133" customFormat="1" x14ac:dyDescent="0.25">
      <c r="A122" s="37"/>
      <c r="B122" s="50"/>
      <c r="D122" s="37"/>
      <c r="F122" s="37"/>
      <c r="G122" s="37"/>
      <c r="H122" s="37"/>
      <c r="I122" s="37"/>
      <c r="J122" s="37"/>
      <c r="K122" s="37"/>
      <c r="L122" s="37"/>
      <c r="M122" s="37"/>
      <c r="N122" s="37"/>
      <c r="O122" s="37"/>
      <c r="P122" s="37"/>
      <c r="Q122" s="37"/>
      <c r="R122" s="37"/>
      <c r="S122" s="37"/>
      <c r="T122" s="37"/>
      <c r="U122" s="37"/>
      <c r="V122" s="37"/>
      <c r="W122" s="37"/>
      <c r="X122" s="37"/>
    </row>
    <row r="123" spans="1:24" s="133" customFormat="1" x14ac:dyDescent="0.25">
      <c r="A123" s="37"/>
      <c r="B123" s="50"/>
      <c r="D123" s="37"/>
      <c r="F123" s="37"/>
      <c r="G123" s="37"/>
      <c r="H123" s="37"/>
      <c r="I123" s="37"/>
      <c r="J123" s="37"/>
      <c r="K123" s="37"/>
      <c r="L123" s="37"/>
      <c r="M123" s="37"/>
      <c r="N123" s="37"/>
      <c r="O123" s="37"/>
      <c r="P123" s="37"/>
      <c r="Q123" s="37"/>
      <c r="R123" s="37"/>
      <c r="S123" s="37"/>
      <c r="T123" s="37"/>
      <c r="U123" s="37"/>
      <c r="V123" s="37"/>
      <c r="W123" s="37"/>
      <c r="X123" s="37"/>
    </row>
    <row r="124" spans="1:24" s="133" customFormat="1" x14ac:dyDescent="0.25">
      <c r="A124" s="37"/>
      <c r="B124" s="50"/>
      <c r="D124" s="37"/>
      <c r="F124" s="37"/>
      <c r="G124" s="37"/>
      <c r="H124" s="37"/>
      <c r="I124" s="37"/>
      <c r="J124" s="37"/>
      <c r="K124" s="37"/>
      <c r="L124" s="37"/>
      <c r="M124" s="37"/>
      <c r="N124" s="37"/>
      <c r="O124" s="37"/>
      <c r="P124" s="37"/>
      <c r="Q124" s="37"/>
      <c r="R124" s="37"/>
      <c r="S124" s="37"/>
      <c r="T124" s="37"/>
      <c r="U124" s="37"/>
      <c r="V124" s="37"/>
      <c r="W124" s="37"/>
      <c r="X124" s="37"/>
    </row>
    <row r="125" spans="1:24" s="133" customFormat="1" x14ac:dyDescent="0.25">
      <c r="A125" s="37"/>
      <c r="B125" s="50"/>
      <c r="D125" s="37"/>
      <c r="F125" s="37"/>
      <c r="G125" s="37"/>
      <c r="H125" s="37"/>
      <c r="I125" s="37"/>
      <c r="J125" s="37"/>
      <c r="K125" s="37"/>
      <c r="L125" s="37"/>
      <c r="M125" s="37"/>
      <c r="N125" s="37"/>
      <c r="O125" s="37"/>
      <c r="P125" s="37"/>
      <c r="Q125" s="37"/>
      <c r="R125" s="37"/>
      <c r="S125" s="37"/>
      <c r="T125" s="37"/>
      <c r="U125" s="37"/>
      <c r="V125" s="37"/>
      <c r="W125" s="37"/>
      <c r="X125" s="37"/>
    </row>
    <row r="126" spans="1:24" s="133" customFormat="1" x14ac:dyDescent="0.25">
      <c r="A126" s="37"/>
      <c r="B126" s="50"/>
      <c r="D126" s="37"/>
      <c r="F126" s="37"/>
      <c r="G126" s="37"/>
      <c r="H126" s="37"/>
      <c r="I126" s="37"/>
      <c r="J126" s="37"/>
      <c r="K126" s="37"/>
      <c r="L126" s="37"/>
      <c r="M126" s="37"/>
      <c r="N126" s="37"/>
      <c r="O126" s="37"/>
      <c r="P126" s="37"/>
      <c r="Q126" s="37"/>
      <c r="R126" s="37"/>
      <c r="S126" s="37"/>
      <c r="T126" s="37"/>
      <c r="U126" s="37"/>
      <c r="V126" s="37"/>
      <c r="W126" s="37"/>
      <c r="X126" s="37"/>
    </row>
    <row r="127" spans="1:24" s="133" customFormat="1" x14ac:dyDescent="0.25">
      <c r="A127" s="37"/>
      <c r="B127" s="50"/>
      <c r="D127" s="37"/>
      <c r="F127" s="37"/>
      <c r="G127" s="37"/>
      <c r="H127" s="37"/>
      <c r="I127" s="37"/>
      <c r="J127" s="37"/>
      <c r="K127" s="37"/>
      <c r="L127" s="37"/>
      <c r="M127" s="37"/>
      <c r="N127" s="37"/>
      <c r="O127" s="37"/>
      <c r="P127" s="37"/>
      <c r="Q127" s="37"/>
      <c r="R127" s="37"/>
      <c r="S127" s="37"/>
      <c r="T127" s="37"/>
      <c r="U127" s="37"/>
      <c r="V127" s="37"/>
      <c r="W127" s="37"/>
      <c r="X127" s="37"/>
    </row>
    <row r="128" spans="1:24" s="133" customFormat="1" x14ac:dyDescent="0.25">
      <c r="A128" s="37"/>
      <c r="B128" s="50"/>
      <c r="D128" s="37"/>
      <c r="F128" s="37"/>
      <c r="G128" s="37"/>
      <c r="H128" s="37"/>
      <c r="I128" s="37"/>
      <c r="J128" s="37"/>
      <c r="K128" s="37"/>
      <c r="L128" s="37"/>
      <c r="M128" s="37"/>
      <c r="N128" s="37"/>
      <c r="O128" s="37"/>
      <c r="P128" s="37"/>
      <c r="Q128" s="37"/>
      <c r="R128" s="37"/>
      <c r="S128" s="37"/>
      <c r="T128" s="37"/>
      <c r="U128" s="37"/>
      <c r="V128" s="37"/>
      <c r="W128" s="37"/>
      <c r="X128" s="37"/>
    </row>
    <row r="129" spans="1:24" s="133" customFormat="1" x14ac:dyDescent="0.25">
      <c r="A129" s="37"/>
      <c r="B129" s="50"/>
      <c r="D129" s="37"/>
      <c r="F129" s="37"/>
      <c r="G129" s="37"/>
      <c r="H129" s="37"/>
      <c r="I129" s="37"/>
      <c r="J129" s="37"/>
      <c r="K129" s="37"/>
      <c r="L129" s="37"/>
      <c r="M129" s="37"/>
      <c r="N129" s="37"/>
      <c r="O129" s="37"/>
      <c r="P129" s="37"/>
      <c r="Q129" s="37"/>
      <c r="R129" s="37"/>
      <c r="S129" s="37"/>
      <c r="T129" s="37"/>
      <c r="U129" s="37"/>
      <c r="V129" s="37"/>
      <c r="W129" s="37"/>
      <c r="X129" s="37"/>
    </row>
    <row r="130" spans="1:24" s="133" customFormat="1" x14ac:dyDescent="0.25">
      <c r="A130" s="37"/>
      <c r="B130" s="50"/>
      <c r="D130" s="37"/>
      <c r="F130" s="37"/>
      <c r="G130" s="37"/>
      <c r="H130" s="37"/>
      <c r="I130" s="37"/>
      <c r="J130" s="37"/>
      <c r="K130" s="37"/>
      <c r="L130" s="37"/>
      <c r="M130" s="37"/>
      <c r="N130" s="37"/>
      <c r="O130" s="37"/>
      <c r="P130" s="37"/>
      <c r="Q130" s="37"/>
      <c r="R130" s="37"/>
      <c r="S130" s="37"/>
      <c r="T130" s="37"/>
      <c r="U130" s="37"/>
      <c r="V130" s="37"/>
      <c r="W130" s="37"/>
      <c r="X130" s="37"/>
    </row>
    <row r="131" spans="1:24" s="133" customFormat="1" x14ac:dyDescent="0.25">
      <c r="A131" s="37"/>
      <c r="B131" s="50"/>
      <c r="D131" s="37"/>
      <c r="F131" s="37"/>
      <c r="G131" s="37"/>
      <c r="H131" s="37"/>
      <c r="I131" s="37"/>
      <c r="J131" s="37"/>
      <c r="K131" s="37"/>
      <c r="L131" s="37"/>
      <c r="M131" s="37"/>
      <c r="N131" s="37"/>
      <c r="O131" s="37"/>
      <c r="P131" s="37"/>
      <c r="Q131" s="37"/>
      <c r="R131" s="37"/>
      <c r="S131" s="37"/>
      <c r="T131" s="37"/>
      <c r="U131" s="37"/>
      <c r="V131" s="37"/>
      <c r="W131" s="37"/>
      <c r="X131" s="37"/>
    </row>
    <row r="132" spans="1:24" s="133" customFormat="1" x14ac:dyDescent="0.25">
      <c r="A132" s="37"/>
      <c r="B132" s="50"/>
      <c r="D132" s="37"/>
      <c r="F132" s="37"/>
      <c r="G132" s="37"/>
      <c r="H132" s="37"/>
      <c r="I132" s="37"/>
      <c r="J132" s="37"/>
      <c r="K132" s="37"/>
      <c r="L132" s="37"/>
      <c r="M132" s="37"/>
      <c r="N132" s="37"/>
      <c r="O132" s="37"/>
      <c r="P132" s="37"/>
      <c r="Q132" s="37"/>
      <c r="R132" s="37"/>
      <c r="S132" s="37"/>
      <c r="T132" s="37"/>
      <c r="U132" s="37"/>
      <c r="V132" s="37"/>
      <c r="W132" s="37"/>
      <c r="X132" s="37"/>
    </row>
    <row r="133" spans="1:24" s="133" customFormat="1" x14ac:dyDescent="0.25">
      <c r="A133" s="37"/>
      <c r="B133" s="50"/>
      <c r="D133" s="37"/>
      <c r="F133" s="37"/>
      <c r="G133" s="37"/>
      <c r="H133" s="37"/>
      <c r="I133" s="37"/>
      <c r="J133" s="37"/>
      <c r="K133" s="37"/>
      <c r="L133" s="37"/>
      <c r="M133" s="37"/>
      <c r="N133" s="37"/>
      <c r="O133" s="37"/>
      <c r="P133" s="37"/>
      <c r="Q133" s="37"/>
      <c r="R133" s="37"/>
      <c r="S133" s="37"/>
      <c r="T133" s="37"/>
      <c r="U133" s="37"/>
      <c r="V133" s="37"/>
      <c r="W133" s="37"/>
      <c r="X133" s="37"/>
    </row>
    <row r="134" spans="1:24" s="133" customFormat="1" x14ac:dyDescent="0.25">
      <c r="A134" s="37"/>
      <c r="B134" s="50"/>
      <c r="D134" s="37"/>
      <c r="F134" s="37"/>
      <c r="G134" s="37"/>
      <c r="H134" s="37"/>
      <c r="I134" s="37"/>
      <c r="J134" s="37"/>
      <c r="K134" s="37"/>
      <c r="L134" s="37"/>
      <c r="M134" s="37"/>
      <c r="N134" s="37"/>
      <c r="O134" s="37"/>
      <c r="P134" s="37"/>
      <c r="Q134" s="37"/>
      <c r="R134" s="37"/>
      <c r="S134" s="37"/>
      <c r="T134" s="37"/>
      <c r="U134" s="37"/>
      <c r="V134" s="37"/>
      <c r="W134" s="37"/>
      <c r="X134" s="37"/>
    </row>
    <row r="135" spans="1:24" s="133" customFormat="1" x14ac:dyDescent="0.25">
      <c r="A135" s="37"/>
      <c r="B135" s="50"/>
      <c r="D135" s="37"/>
      <c r="F135" s="37"/>
      <c r="G135" s="37"/>
      <c r="H135" s="37"/>
      <c r="I135" s="37"/>
      <c r="J135" s="37"/>
      <c r="K135" s="37"/>
      <c r="L135" s="37"/>
      <c r="M135" s="37"/>
      <c r="N135" s="37"/>
      <c r="O135" s="37"/>
      <c r="P135" s="37"/>
      <c r="Q135" s="37"/>
      <c r="R135" s="37"/>
      <c r="S135" s="37"/>
      <c r="T135" s="37"/>
      <c r="U135" s="37"/>
      <c r="V135" s="37"/>
      <c r="W135" s="37"/>
      <c r="X135" s="37"/>
    </row>
    <row r="136" spans="1:24" s="133" customFormat="1" x14ac:dyDescent="0.25">
      <c r="A136" s="37"/>
      <c r="B136" s="50"/>
      <c r="D136" s="37"/>
      <c r="F136" s="37"/>
      <c r="G136" s="37"/>
      <c r="H136" s="37"/>
      <c r="I136" s="37"/>
      <c r="J136" s="37"/>
      <c r="K136" s="37"/>
      <c r="L136" s="37"/>
      <c r="M136" s="37"/>
      <c r="N136" s="37"/>
      <c r="O136" s="37"/>
      <c r="P136" s="37"/>
      <c r="Q136" s="37"/>
      <c r="R136" s="37"/>
      <c r="S136" s="37"/>
      <c r="T136" s="37"/>
      <c r="U136" s="37"/>
      <c r="V136" s="37"/>
      <c r="W136" s="37"/>
      <c r="X136" s="37"/>
    </row>
    <row r="137" spans="1:24" s="133" customFormat="1" x14ac:dyDescent="0.25">
      <c r="A137" s="37"/>
      <c r="B137" s="50"/>
      <c r="D137" s="37"/>
      <c r="F137" s="37"/>
      <c r="G137" s="37"/>
      <c r="H137" s="37"/>
      <c r="I137" s="37"/>
      <c r="J137" s="37"/>
      <c r="K137" s="37"/>
      <c r="L137" s="37"/>
      <c r="M137" s="37"/>
      <c r="N137" s="37"/>
      <c r="O137" s="37"/>
      <c r="P137" s="37"/>
      <c r="Q137" s="37"/>
      <c r="R137" s="37"/>
      <c r="S137" s="37"/>
      <c r="T137" s="37"/>
      <c r="U137" s="37"/>
      <c r="V137" s="37"/>
      <c r="W137" s="37"/>
      <c r="X137" s="37"/>
    </row>
    <row r="138" spans="1:24" s="133" customFormat="1" x14ac:dyDescent="0.25">
      <c r="A138" s="37"/>
      <c r="B138" s="50"/>
      <c r="D138" s="37"/>
      <c r="F138" s="37"/>
      <c r="G138" s="37"/>
      <c r="H138" s="37"/>
      <c r="I138" s="37"/>
      <c r="J138" s="37"/>
      <c r="K138" s="37"/>
      <c r="L138" s="37"/>
      <c r="M138" s="37"/>
      <c r="N138" s="37"/>
      <c r="O138" s="37"/>
      <c r="P138" s="37"/>
      <c r="Q138" s="37"/>
      <c r="R138" s="37"/>
      <c r="S138" s="37"/>
      <c r="T138" s="37"/>
      <c r="U138" s="37"/>
      <c r="V138" s="37"/>
      <c r="W138" s="37"/>
      <c r="X138" s="37"/>
    </row>
    <row r="139" spans="1:24" s="133" customFormat="1" x14ac:dyDescent="0.25">
      <c r="A139" s="37"/>
      <c r="B139" s="50"/>
      <c r="D139" s="37"/>
      <c r="F139" s="37"/>
      <c r="G139" s="37"/>
      <c r="H139" s="37"/>
      <c r="I139" s="37"/>
      <c r="J139" s="37"/>
      <c r="K139" s="37"/>
      <c r="L139" s="37"/>
      <c r="M139" s="37"/>
      <c r="N139" s="37"/>
      <c r="O139" s="37"/>
      <c r="P139" s="37"/>
      <c r="Q139" s="37"/>
      <c r="R139" s="37"/>
      <c r="S139" s="37"/>
      <c r="T139" s="37"/>
      <c r="U139" s="37"/>
      <c r="V139" s="37"/>
      <c r="W139" s="37"/>
      <c r="X139" s="37"/>
    </row>
    <row r="140" spans="1:24" s="133" customFormat="1" x14ac:dyDescent="0.25">
      <c r="A140" s="37"/>
      <c r="B140" s="50"/>
      <c r="D140" s="37"/>
      <c r="F140" s="37"/>
      <c r="G140" s="37"/>
      <c r="H140" s="37"/>
      <c r="I140" s="37"/>
      <c r="J140" s="37"/>
      <c r="K140" s="37"/>
      <c r="L140" s="37"/>
      <c r="M140" s="37"/>
      <c r="N140" s="37"/>
      <c r="O140" s="37"/>
      <c r="P140" s="37"/>
      <c r="Q140" s="37"/>
      <c r="R140" s="37"/>
      <c r="S140" s="37"/>
      <c r="T140" s="37"/>
      <c r="U140" s="37"/>
      <c r="V140" s="37"/>
      <c r="W140" s="37"/>
      <c r="X140" s="37"/>
    </row>
    <row r="141" spans="1:24" s="133" customFormat="1" x14ac:dyDescent="0.25">
      <c r="A141" s="37"/>
      <c r="B141" s="50"/>
      <c r="D141" s="37"/>
      <c r="F141" s="37"/>
      <c r="G141" s="37"/>
      <c r="H141" s="37"/>
      <c r="I141" s="37"/>
      <c r="J141" s="37"/>
      <c r="K141" s="37"/>
      <c r="L141" s="37"/>
      <c r="M141" s="37"/>
      <c r="N141" s="37"/>
      <c r="O141" s="37"/>
      <c r="P141" s="37"/>
      <c r="Q141" s="37"/>
      <c r="R141" s="37"/>
      <c r="S141" s="37"/>
      <c r="T141" s="37"/>
      <c r="U141" s="37"/>
      <c r="V141" s="37"/>
      <c r="W141" s="37"/>
      <c r="X141" s="37"/>
    </row>
    <row r="142" spans="1:24" s="133" customFormat="1" x14ac:dyDescent="0.25">
      <c r="A142" s="37"/>
      <c r="B142" s="50"/>
      <c r="D142" s="37"/>
      <c r="F142" s="37"/>
      <c r="G142" s="37"/>
      <c r="H142" s="37"/>
      <c r="I142" s="37"/>
      <c r="J142" s="37"/>
      <c r="K142" s="37"/>
      <c r="L142" s="37"/>
      <c r="M142" s="37"/>
      <c r="N142" s="37"/>
      <c r="O142" s="37"/>
      <c r="P142" s="37"/>
      <c r="Q142" s="37"/>
      <c r="R142" s="37"/>
      <c r="S142" s="37"/>
      <c r="T142" s="37"/>
      <c r="U142" s="37"/>
      <c r="V142" s="37"/>
      <c r="W142" s="37"/>
      <c r="X142" s="37"/>
    </row>
    <row r="143" spans="1:24" s="133" customFormat="1" x14ac:dyDescent="0.25">
      <c r="A143" s="37"/>
      <c r="B143" s="50"/>
      <c r="D143" s="37"/>
      <c r="F143" s="37"/>
      <c r="G143" s="37"/>
      <c r="H143" s="37"/>
      <c r="I143" s="37"/>
      <c r="J143" s="37"/>
      <c r="K143" s="37"/>
      <c r="L143" s="37"/>
      <c r="M143" s="37"/>
      <c r="N143" s="37"/>
      <c r="O143" s="37"/>
      <c r="P143" s="37"/>
      <c r="Q143" s="37"/>
      <c r="R143" s="37"/>
      <c r="S143" s="37"/>
      <c r="T143" s="37"/>
      <c r="U143" s="37"/>
      <c r="V143" s="37"/>
      <c r="W143" s="37"/>
      <c r="X143" s="37"/>
    </row>
    <row r="144" spans="1:24" s="133" customFormat="1" x14ac:dyDescent="0.25">
      <c r="A144" s="37"/>
      <c r="B144" s="50"/>
      <c r="D144" s="37"/>
      <c r="F144" s="37"/>
      <c r="G144" s="37"/>
      <c r="H144" s="37"/>
      <c r="I144" s="37"/>
      <c r="J144" s="37"/>
      <c r="K144" s="37"/>
      <c r="L144" s="37"/>
      <c r="M144" s="37"/>
      <c r="N144" s="37"/>
      <c r="O144" s="37"/>
      <c r="P144" s="37"/>
      <c r="Q144" s="37"/>
      <c r="R144" s="37"/>
      <c r="S144" s="37"/>
      <c r="T144" s="37"/>
      <c r="U144" s="37"/>
      <c r="V144" s="37"/>
      <c r="W144" s="37"/>
      <c r="X144" s="37"/>
    </row>
    <row r="145" spans="1:24" s="133" customFormat="1" x14ac:dyDescent="0.25">
      <c r="A145" s="37"/>
      <c r="B145" s="50"/>
      <c r="D145" s="37"/>
      <c r="F145" s="37"/>
      <c r="G145" s="37"/>
      <c r="H145" s="37"/>
      <c r="I145" s="37"/>
      <c r="J145" s="37"/>
      <c r="K145" s="37"/>
      <c r="L145" s="37"/>
      <c r="M145" s="37"/>
      <c r="N145" s="37"/>
      <c r="O145" s="37"/>
      <c r="P145" s="37"/>
      <c r="Q145" s="37"/>
      <c r="R145" s="37"/>
      <c r="S145" s="37"/>
      <c r="T145" s="37"/>
      <c r="U145" s="37"/>
      <c r="V145" s="37"/>
      <c r="W145" s="37"/>
      <c r="X145" s="37"/>
    </row>
    <row r="146" spans="1:24" s="133" customFormat="1" x14ac:dyDescent="0.25">
      <c r="A146" s="37"/>
      <c r="B146" s="50"/>
      <c r="D146" s="37"/>
      <c r="F146" s="37"/>
      <c r="G146" s="37"/>
      <c r="H146" s="37"/>
      <c r="I146" s="37"/>
      <c r="J146" s="37"/>
      <c r="K146" s="37"/>
      <c r="L146" s="37"/>
      <c r="M146" s="37"/>
      <c r="N146" s="37"/>
      <c r="O146" s="37"/>
      <c r="P146" s="37"/>
      <c r="Q146" s="37"/>
      <c r="R146" s="37"/>
      <c r="S146" s="37"/>
      <c r="T146" s="37"/>
      <c r="U146" s="37"/>
      <c r="V146" s="37"/>
      <c r="W146" s="37"/>
      <c r="X146" s="37"/>
    </row>
    <row r="147" spans="1:24" s="133" customFormat="1" x14ac:dyDescent="0.25">
      <c r="A147" s="37"/>
      <c r="B147" s="50"/>
      <c r="D147" s="37"/>
      <c r="F147" s="37"/>
      <c r="G147" s="37"/>
      <c r="H147" s="37"/>
      <c r="I147" s="37"/>
      <c r="J147" s="37"/>
      <c r="K147" s="37"/>
      <c r="L147" s="37"/>
      <c r="M147" s="37"/>
      <c r="N147" s="37"/>
      <c r="O147" s="37"/>
      <c r="P147" s="37"/>
      <c r="Q147" s="37"/>
      <c r="R147" s="37"/>
      <c r="S147" s="37"/>
      <c r="T147" s="37"/>
      <c r="U147" s="37"/>
      <c r="V147" s="37"/>
      <c r="W147" s="37"/>
      <c r="X147" s="37"/>
    </row>
    <row r="148" spans="1:24" s="133" customFormat="1" x14ac:dyDescent="0.25">
      <c r="A148" s="37"/>
      <c r="B148" s="50"/>
      <c r="D148" s="37"/>
      <c r="F148" s="37"/>
      <c r="G148" s="37"/>
      <c r="H148" s="37"/>
      <c r="I148" s="37"/>
      <c r="J148" s="37"/>
      <c r="K148" s="37"/>
      <c r="L148" s="37"/>
      <c r="M148" s="37"/>
      <c r="N148" s="37"/>
      <c r="O148" s="37"/>
      <c r="P148" s="37"/>
      <c r="Q148" s="37"/>
      <c r="R148" s="37"/>
      <c r="S148" s="37"/>
      <c r="T148" s="37"/>
      <c r="U148" s="37"/>
      <c r="V148" s="37"/>
      <c r="W148" s="37"/>
      <c r="X148" s="37"/>
    </row>
    <row r="149" spans="1:24" s="133" customFormat="1" x14ac:dyDescent="0.25">
      <c r="A149" s="37"/>
      <c r="B149" s="50"/>
      <c r="D149" s="37"/>
      <c r="F149" s="37"/>
      <c r="G149" s="37"/>
      <c r="H149" s="37"/>
      <c r="I149" s="37"/>
      <c r="J149" s="37"/>
      <c r="K149" s="37"/>
      <c r="L149" s="37"/>
      <c r="M149" s="37"/>
      <c r="N149" s="37"/>
      <c r="O149" s="37"/>
      <c r="P149" s="37"/>
      <c r="Q149" s="37"/>
      <c r="R149" s="37"/>
      <c r="S149" s="37"/>
      <c r="T149" s="37"/>
      <c r="U149" s="37"/>
      <c r="V149" s="37"/>
      <c r="W149" s="37"/>
      <c r="X149" s="37"/>
    </row>
    <row r="150" spans="1:24" s="133" customFormat="1" x14ac:dyDescent="0.25">
      <c r="A150" s="37"/>
      <c r="B150" s="50"/>
      <c r="D150" s="37"/>
      <c r="F150" s="37"/>
      <c r="G150" s="37"/>
      <c r="H150" s="37"/>
      <c r="I150" s="37"/>
      <c r="J150" s="37"/>
      <c r="K150" s="37"/>
      <c r="L150" s="37"/>
      <c r="M150" s="37"/>
      <c r="N150" s="37"/>
      <c r="O150" s="37"/>
      <c r="P150" s="37"/>
      <c r="Q150" s="37"/>
      <c r="R150" s="37"/>
      <c r="S150" s="37"/>
      <c r="T150" s="37"/>
      <c r="U150" s="37"/>
      <c r="V150" s="37"/>
      <c r="W150" s="37"/>
      <c r="X150" s="37"/>
    </row>
    <row r="151" spans="1:24" s="133" customFormat="1" x14ac:dyDescent="0.25">
      <c r="A151" s="37"/>
      <c r="B151" s="50"/>
      <c r="D151" s="37"/>
      <c r="F151" s="37"/>
      <c r="G151" s="37"/>
      <c r="H151" s="37"/>
      <c r="I151" s="37"/>
      <c r="J151" s="37"/>
      <c r="K151" s="37"/>
      <c r="L151" s="37"/>
      <c r="M151" s="37"/>
      <c r="N151" s="37"/>
      <c r="O151" s="37"/>
      <c r="P151" s="37"/>
      <c r="Q151" s="37"/>
      <c r="R151" s="37"/>
      <c r="S151" s="37"/>
      <c r="T151" s="37"/>
      <c r="U151" s="37"/>
      <c r="V151" s="37"/>
      <c r="W151" s="37"/>
      <c r="X151" s="37"/>
    </row>
    <row r="152" spans="1:24" s="133" customFormat="1" x14ac:dyDescent="0.25">
      <c r="A152" s="37"/>
      <c r="B152" s="50"/>
      <c r="D152" s="37"/>
      <c r="F152" s="37"/>
      <c r="G152" s="37"/>
      <c r="H152" s="37"/>
      <c r="I152" s="37"/>
      <c r="J152" s="37"/>
      <c r="K152" s="37"/>
      <c r="L152" s="37"/>
      <c r="M152" s="37"/>
      <c r="N152" s="37"/>
      <c r="O152" s="37"/>
      <c r="P152" s="37"/>
      <c r="Q152" s="37"/>
      <c r="R152" s="37"/>
      <c r="S152" s="37"/>
      <c r="T152" s="37"/>
      <c r="U152" s="37"/>
      <c r="V152" s="37"/>
      <c r="W152" s="37"/>
      <c r="X152" s="37"/>
    </row>
    <row r="153" spans="1:24" s="133" customFormat="1" x14ac:dyDescent="0.25">
      <c r="A153" s="37"/>
      <c r="B153" s="50"/>
      <c r="D153" s="37"/>
      <c r="F153" s="37"/>
      <c r="G153" s="37"/>
      <c r="H153" s="37"/>
      <c r="I153" s="37"/>
      <c r="J153" s="37"/>
      <c r="K153" s="37"/>
      <c r="L153" s="37"/>
      <c r="M153" s="37"/>
      <c r="N153" s="37"/>
      <c r="O153" s="37"/>
      <c r="P153" s="37"/>
      <c r="Q153" s="37"/>
      <c r="R153" s="37"/>
      <c r="S153" s="37"/>
      <c r="T153" s="37"/>
      <c r="U153" s="37"/>
      <c r="V153" s="37"/>
      <c r="W153" s="37"/>
      <c r="X153" s="37"/>
    </row>
    <row r="154" spans="1:24" s="133" customFormat="1" x14ac:dyDescent="0.25">
      <c r="A154" s="37"/>
      <c r="B154" s="50"/>
      <c r="D154" s="37"/>
      <c r="F154" s="37"/>
      <c r="G154" s="37"/>
      <c r="H154" s="37"/>
      <c r="I154" s="37"/>
      <c r="J154" s="37"/>
      <c r="K154" s="37"/>
      <c r="L154" s="37"/>
      <c r="M154" s="37"/>
      <c r="N154" s="37"/>
      <c r="O154" s="37"/>
      <c r="P154" s="37"/>
      <c r="Q154" s="37"/>
      <c r="R154" s="37"/>
      <c r="S154" s="37"/>
      <c r="T154" s="37"/>
      <c r="U154" s="37"/>
      <c r="V154" s="37"/>
      <c r="W154" s="37"/>
      <c r="X154" s="37"/>
    </row>
    <row r="155" spans="1:24" s="133" customFormat="1" x14ac:dyDescent="0.25">
      <c r="A155" s="37"/>
      <c r="B155" s="50"/>
      <c r="D155" s="37"/>
      <c r="F155" s="37"/>
      <c r="G155" s="37"/>
      <c r="H155" s="37"/>
      <c r="I155" s="37"/>
      <c r="J155" s="37"/>
      <c r="K155" s="37"/>
      <c r="L155" s="37"/>
      <c r="M155" s="37"/>
      <c r="N155" s="37"/>
      <c r="O155" s="37"/>
      <c r="P155" s="37"/>
      <c r="Q155" s="37"/>
      <c r="R155" s="37"/>
      <c r="S155" s="37"/>
      <c r="T155" s="37"/>
      <c r="U155" s="37"/>
      <c r="V155" s="37"/>
      <c r="W155" s="37"/>
      <c r="X155" s="37"/>
    </row>
    <row r="156" spans="1:24" s="133" customFormat="1" x14ac:dyDescent="0.25">
      <c r="A156" s="37"/>
      <c r="B156" s="50"/>
      <c r="D156" s="37"/>
      <c r="F156" s="37"/>
      <c r="G156" s="37"/>
      <c r="H156" s="37"/>
      <c r="I156" s="37"/>
      <c r="J156" s="37"/>
      <c r="K156" s="37"/>
      <c r="L156" s="37"/>
      <c r="M156" s="37"/>
      <c r="N156" s="37"/>
      <c r="O156" s="37"/>
      <c r="P156" s="37"/>
      <c r="Q156" s="37"/>
      <c r="R156" s="37"/>
      <c r="S156" s="37"/>
      <c r="T156" s="37"/>
      <c r="U156" s="37"/>
      <c r="V156" s="37"/>
      <c r="W156" s="37"/>
      <c r="X156" s="37"/>
    </row>
    <row r="157" spans="1:24" s="133" customFormat="1" x14ac:dyDescent="0.25">
      <c r="A157" s="37"/>
      <c r="B157" s="50"/>
      <c r="D157" s="37"/>
      <c r="F157" s="37"/>
      <c r="G157" s="37"/>
      <c r="H157" s="37"/>
      <c r="I157" s="37"/>
      <c r="J157" s="37"/>
      <c r="K157" s="37"/>
      <c r="L157" s="37"/>
      <c r="M157" s="37"/>
      <c r="N157" s="37"/>
      <c r="O157" s="37"/>
      <c r="P157" s="37"/>
      <c r="Q157" s="37"/>
      <c r="R157" s="37"/>
      <c r="S157" s="37"/>
      <c r="T157" s="37"/>
      <c r="U157" s="37"/>
      <c r="V157" s="37"/>
      <c r="W157" s="37"/>
      <c r="X157" s="37"/>
    </row>
    <row r="158" spans="1:24" s="133" customFormat="1" x14ac:dyDescent="0.25">
      <c r="A158" s="37"/>
      <c r="B158" s="50"/>
      <c r="D158" s="37"/>
      <c r="F158" s="37"/>
      <c r="G158" s="37"/>
      <c r="H158" s="37"/>
      <c r="I158" s="37"/>
      <c r="J158" s="37"/>
      <c r="K158" s="37"/>
      <c r="L158" s="37"/>
      <c r="M158" s="37"/>
      <c r="N158" s="37"/>
      <c r="O158" s="37"/>
      <c r="P158" s="37"/>
      <c r="Q158" s="37"/>
      <c r="R158" s="37"/>
      <c r="S158" s="37"/>
      <c r="T158" s="37"/>
      <c r="U158" s="37"/>
      <c r="V158" s="37"/>
      <c r="W158" s="37"/>
      <c r="X158" s="37"/>
    </row>
    <row r="159" spans="1:24" s="133" customFormat="1" x14ac:dyDescent="0.25">
      <c r="A159" s="37"/>
      <c r="B159" s="50"/>
      <c r="D159" s="37"/>
      <c r="F159" s="37"/>
      <c r="G159" s="37"/>
      <c r="H159" s="37"/>
      <c r="I159" s="37"/>
      <c r="J159" s="37"/>
      <c r="K159" s="37"/>
      <c r="L159" s="37"/>
      <c r="M159" s="37"/>
      <c r="N159" s="37"/>
      <c r="O159" s="37"/>
      <c r="P159" s="37"/>
      <c r="Q159" s="37"/>
      <c r="R159" s="37"/>
      <c r="S159" s="37"/>
      <c r="T159" s="37"/>
      <c r="U159" s="37"/>
      <c r="V159" s="37"/>
      <c r="W159" s="37"/>
      <c r="X159" s="37"/>
    </row>
    <row r="160" spans="1:24" s="133" customFormat="1" x14ac:dyDescent="0.25">
      <c r="A160" s="37"/>
      <c r="B160" s="50"/>
      <c r="D160" s="37"/>
      <c r="F160" s="37"/>
      <c r="G160" s="37"/>
      <c r="H160" s="37"/>
      <c r="I160" s="37"/>
      <c r="J160" s="37"/>
      <c r="K160" s="37"/>
      <c r="L160" s="37"/>
      <c r="M160" s="37"/>
      <c r="N160" s="37"/>
      <c r="O160" s="37"/>
      <c r="P160" s="37"/>
      <c r="Q160" s="37"/>
      <c r="R160" s="37"/>
      <c r="S160" s="37"/>
      <c r="T160" s="37"/>
      <c r="U160" s="37"/>
      <c r="V160" s="37"/>
      <c r="W160" s="37"/>
      <c r="X160" s="37"/>
    </row>
    <row r="161" spans="1:24" s="133" customFormat="1" x14ac:dyDescent="0.25">
      <c r="A161" s="37"/>
      <c r="B161" s="50"/>
      <c r="D161" s="37"/>
      <c r="F161" s="37"/>
      <c r="G161" s="37"/>
      <c r="H161" s="37"/>
      <c r="I161" s="37"/>
      <c r="J161" s="37"/>
      <c r="K161" s="37"/>
      <c r="L161" s="37"/>
      <c r="M161" s="37"/>
      <c r="N161" s="37"/>
      <c r="O161" s="37"/>
      <c r="P161" s="37"/>
      <c r="Q161" s="37"/>
      <c r="R161" s="37"/>
      <c r="S161" s="37"/>
      <c r="T161" s="37"/>
      <c r="U161" s="37"/>
      <c r="V161" s="37"/>
      <c r="W161" s="37"/>
      <c r="X161" s="37"/>
    </row>
    <row r="162" spans="1:24" s="133" customFormat="1" x14ac:dyDescent="0.25">
      <c r="A162" s="37"/>
      <c r="B162" s="50"/>
      <c r="D162" s="37"/>
      <c r="F162" s="37"/>
      <c r="G162" s="37"/>
      <c r="H162" s="37"/>
      <c r="I162" s="37"/>
      <c r="J162" s="37"/>
      <c r="K162" s="37"/>
      <c r="L162" s="37"/>
      <c r="M162" s="37"/>
      <c r="N162" s="37"/>
      <c r="O162" s="37"/>
      <c r="P162" s="37"/>
      <c r="Q162" s="37"/>
      <c r="R162" s="37"/>
      <c r="S162" s="37"/>
      <c r="T162" s="37"/>
      <c r="U162" s="37"/>
      <c r="V162" s="37"/>
      <c r="W162" s="37"/>
      <c r="X162" s="37"/>
    </row>
    <row r="163" spans="1:24" s="133" customFormat="1" x14ac:dyDescent="0.25">
      <c r="A163" s="37"/>
      <c r="B163" s="50"/>
      <c r="D163" s="37"/>
      <c r="F163" s="37"/>
      <c r="G163" s="37"/>
      <c r="H163" s="37"/>
      <c r="I163" s="37"/>
      <c r="J163" s="37"/>
      <c r="K163" s="37"/>
      <c r="L163" s="37"/>
      <c r="M163" s="37"/>
      <c r="N163" s="37"/>
      <c r="O163" s="37"/>
      <c r="P163" s="37"/>
      <c r="Q163" s="37"/>
      <c r="R163" s="37"/>
      <c r="S163" s="37"/>
      <c r="T163" s="37"/>
      <c r="U163" s="37"/>
      <c r="V163" s="37"/>
      <c r="W163" s="37"/>
      <c r="X163" s="37"/>
    </row>
    <row r="164" spans="1:24" s="133" customFormat="1" x14ac:dyDescent="0.25">
      <c r="A164" s="37"/>
      <c r="B164" s="50"/>
      <c r="D164" s="37"/>
      <c r="F164" s="37"/>
      <c r="G164" s="37"/>
      <c r="H164" s="37"/>
      <c r="I164" s="37"/>
      <c r="J164" s="37"/>
      <c r="K164" s="37"/>
      <c r="L164" s="37"/>
      <c r="M164" s="37"/>
      <c r="N164" s="37"/>
      <c r="O164" s="37"/>
      <c r="P164" s="37"/>
      <c r="Q164" s="37"/>
      <c r="R164" s="37"/>
      <c r="S164" s="37"/>
      <c r="T164" s="37"/>
      <c r="U164" s="37"/>
      <c r="V164" s="37"/>
      <c r="W164" s="37"/>
      <c r="X164" s="37"/>
    </row>
    <row r="165" spans="1:24" s="133" customFormat="1" x14ac:dyDescent="0.25">
      <c r="A165" s="37"/>
      <c r="B165" s="50"/>
      <c r="D165" s="37"/>
      <c r="F165" s="37"/>
      <c r="G165" s="37"/>
      <c r="H165" s="37"/>
      <c r="I165" s="37"/>
      <c r="J165" s="37"/>
      <c r="K165" s="37"/>
      <c r="L165" s="37"/>
      <c r="M165" s="37"/>
      <c r="N165" s="37"/>
      <c r="O165" s="37"/>
      <c r="P165" s="37"/>
      <c r="Q165" s="37"/>
      <c r="R165" s="37"/>
      <c r="S165" s="37"/>
      <c r="T165" s="37"/>
      <c r="U165" s="37"/>
      <c r="V165" s="37"/>
      <c r="W165" s="37"/>
      <c r="X165" s="37"/>
    </row>
    <row r="166" spans="1:24" s="133" customFormat="1" x14ac:dyDescent="0.25">
      <c r="A166" s="37"/>
      <c r="B166" s="50"/>
      <c r="D166" s="37"/>
      <c r="F166" s="37"/>
      <c r="G166" s="37"/>
      <c r="H166" s="37"/>
      <c r="I166" s="37"/>
      <c r="J166" s="37"/>
      <c r="K166" s="37"/>
      <c r="L166" s="37"/>
      <c r="M166" s="37"/>
      <c r="N166" s="37"/>
      <c r="O166" s="37"/>
      <c r="P166" s="37"/>
      <c r="Q166" s="37"/>
      <c r="R166" s="37"/>
      <c r="S166" s="37"/>
      <c r="T166" s="37"/>
      <c r="U166" s="37"/>
      <c r="V166" s="37"/>
      <c r="W166" s="37"/>
      <c r="X166" s="37"/>
    </row>
    <row r="167" spans="1:24" s="133" customFormat="1" x14ac:dyDescent="0.25">
      <c r="A167" s="37"/>
      <c r="B167" s="50"/>
      <c r="D167" s="37"/>
      <c r="F167" s="37"/>
      <c r="G167" s="37"/>
      <c r="H167" s="37"/>
      <c r="I167" s="37"/>
      <c r="J167" s="37"/>
      <c r="K167" s="37"/>
      <c r="L167" s="37"/>
      <c r="M167" s="37"/>
      <c r="N167" s="37"/>
      <c r="O167" s="37"/>
      <c r="P167" s="37"/>
      <c r="Q167" s="37"/>
      <c r="R167" s="37"/>
      <c r="S167" s="37"/>
      <c r="T167" s="37"/>
      <c r="U167" s="37"/>
      <c r="V167" s="37"/>
      <c r="W167" s="37"/>
      <c r="X167" s="37"/>
    </row>
    <row r="168" spans="1:24" s="133" customFormat="1" x14ac:dyDescent="0.25">
      <c r="A168" s="37"/>
      <c r="B168" s="50"/>
      <c r="D168" s="37"/>
      <c r="F168" s="37"/>
      <c r="G168" s="37"/>
      <c r="H168" s="37"/>
      <c r="I168" s="37"/>
      <c r="J168" s="37"/>
      <c r="K168" s="37"/>
      <c r="L168" s="37"/>
      <c r="M168" s="37"/>
      <c r="N168" s="37"/>
      <c r="O168" s="37"/>
      <c r="P168" s="37"/>
      <c r="Q168" s="37"/>
      <c r="R168" s="37"/>
      <c r="S168" s="37"/>
      <c r="T168" s="37"/>
      <c r="U168" s="37"/>
      <c r="V168" s="37"/>
      <c r="W168" s="37"/>
      <c r="X168" s="37"/>
    </row>
  </sheetData>
  <mergeCells count="7">
    <mergeCell ref="A8:E8"/>
    <mergeCell ref="C1:E1"/>
    <mergeCell ref="B2:E2"/>
    <mergeCell ref="B3:E3"/>
    <mergeCell ref="B4:E4"/>
    <mergeCell ref="B5:E5"/>
    <mergeCell ref="A7:E7"/>
  </mergeCells>
  <pageMargins left="0.51181102362204722" right="0.15748031496062992" top="0.43307086614173229" bottom="0.47244094488188981" header="0.15748031496062992" footer="0.15748031496062992"/>
  <pageSetup paperSize="9" scale="71" fitToHeight="0" orientation="portrait" useFirstPageNumber="1" r:id="rId1"/>
  <headerFooter alignWithMargins="0">
    <oddHeader>&amp;R&amp;P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60" zoomScaleNormal="100" workbookViewId="0">
      <selection activeCell="N18" sqref="N18"/>
    </sheetView>
  </sheetViews>
  <sheetFormatPr defaultRowHeight="12.75" x14ac:dyDescent="0.2"/>
  <cols>
    <col min="1" max="1" width="4.140625" style="394" customWidth="1"/>
    <col min="2" max="2" width="30.140625" style="394" customWidth="1"/>
    <col min="3" max="3" width="7.42578125" style="394" customWidth="1"/>
    <col min="4" max="4" width="20" style="417" customWidth="1"/>
    <col min="5" max="5" width="17" style="418" customWidth="1"/>
    <col min="6" max="6" width="11.5703125" style="394" customWidth="1"/>
    <col min="7" max="256" width="9.140625" style="394"/>
    <col min="257" max="257" width="4.140625" style="394" customWidth="1"/>
    <col min="258" max="258" width="30.140625" style="394" customWidth="1"/>
    <col min="259" max="259" width="7.42578125" style="394" customWidth="1"/>
    <col min="260" max="260" width="20" style="394" customWidth="1"/>
    <col min="261" max="261" width="16" style="394" customWidth="1"/>
    <col min="262" max="262" width="11.5703125" style="394" customWidth="1"/>
    <col min="263" max="512" width="9.140625" style="394"/>
    <col min="513" max="513" width="4.140625" style="394" customWidth="1"/>
    <col min="514" max="514" width="30.140625" style="394" customWidth="1"/>
    <col min="515" max="515" width="7.42578125" style="394" customWidth="1"/>
    <col min="516" max="516" width="20" style="394" customWidth="1"/>
    <col min="517" max="517" width="16" style="394" customWidth="1"/>
    <col min="518" max="518" width="11.5703125" style="394" customWidth="1"/>
    <col min="519" max="768" width="9.140625" style="394"/>
    <col min="769" max="769" width="4.140625" style="394" customWidth="1"/>
    <col min="770" max="770" width="30.140625" style="394" customWidth="1"/>
    <col min="771" max="771" width="7.42578125" style="394" customWidth="1"/>
    <col min="772" max="772" width="20" style="394" customWidth="1"/>
    <col min="773" max="773" width="16" style="394" customWidth="1"/>
    <col min="774" max="774" width="11.5703125" style="394" customWidth="1"/>
    <col min="775" max="1024" width="9.140625" style="394"/>
    <col min="1025" max="1025" width="4.140625" style="394" customWidth="1"/>
    <col min="1026" max="1026" width="30.140625" style="394" customWidth="1"/>
    <col min="1027" max="1027" width="7.42578125" style="394" customWidth="1"/>
    <col min="1028" max="1028" width="20" style="394" customWidth="1"/>
    <col min="1029" max="1029" width="16" style="394" customWidth="1"/>
    <col min="1030" max="1030" width="11.5703125" style="394" customWidth="1"/>
    <col min="1031" max="1280" width="9.140625" style="394"/>
    <col min="1281" max="1281" width="4.140625" style="394" customWidth="1"/>
    <col min="1282" max="1282" width="30.140625" style="394" customWidth="1"/>
    <col min="1283" max="1283" width="7.42578125" style="394" customWidth="1"/>
    <col min="1284" max="1284" width="20" style="394" customWidth="1"/>
    <col min="1285" max="1285" width="16" style="394" customWidth="1"/>
    <col min="1286" max="1286" width="11.5703125" style="394" customWidth="1"/>
    <col min="1287" max="1536" width="9.140625" style="394"/>
    <col min="1537" max="1537" width="4.140625" style="394" customWidth="1"/>
    <col min="1538" max="1538" width="30.140625" style="394" customWidth="1"/>
    <col min="1539" max="1539" width="7.42578125" style="394" customWidth="1"/>
    <col min="1540" max="1540" width="20" style="394" customWidth="1"/>
    <col min="1541" max="1541" width="16" style="394" customWidth="1"/>
    <col min="1542" max="1542" width="11.5703125" style="394" customWidth="1"/>
    <col min="1543" max="1792" width="9.140625" style="394"/>
    <col min="1793" max="1793" width="4.140625" style="394" customWidth="1"/>
    <col min="1794" max="1794" width="30.140625" style="394" customWidth="1"/>
    <col min="1795" max="1795" width="7.42578125" style="394" customWidth="1"/>
    <col min="1796" max="1796" width="20" style="394" customWidth="1"/>
    <col min="1797" max="1797" width="16" style="394" customWidth="1"/>
    <col min="1798" max="1798" width="11.5703125" style="394" customWidth="1"/>
    <col min="1799" max="2048" width="9.140625" style="394"/>
    <col min="2049" max="2049" width="4.140625" style="394" customWidth="1"/>
    <col min="2050" max="2050" width="30.140625" style="394" customWidth="1"/>
    <col min="2051" max="2051" width="7.42578125" style="394" customWidth="1"/>
    <col min="2052" max="2052" width="20" style="394" customWidth="1"/>
    <col min="2053" max="2053" width="16" style="394" customWidth="1"/>
    <col min="2054" max="2054" width="11.5703125" style="394" customWidth="1"/>
    <col min="2055" max="2304" width="9.140625" style="394"/>
    <col min="2305" max="2305" width="4.140625" style="394" customWidth="1"/>
    <col min="2306" max="2306" width="30.140625" style="394" customWidth="1"/>
    <col min="2307" max="2307" width="7.42578125" style="394" customWidth="1"/>
    <col min="2308" max="2308" width="20" style="394" customWidth="1"/>
    <col min="2309" max="2309" width="16" style="394" customWidth="1"/>
    <col min="2310" max="2310" width="11.5703125" style="394" customWidth="1"/>
    <col min="2311" max="2560" width="9.140625" style="394"/>
    <col min="2561" max="2561" width="4.140625" style="394" customWidth="1"/>
    <col min="2562" max="2562" width="30.140625" style="394" customWidth="1"/>
    <col min="2563" max="2563" width="7.42578125" style="394" customWidth="1"/>
    <col min="2564" max="2564" width="20" style="394" customWidth="1"/>
    <col min="2565" max="2565" width="16" style="394" customWidth="1"/>
    <col min="2566" max="2566" width="11.5703125" style="394" customWidth="1"/>
    <col min="2567" max="2816" width="9.140625" style="394"/>
    <col min="2817" max="2817" width="4.140625" style="394" customWidth="1"/>
    <col min="2818" max="2818" width="30.140625" style="394" customWidth="1"/>
    <col min="2819" max="2819" width="7.42578125" style="394" customWidth="1"/>
    <col min="2820" max="2820" width="20" style="394" customWidth="1"/>
    <col min="2821" max="2821" width="16" style="394" customWidth="1"/>
    <col min="2822" max="2822" width="11.5703125" style="394" customWidth="1"/>
    <col min="2823" max="3072" width="9.140625" style="394"/>
    <col min="3073" max="3073" width="4.140625" style="394" customWidth="1"/>
    <col min="3074" max="3074" width="30.140625" style="394" customWidth="1"/>
    <col min="3075" max="3075" width="7.42578125" style="394" customWidth="1"/>
    <col min="3076" max="3076" width="20" style="394" customWidth="1"/>
    <col min="3077" max="3077" width="16" style="394" customWidth="1"/>
    <col min="3078" max="3078" width="11.5703125" style="394" customWidth="1"/>
    <col min="3079" max="3328" width="9.140625" style="394"/>
    <col min="3329" max="3329" width="4.140625" style="394" customWidth="1"/>
    <col min="3330" max="3330" width="30.140625" style="394" customWidth="1"/>
    <col min="3331" max="3331" width="7.42578125" style="394" customWidth="1"/>
    <col min="3332" max="3332" width="20" style="394" customWidth="1"/>
    <col min="3333" max="3333" width="16" style="394" customWidth="1"/>
    <col min="3334" max="3334" width="11.5703125" style="394" customWidth="1"/>
    <col min="3335" max="3584" width="9.140625" style="394"/>
    <col min="3585" max="3585" width="4.140625" style="394" customWidth="1"/>
    <col min="3586" max="3586" width="30.140625" style="394" customWidth="1"/>
    <col min="3587" max="3587" width="7.42578125" style="394" customWidth="1"/>
    <col min="3588" max="3588" width="20" style="394" customWidth="1"/>
    <col min="3589" max="3589" width="16" style="394" customWidth="1"/>
    <col min="3590" max="3590" width="11.5703125" style="394" customWidth="1"/>
    <col min="3591" max="3840" width="9.140625" style="394"/>
    <col min="3841" max="3841" width="4.140625" style="394" customWidth="1"/>
    <col min="3842" max="3842" width="30.140625" style="394" customWidth="1"/>
    <col min="3843" max="3843" width="7.42578125" style="394" customWidth="1"/>
    <col min="3844" max="3844" width="20" style="394" customWidth="1"/>
    <col min="3845" max="3845" width="16" style="394" customWidth="1"/>
    <col min="3846" max="3846" width="11.5703125" style="394" customWidth="1"/>
    <col min="3847" max="4096" width="9.140625" style="394"/>
    <col min="4097" max="4097" width="4.140625" style="394" customWidth="1"/>
    <col min="4098" max="4098" width="30.140625" style="394" customWidth="1"/>
    <col min="4099" max="4099" width="7.42578125" style="394" customWidth="1"/>
    <col min="4100" max="4100" width="20" style="394" customWidth="1"/>
    <col min="4101" max="4101" width="16" style="394" customWidth="1"/>
    <col min="4102" max="4102" width="11.5703125" style="394" customWidth="1"/>
    <col min="4103" max="4352" width="9.140625" style="394"/>
    <col min="4353" max="4353" width="4.140625" style="394" customWidth="1"/>
    <col min="4354" max="4354" width="30.140625" style="394" customWidth="1"/>
    <col min="4355" max="4355" width="7.42578125" style="394" customWidth="1"/>
    <col min="4356" max="4356" width="20" style="394" customWidth="1"/>
    <col min="4357" max="4357" width="16" style="394" customWidth="1"/>
    <col min="4358" max="4358" width="11.5703125" style="394" customWidth="1"/>
    <col min="4359" max="4608" width="9.140625" style="394"/>
    <col min="4609" max="4609" width="4.140625" style="394" customWidth="1"/>
    <col min="4610" max="4610" width="30.140625" style="394" customWidth="1"/>
    <col min="4611" max="4611" width="7.42578125" style="394" customWidth="1"/>
    <col min="4612" max="4612" width="20" style="394" customWidth="1"/>
    <col min="4613" max="4613" width="16" style="394" customWidth="1"/>
    <col min="4614" max="4614" width="11.5703125" style="394" customWidth="1"/>
    <col min="4615" max="4864" width="9.140625" style="394"/>
    <col min="4865" max="4865" width="4.140625" style="394" customWidth="1"/>
    <col min="4866" max="4866" width="30.140625" style="394" customWidth="1"/>
    <col min="4867" max="4867" width="7.42578125" style="394" customWidth="1"/>
    <col min="4868" max="4868" width="20" style="394" customWidth="1"/>
    <col min="4869" max="4869" width="16" style="394" customWidth="1"/>
    <col min="4870" max="4870" width="11.5703125" style="394" customWidth="1"/>
    <col min="4871" max="5120" width="9.140625" style="394"/>
    <col min="5121" max="5121" width="4.140625" style="394" customWidth="1"/>
    <col min="5122" max="5122" width="30.140625" style="394" customWidth="1"/>
    <col min="5123" max="5123" width="7.42578125" style="394" customWidth="1"/>
    <col min="5124" max="5124" width="20" style="394" customWidth="1"/>
    <col min="5125" max="5125" width="16" style="394" customWidth="1"/>
    <col min="5126" max="5126" width="11.5703125" style="394" customWidth="1"/>
    <col min="5127" max="5376" width="9.140625" style="394"/>
    <col min="5377" max="5377" width="4.140625" style="394" customWidth="1"/>
    <col min="5378" max="5378" width="30.140625" style="394" customWidth="1"/>
    <col min="5379" max="5379" width="7.42578125" style="394" customWidth="1"/>
    <col min="5380" max="5380" width="20" style="394" customWidth="1"/>
    <col min="5381" max="5381" width="16" style="394" customWidth="1"/>
    <col min="5382" max="5382" width="11.5703125" style="394" customWidth="1"/>
    <col min="5383" max="5632" width="9.140625" style="394"/>
    <col min="5633" max="5633" width="4.140625" style="394" customWidth="1"/>
    <col min="5634" max="5634" width="30.140625" style="394" customWidth="1"/>
    <col min="5635" max="5635" width="7.42578125" style="394" customWidth="1"/>
    <col min="5636" max="5636" width="20" style="394" customWidth="1"/>
    <col min="5637" max="5637" width="16" style="394" customWidth="1"/>
    <col min="5638" max="5638" width="11.5703125" style="394" customWidth="1"/>
    <col min="5639" max="5888" width="9.140625" style="394"/>
    <col min="5889" max="5889" width="4.140625" style="394" customWidth="1"/>
    <col min="5890" max="5890" width="30.140625" style="394" customWidth="1"/>
    <col min="5891" max="5891" width="7.42578125" style="394" customWidth="1"/>
    <col min="5892" max="5892" width="20" style="394" customWidth="1"/>
    <col min="5893" max="5893" width="16" style="394" customWidth="1"/>
    <col min="5894" max="5894" width="11.5703125" style="394" customWidth="1"/>
    <col min="5895" max="6144" width="9.140625" style="394"/>
    <col min="6145" max="6145" width="4.140625" style="394" customWidth="1"/>
    <col min="6146" max="6146" width="30.140625" style="394" customWidth="1"/>
    <col min="6147" max="6147" width="7.42578125" style="394" customWidth="1"/>
    <col min="6148" max="6148" width="20" style="394" customWidth="1"/>
    <col min="6149" max="6149" width="16" style="394" customWidth="1"/>
    <col min="6150" max="6150" width="11.5703125" style="394" customWidth="1"/>
    <col min="6151" max="6400" width="9.140625" style="394"/>
    <col min="6401" max="6401" width="4.140625" style="394" customWidth="1"/>
    <col min="6402" max="6402" width="30.140625" style="394" customWidth="1"/>
    <col min="6403" max="6403" width="7.42578125" style="394" customWidth="1"/>
    <col min="6404" max="6404" width="20" style="394" customWidth="1"/>
    <col min="6405" max="6405" width="16" style="394" customWidth="1"/>
    <col min="6406" max="6406" width="11.5703125" style="394" customWidth="1"/>
    <col min="6407" max="6656" width="9.140625" style="394"/>
    <col min="6657" max="6657" width="4.140625" style="394" customWidth="1"/>
    <col min="6658" max="6658" width="30.140625" style="394" customWidth="1"/>
    <col min="6659" max="6659" width="7.42578125" style="394" customWidth="1"/>
    <col min="6660" max="6660" width="20" style="394" customWidth="1"/>
    <col min="6661" max="6661" width="16" style="394" customWidth="1"/>
    <col min="6662" max="6662" width="11.5703125" style="394" customWidth="1"/>
    <col min="6663" max="6912" width="9.140625" style="394"/>
    <col min="6913" max="6913" width="4.140625" style="394" customWidth="1"/>
    <col min="6914" max="6914" width="30.140625" style="394" customWidth="1"/>
    <col min="6915" max="6915" width="7.42578125" style="394" customWidth="1"/>
    <col min="6916" max="6916" width="20" style="394" customWidth="1"/>
    <col min="6917" max="6917" width="16" style="394" customWidth="1"/>
    <col min="6918" max="6918" width="11.5703125" style="394" customWidth="1"/>
    <col min="6919" max="7168" width="9.140625" style="394"/>
    <col min="7169" max="7169" width="4.140625" style="394" customWidth="1"/>
    <col min="7170" max="7170" width="30.140625" style="394" customWidth="1"/>
    <col min="7171" max="7171" width="7.42578125" style="394" customWidth="1"/>
    <col min="7172" max="7172" width="20" style="394" customWidth="1"/>
    <col min="7173" max="7173" width="16" style="394" customWidth="1"/>
    <col min="7174" max="7174" width="11.5703125" style="394" customWidth="1"/>
    <col min="7175" max="7424" width="9.140625" style="394"/>
    <col min="7425" max="7425" width="4.140625" style="394" customWidth="1"/>
    <col min="7426" max="7426" width="30.140625" style="394" customWidth="1"/>
    <col min="7427" max="7427" width="7.42578125" style="394" customWidth="1"/>
    <col min="7428" max="7428" width="20" style="394" customWidth="1"/>
    <col min="7429" max="7429" width="16" style="394" customWidth="1"/>
    <col min="7430" max="7430" width="11.5703125" style="394" customWidth="1"/>
    <col min="7431" max="7680" width="9.140625" style="394"/>
    <col min="7681" max="7681" width="4.140625" style="394" customWidth="1"/>
    <col min="7682" max="7682" width="30.140625" style="394" customWidth="1"/>
    <col min="7683" max="7683" width="7.42578125" style="394" customWidth="1"/>
    <col min="7684" max="7684" width="20" style="394" customWidth="1"/>
    <col min="7685" max="7685" width="16" style="394" customWidth="1"/>
    <col min="7686" max="7686" width="11.5703125" style="394" customWidth="1"/>
    <col min="7687" max="7936" width="9.140625" style="394"/>
    <col min="7937" max="7937" width="4.140625" style="394" customWidth="1"/>
    <col min="7938" max="7938" width="30.140625" style="394" customWidth="1"/>
    <col min="7939" max="7939" width="7.42578125" style="394" customWidth="1"/>
    <col min="7940" max="7940" width="20" style="394" customWidth="1"/>
    <col min="7941" max="7941" width="16" style="394" customWidth="1"/>
    <col min="7942" max="7942" width="11.5703125" style="394" customWidth="1"/>
    <col min="7943" max="8192" width="9.140625" style="394"/>
    <col min="8193" max="8193" width="4.140625" style="394" customWidth="1"/>
    <col min="8194" max="8194" width="30.140625" style="394" customWidth="1"/>
    <col min="8195" max="8195" width="7.42578125" style="394" customWidth="1"/>
    <col min="8196" max="8196" width="20" style="394" customWidth="1"/>
    <col min="8197" max="8197" width="16" style="394" customWidth="1"/>
    <col min="8198" max="8198" width="11.5703125" style="394" customWidth="1"/>
    <col min="8199" max="8448" width="9.140625" style="394"/>
    <col min="8449" max="8449" width="4.140625" style="394" customWidth="1"/>
    <col min="8450" max="8450" width="30.140625" style="394" customWidth="1"/>
    <col min="8451" max="8451" width="7.42578125" style="394" customWidth="1"/>
    <col min="8452" max="8452" width="20" style="394" customWidth="1"/>
    <col min="8453" max="8453" width="16" style="394" customWidth="1"/>
    <col min="8454" max="8454" width="11.5703125" style="394" customWidth="1"/>
    <col min="8455" max="8704" width="9.140625" style="394"/>
    <col min="8705" max="8705" width="4.140625" style="394" customWidth="1"/>
    <col min="8706" max="8706" width="30.140625" style="394" customWidth="1"/>
    <col min="8707" max="8707" width="7.42578125" style="394" customWidth="1"/>
    <col min="8708" max="8708" width="20" style="394" customWidth="1"/>
    <col min="8709" max="8709" width="16" style="394" customWidth="1"/>
    <col min="8710" max="8710" width="11.5703125" style="394" customWidth="1"/>
    <col min="8711" max="8960" width="9.140625" style="394"/>
    <col min="8961" max="8961" width="4.140625" style="394" customWidth="1"/>
    <col min="8962" max="8962" width="30.140625" style="394" customWidth="1"/>
    <col min="8963" max="8963" width="7.42578125" style="394" customWidth="1"/>
    <col min="8964" max="8964" width="20" style="394" customWidth="1"/>
    <col min="8965" max="8965" width="16" style="394" customWidth="1"/>
    <col min="8966" max="8966" width="11.5703125" style="394" customWidth="1"/>
    <col min="8967" max="9216" width="9.140625" style="394"/>
    <col min="9217" max="9217" width="4.140625" style="394" customWidth="1"/>
    <col min="9218" max="9218" width="30.140625" style="394" customWidth="1"/>
    <col min="9219" max="9219" width="7.42578125" style="394" customWidth="1"/>
    <col min="9220" max="9220" width="20" style="394" customWidth="1"/>
    <col min="9221" max="9221" width="16" style="394" customWidth="1"/>
    <col min="9222" max="9222" width="11.5703125" style="394" customWidth="1"/>
    <col min="9223" max="9472" width="9.140625" style="394"/>
    <col min="9473" max="9473" width="4.140625" style="394" customWidth="1"/>
    <col min="9474" max="9474" width="30.140625" style="394" customWidth="1"/>
    <col min="9475" max="9475" width="7.42578125" style="394" customWidth="1"/>
    <col min="9476" max="9476" width="20" style="394" customWidth="1"/>
    <col min="9477" max="9477" width="16" style="394" customWidth="1"/>
    <col min="9478" max="9478" width="11.5703125" style="394" customWidth="1"/>
    <col min="9479" max="9728" width="9.140625" style="394"/>
    <col min="9729" max="9729" width="4.140625" style="394" customWidth="1"/>
    <col min="9730" max="9730" width="30.140625" style="394" customWidth="1"/>
    <col min="9731" max="9731" width="7.42578125" style="394" customWidth="1"/>
    <col min="9732" max="9732" width="20" style="394" customWidth="1"/>
    <col min="9733" max="9733" width="16" style="394" customWidth="1"/>
    <col min="9734" max="9734" width="11.5703125" style="394" customWidth="1"/>
    <col min="9735" max="9984" width="9.140625" style="394"/>
    <col min="9985" max="9985" width="4.140625" style="394" customWidth="1"/>
    <col min="9986" max="9986" width="30.140625" style="394" customWidth="1"/>
    <col min="9987" max="9987" width="7.42578125" style="394" customWidth="1"/>
    <col min="9988" max="9988" width="20" style="394" customWidth="1"/>
    <col min="9989" max="9989" width="16" style="394" customWidth="1"/>
    <col min="9990" max="9990" width="11.5703125" style="394" customWidth="1"/>
    <col min="9991" max="10240" width="9.140625" style="394"/>
    <col min="10241" max="10241" width="4.140625" style="394" customWidth="1"/>
    <col min="10242" max="10242" width="30.140625" style="394" customWidth="1"/>
    <col min="10243" max="10243" width="7.42578125" style="394" customWidth="1"/>
    <col min="10244" max="10244" width="20" style="394" customWidth="1"/>
    <col min="10245" max="10245" width="16" style="394" customWidth="1"/>
    <col min="10246" max="10246" width="11.5703125" style="394" customWidth="1"/>
    <col min="10247" max="10496" width="9.140625" style="394"/>
    <col min="10497" max="10497" width="4.140625" style="394" customWidth="1"/>
    <col min="10498" max="10498" width="30.140625" style="394" customWidth="1"/>
    <col min="10499" max="10499" width="7.42578125" style="394" customWidth="1"/>
    <col min="10500" max="10500" width="20" style="394" customWidth="1"/>
    <col min="10501" max="10501" width="16" style="394" customWidth="1"/>
    <col min="10502" max="10502" width="11.5703125" style="394" customWidth="1"/>
    <col min="10503" max="10752" width="9.140625" style="394"/>
    <col min="10753" max="10753" width="4.140625" style="394" customWidth="1"/>
    <col min="10754" max="10754" width="30.140625" style="394" customWidth="1"/>
    <col min="10755" max="10755" width="7.42578125" style="394" customWidth="1"/>
    <col min="10756" max="10756" width="20" style="394" customWidth="1"/>
    <col min="10757" max="10757" width="16" style="394" customWidth="1"/>
    <col min="10758" max="10758" width="11.5703125" style="394" customWidth="1"/>
    <col min="10759" max="11008" width="9.140625" style="394"/>
    <col min="11009" max="11009" width="4.140625" style="394" customWidth="1"/>
    <col min="11010" max="11010" width="30.140625" style="394" customWidth="1"/>
    <col min="11011" max="11011" width="7.42578125" style="394" customWidth="1"/>
    <col min="11012" max="11012" width="20" style="394" customWidth="1"/>
    <col min="11013" max="11013" width="16" style="394" customWidth="1"/>
    <col min="11014" max="11014" width="11.5703125" style="394" customWidth="1"/>
    <col min="11015" max="11264" width="9.140625" style="394"/>
    <col min="11265" max="11265" width="4.140625" style="394" customWidth="1"/>
    <col min="11266" max="11266" width="30.140625" style="394" customWidth="1"/>
    <col min="11267" max="11267" width="7.42578125" style="394" customWidth="1"/>
    <col min="11268" max="11268" width="20" style="394" customWidth="1"/>
    <col min="11269" max="11269" width="16" style="394" customWidth="1"/>
    <col min="11270" max="11270" width="11.5703125" style="394" customWidth="1"/>
    <col min="11271" max="11520" width="9.140625" style="394"/>
    <col min="11521" max="11521" width="4.140625" style="394" customWidth="1"/>
    <col min="11522" max="11522" width="30.140625" style="394" customWidth="1"/>
    <col min="11523" max="11523" width="7.42578125" style="394" customWidth="1"/>
    <col min="11524" max="11524" width="20" style="394" customWidth="1"/>
    <col min="11525" max="11525" width="16" style="394" customWidth="1"/>
    <col min="11526" max="11526" width="11.5703125" style="394" customWidth="1"/>
    <col min="11527" max="11776" width="9.140625" style="394"/>
    <col min="11777" max="11777" width="4.140625" style="394" customWidth="1"/>
    <col min="11778" max="11778" width="30.140625" style="394" customWidth="1"/>
    <col min="11779" max="11779" width="7.42578125" style="394" customWidth="1"/>
    <col min="11780" max="11780" width="20" style="394" customWidth="1"/>
    <col min="11781" max="11781" width="16" style="394" customWidth="1"/>
    <col min="11782" max="11782" width="11.5703125" style="394" customWidth="1"/>
    <col min="11783" max="12032" width="9.140625" style="394"/>
    <col min="12033" max="12033" width="4.140625" style="394" customWidth="1"/>
    <col min="12034" max="12034" width="30.140625" style="394" customWidth="1"/>
    <col min="12035" max="12035" width="7.42578125" style="394" customWidth="1"/>
    <col min="12036" max="12036" width="20" style="394" customWidth="1"/>
    <col min="12037" max="12037" width="16" style="394" customWidth="1"/>
    <col min="12038" max="12038" width="11.5703125" style="394" customWidth="1"/>
    <col min="12039" max="12288" width="9.140625" style="394"/>
    <col min="12289" max="12289" width="4.140625" style="394" customWidth="1"/>
    <col min="12290" max="12290" width="30.140625" style="394" customWidth="1"/>
    <col min="12291" max="12291" width="7.42578125" style="394" customWidth="1"/>
    <col min="12292" max="12292" width="20" style="394" customWidth="1"/>
    <col min="12293" max="12293" width="16" style="394" customWidth="1"/>
    <col min="12294" max="12294" width="11.5703125" style="394" customWidth="1"/>
    <col min="12295" max="12544" width="9.140625" style="394"/>
    <col min="12545" max="12545" width="4.140625" style="394" customWidth="1"/>
    <col min="12546" max="12546" width="30.140625" style="394" customWidth="1"/>
    <col min="12547" max="12547" width="7.42578125" style="394" customWidth="1"/>
    <col min="12548" max="12548" width="20" style="394" customWidth="1"/>
    <col min="12549" max="12549" width="16" style="394" customWidth="1"/>
    <col min="12550" max="12550" width="11.5703125" style="394" customWidth="1"/>
    <col min="12551" max="12800" width="9.140625" style="394"/>
    <col min="12801" max="12801" width="4.140625" style="394" customWidth="1"/>
    <col min="12802" max="12802" width="30.140625" style="394" customWidth="1"/>
    <col min="12803" max="12803" width="7.42578125" style="394" customWidth="1"/>
    <col min="12804" max="12804" width="20" style="394" customWidth="1"/>
    <col min="12805" max="12805" width="16" style="394" customWidth="1"/>
    <col min="12806" max="12806" width="11.5703125" style="394" customWidth="1"/>
    <col min="12807" max="13056" width="9.140625" style="394"/>
    <col min="13057" max="13057" width="4.140625" style="394" customWidth="1"/>
    <col min="13058" max="13058" width="30.140625" style="394" customWidth="1"/>
    <col min="13059" max="13059" width="7.42578125" style="394" customWidth="1"/>
    <col min="13060" max="13060" width="20" style="394" customWidth="1"/>
    <col min="13061" max="13061" width="16" style="394" customWidth="1"/>
    <col min="13062" max="13062" width="11.5703125" style="394" customWidth="1"/>
    <col min="13063" max="13312" width="9.140625" style="394"/>
    <col min="13313" max="13313" width="4.140625" style="394" customWidth="1"/>
    <col min="13314" max="13314" width="30.140625" style="394" customWidth="1"/>
    <col min="13315" max="13315" width="7.42578125" style="394" customWidth="1"/>
    <col min="13316" max="13316" width="20" style="394" customWidth="1"/>
    <col min="13317" max="13317" width="16" style="394" customWidth="1"/>
    <col min="13318" max="13318" width="11.5703125" style="394" customWidth="1"/>
    <col min="13319" max="13568" width="9.140625" style="394"/>
    <col min="13569" max="13569" width="4.140625" style="394" customWidth="1"/>
    <col min="13570" max="13570" width="30.140625" style="394" customWidth="1"/>
    <col min="13571" max="13571" width="7.42578125" style="394" customWidth="1"/>
    <col min="13572" max="13572" width="20" style="394" customWidth="1"/>
    <col min="13573" max="13573" width="16" style="394" customWidth="1"/>
    <col min="13574" max="13574" width="11.5703125" style="394" customWidth="1"/>
    <col min="13575" max="13824" width="9.140625" style="394"/>
    <col min="13825" max="13825" width="4.140625" style="394" customWidth="1"/>
    <col min="13826" max="13826" width="30.140625" style="394" customWidth="1"/>
    <col min="13827" max="13827" width="7.42578125" style="394" customWidth="1"/>
    <col min="13828" max="13828" width="20" style="394" customWidth="1"/>
    <col min="13829" max="13829" width="16" style="394" customWidth="1"/>
    <col min="13830" max="13830" width="11.5703125" style="394" customWidth="1"/>
    <col min="13831" max="14080" width="9.140625" style="394"/>
    <col min="14081" max="14081" width="4.140625" style="394" customWidth="1"/>
    <col min="14082" max="14082" width="30.140625" style="394" customWidth="1"/>
    <col min="14083" max="14083" width="7.42578125" style="394" customWidth="1"/>
    <col min="14084" max="14084" width="20" style="394" customWidth="1"/>
    <col min="14085" max="14085" width="16" style="394" customWidth="1"/>
    <col min="14086" max="14086" width="11.5703125" style="394" customWidth="1"/>
    <col min="14087" max="14336" width="9.140625" style="394"/>
    <col min="14337" max="14337" width="4.140625" style="394" customWidth="1"/>
    <col min="14338" max="14338" width="30.140625" style="394" customWidth="1"/>
    <col min="14339" max="14339" width="7.42578125" style="394" customWidth="1"/>
    <col min="14340" max="14340" width="20" style="394" customWidth="1"/>
    <col min="14341" max="14341" width="16" style="394" customWidth="1"/>
    <col min="14342" max="14342" width="11.5703125" style="394" customWidth="1"/>
    <col min="14343" max="14592" width="9.140625" style="394"/>
    <col min="14593" max="14593" width="4.140625" style="394" customWidth="1"/>
    <col min="14594" max="14594" width="30.140625" style="394" customWidth="1"/>
    <col min="14595" max="14595" width="7.42578125" style="394" customWidth="1"/>
    <col min="14596" max="14596" width="20" style="394" customWidth="1"/>
    <col min="14597" max="14597" width="16" style="394" customWidth="1"/>
    <col min="14598" max="14598" width="11.5703125" style="394" customWidth="1"/>
    <col min="14599" max="14848" width="9.140625" style="394"/>
    <col min="14849" max="14849" width="4.140625" style="394" customWidth="1"/>
    <col min="14850" max="14850" width="30.140625" style="394" customWidth="1"/>
    <col min="14851" max="14851" width="7.42578125" style="394" customWidth="1"/>
    <col min="14852" max="14852" width="20" style="394" customWidth="1"/>
    <col min="14853" max="14853" width="16" style="394" customWidth="1"/>
    <col min="14854" max="14854" width="11.5703125" style="394" customWidth="1"/>
    <col min="14855" max="15104" width="9.140625" style="394"/>
    <col min="15105" max="15105" width="4.140625" style="394" customWidth="1"/>
    <col min="15106" max="15106" width="30.140625" style="394" customWidth="1"/>
    <col min="15107" max="15107" width="7.42578125" style="394" customWidth="1"/>
    <col min="15108" max="15108" width="20" style="394" customWidth="1"/>
    <col min="15109" max="15109" width="16" style="394" customWidth="1"/>
    <col min="15110" max="15110" width="11.5703125" style="394" customWidth="1"/>
    <col min="15111" max="15360" width="9.140625" style="394"/>
    <col min="15361" max="15361" width="4.140625" style="394" customWidth="1"/>
    <col min="15362" max="15362" width="30.140625" style="394" customWidth="1"/>
    <col min="15363" max="15363" width="7.42578125" style="394" customWidth="1"/>
    <col min="15364" max="15364" width="20" style="394" customWidth="1"/>
    <col min="15365" max="15365" width="16" style="394" customWidth="1"/>
    <col min="15366" max="15366" width="11.5703125" style="394" customWidth="1"/>
    <col min="15367" max="15616" width="9.140625" style="394"/>
    <col min="15617" max="15617" width="4.140625" style="394" customWidth="1"/>
    <col min="15618" max="15618" width="30.140625" style="394" customWidth="1"/>
    <col min="15619" max="15619" width="7.42578125" style="394" customWidth="1"/>
    <col min="15620" max="15620" width="20" style="394" customWidth="1"/>
    <col min="15621" max="15621" width="16" style="394" customWidth="1"/>
    <col min="15622" max="15622" width="11.5703125" style="394" customWidth="1"/>
    <col min="15623" max="15872" width="9.140625" style="394"/>
    <col min="15873" max="15873" width="4.140625" style="394" customWidth="1"/>
    <col min="15874" max="15874" width="30.140625" style="394" customWidth="1"/>
    <col min="15875" max="15875" width="7.42578125" style="394" customWidth="1"/>
    <col min="15876" max="15876" width="20" style="394" customWidth="1"/>
    <col min="15877" max="15877" width="16" style="394" customWidth="1"/>
    <col min="15878" max="15878" width="11.5703125" style="394" customWidth="1"/>
    <col min="15879" max="16128" width="9.140625" style="394"/>
    <col min="16129" max="16129" width="4.140625" style="394" customWidth="1"/>
    <col min="16130" max="16130" width="30.140625" style="394" customWidth="1"/>
    <col min="16131" max="16131" width="7.42578125" style="394" customWidth="1"/>
    <col min="16132" max="16132" width="20" style="394" customWidth="1"/>
    <col min="16133" max="16133" width="16" style="394" customWidth="1"/>
    <col min="16134" max="16134" width="11.5703125" style="394" customWidth="1"/>
    <col min="16135" max="16384" width="9.140625" style="394"/>
  </cols>
  <sheetData>
    <row r="1" spans="1:8" s="37" customFormat="1" ht="15.75" x14ac:dyDescent="0.25">
      <c r="A1" s="52"/>
      <c r="B1" s="143"/>
      <c r="C1" s="484" t="s">
        <v>739</v>
      </c>
      <c r="D1" s="484"/>
      <c r="E1" s="484"/>
      <c r="F1" s="484"/>
    </row>
    <row r="2" spans="1:8" s="37" customFormat="1" ht="15.75" x14ac:dyDescent="0.25">
      <c r="A2" s="52"/>
      <c r="B2" s="143"/>
      <c r="C2" s="484" t="s">
        <v>127</v>
      </c>
      <c r="D2" s="484"/>
      <c r="E2" s="484"/>
      <c r="F2" s="484"/>
    </row>
    <row r="3" spans="1:8" s="37" customFormat="1" ht="15.75" x14ac:dyDescent="0.25">
      <c r="A3" s="52"/>
      <c r="B3" s="484" t="s">
        <v>165</v>
      </c>
      <c r="C3" s="484"/>
      <c r="D3" s="484"/>
      <c r="E3" s="484"/>
      <c r="F3" s="484"/>
    </row>
    <row r="4" spans="1:8" s="37" customFormat="1" ht="15.75" x14ac:dyDescent="0.25">
      <c r="A4" s="52"/>
      <c r="B4" s="484" t="s">
        <v>166</v>
      </c>
      <c r="C4" s="484"/>
      <c r="D4" s="484"/>
      <c r="E4" s="484"/>
      <c r="F4" s="484"/>
    </row>
    <row r="5" spans="1:8" s="37" customFormat="1" ht="15.75" x14ac:dyDescent="0.25">
      <c r="A5" s="52"/>
      <c r="B5" s="484" t="s">
        <v>524</v>
      </c>
      <c r="C5" s="484"/>
      <c r="D5" s="484"/>
      <c r="E5" s="484"/>
      <c r="F5" s="484"/>
    </row>
    <row r="6" spans="1:8" s="393" customFormat="1" ht="15.75" x14ac:dyDescent="0.25">
      <c r="A6" s="391" t="s">
        <v>701</v>
      </c>
      <c r="B6" s="391"/>
      <c r="C6" s="391"/>
      <c r="D6" s="391"/>
      <c r="E6" s="392"/>
      <c r="F6" s="391"/>
    </row>
    <row r="7" spans="1:8" x14ac:dyDescent="0.2">
      <c r="A7" s="487" t="s">
        <v>686</v>
      </c>
      <c r="B7" s="487"/>
      <c r="C7" s="487"/>
      <c r="D7" s="487"/>
      <c r="E7" s="487"/>
      <c r="F7" s="487"/>
    </row>
    <row r="8" spans="1:8" x14ac:dyDescent="0.2">
      <c r="A8" s="487" t="s">
        <v>736</v>
      </c>
      <c r="B8" s="487"/>
      <c r="C8" s="487"/>
      <c r="D8" s="487"/>
      <c r="E8" s="487"/>
      <c r="F8" s="487"/>
    </row>
    <row r="9" spans="1:8" x14ac:dyDescent="0.2">
      <c r="A9" s="395"/>
      <c r="B9" s="395"/>
      <c r="C9" s="395"/>
      <c r="D9" s="396"/>
      <c r="E9" s="397"/>
      <c r="F9" s="398" t="s">
        <v>702</v>
      </c>
    </row>
    <row r="10" spans="1:8" ht="29.25" customHeight="1" x14ac:dyDescent="0.2">
      <c r="A10" s="399" t="s">
        <v>622</v>
      </c>
      <c r="B10" s="399" t="s">
        <v>703</v>
      </c>
      <c r="C10" s="399" t="s">
        <v>704</v>
      </c>
      <c r="D10" s="400" t="s">
        <v>705</v>
      </c>
      <c r="E10" s="401" t="s">
        <v>706</v>
      </c>
      <c r="F10" s="399" t="s">
        <v>707</v>
      </c>
    </row>
    <row r="11" spans="1:8" ht="25.5" hidden="1" x14ac:dyDescent="0.2">
      <c r="A11" s="402">
        <v>1</v>
      </c>
      <c r="B11" s="403" t="s">
        <v>708</v>
      </c>
      <c r="C11" s="400">
        <v>340</v>
      </c>
      <c r="D11" s="403" t="s">
        <v>709</v>
      </c>
      <c r="E11" s="401" t="s">
        <v>710</v>
      </c>
      <c r="F11" s="404"/>
    </row>
    <row r="12" spans="1:8" ht="51" hidden="1" x14ac:dyDescent="0.2">
      <c r="A12" s="402">
        <v>2</v>
      </c>
      <c r="B12" s="403" t="s">
        <v>711</v>
      </c>
      <c r="C12" s="400">
        <v>340</v>
      </c>
      <c r="D12" s="403" t="s">
        <v>709</v>
      </c>
      <c r="E12" s="401" t="s">
        <v>712</v>
      </c>
      <c r="F12" s="404"/>
    </row>
    <row r="13" spans="1:8" ht="51" hidden="1" x14ac:dyDescent="0.2">
      <c r="A13" s="402">
        <v>3</v>
      </c>
      <c r="B13" s="403" t="s">
        <v>713</v>
      </c>
      <c r="C13" s="400">
        <v>340</v>
      </c>
      <c r="D13" s="403" t="s">
        <v>714</v>
      </c>
      <c r="E13" s="401" t="s">
        <v>715</v>
      </c>
      <c r="F13" s="404"/>
    </row>
    <row r="14" spans="1:8" ht="51" hidden="1" x14ac:dyDescent="0.2">
      <c r="A14" s="402">
        <v>4</v>
      </c>
      <c r="B14" s="403" t="s">
        <v>716</v>
      </c>
      <c r="C14" s="400">
        <v>340</v>
      </c>
      <c r="D14" s="403" t="s">
        <v>714</v>
      </c>
      <c r="E14" s="401" t="s">
        <v>717</v>
      </c>
      <c r="F14" s="404"/>
    </row>
    <row r="15" spans="1:8" hidden="1" x14ac:dyDescent="0.2">
      <c r="A15" s="402"/>
      <c r="B15" s="405" t="s">
        <v>126</v>
      </c>
      <c r="C15" s="406">
        <v>340</v>
      </c>
      <c r="D15" s="403"/>
      <c r="E15" s="401"/>
      <c r="F15" s="407">
        <f>SUM(F11:F14)</f>
        <v>0</v>
      </c>
      <c r="G15" s="394">
        <v>150</v>
      </c>
      <c r="H15" s="408">
        <f>G15-F15</f>
        <v>150</v>
      </c>
    </row>
    <row r="16" spans="1:8" ht="60" x14ac:dyDescent="0.2">
      <c r="A16" s="402">
        <v>1</v>
      </c>
      <c r="B16" s="409" t="s">
        <v>718</v>
      </c>
      <c r="C16" s="400">
        <v>296</v>
      </c>
      <c r="D16" s="409" t="s">
        <v>719</v>
      </c>
      <c r="E16" s="401" t="s">
        <v>720</v>
      </c>
      <c r="F16" s="410">
        <v>5</v>
      </c>
    </row>
    <row r="17" spans="1:6" ht="75" x14ac:dyDescent="0.2">
      <c r="A17" s="402">
        <v>2</v>
      </c>
      <c r="B17" s="409" t="s">
        <v>721</v>
      </c>
      <c r="C17" s="400">
        <v>296</v>
      </c>
      <c r="D17" s="409" t="s">
        <v>722</v>
      </c>
      <c r="E17" s="401" t="s">
        <v>720</v>
      </c>
      <c r="F17" s="410">
        <v>3</v>
      </c>
    </row>
    <row r="18" spans="1:6" ht="89.25" x14ac:dyDescent="0.2">
      <c r="A18" s="402">
        <v>3</v>
      </c>
      <c r="B18" s="409" t="s">
        <v>723</v>
      </c>
      <c r="C18" s="400">
        <v>296</v>
      </c>
      <c r="D18" s="411" t="s">
        <v>724</v>
      </c>
      <c r="E18" s="401" t="s">
        <v>720</v>
      </c>
      <c r="F18" s="410">
        <v>3</v>
      </c>
    </row>
    <row r="19" spans="1:6" s="415" customFormat="1" x14ac:dyDescent="0.2">
      <c r="A19" s="405"/>
      <c r="B19" s="405" t="s">
        <v>126</v>
      </c>
      <c r="C19" s="406">
        <v>290</v>
      </c>
      <c r="D19" s="412"/>
      <c r="E19" s="413"/>
      <c r="F19" s="414">
        <f>+F16+F17+F18</f>
        <v>11</v>
      </c>
    </row>
    <row r="20" spans="1:6" s="415" customFormat="1" hidden="1" x14ac:dyDescent="0.2">
      <c r="A20" s="405"/>
      <c r="B20" s="412" t="s">
        <v>661</v>
      </c>
      <c r="C20" s="412"/>
      <c r="D20" s="412"/>
      <c r="E20" s="413"/>
      <c r="F20" s="416">
        <f>+F19</f>
        <v>11</v>
      </c>
    </row>
    <row r="23" spans="1:6" x14ac:dyDescent="0.2">
      <c r="F23" s="408"/>
    </row>
  </sheetData>
  <mergeCells count="7">
    <mergeCell ref="A8:F8"/>
    <mergeCell ref="C1:F1"/>
    <mergeCell ref="C2:F2"/>
    <mergeCell ref="B3:F3"/>
    <mergeCell ref="B4:F4"/>
    <mergeCell ref="B5:F5"/>
    <mergeCell ref="A7:F7"/>
  </mergeCell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18</vt:i4>
      </vt:variant>
    </vt:vector>
  </HeadingPairs>
  <TitlesOfParts>
    <vt:vector size="34" baseType="lpstr">
      <vt:lpstr>1</vt:lpstr>
      <vt:lpstr>5</vt:lpstr>
      <vt:lpstr>9+</vt:lpstr>
      <vt:lpstr>11+</vt:lpstr>
      <vt:lpstr>13+</vt:lpstr>
      <vt:lpstr>15++</vt:lpstr>
      <vt:lpstr>16++</vt:lpstr>
      <vt:lpstr>17++</vt:lpstr>
      <vt:lpstr>18++</vt:lpstr>
      <vt:lpstr>19++</vt:lpstr>
      <vt:lpstr>20 (4++)</vt:lpstr>
      <vt:lpstr>20 (2++)</vt:lpstr>
      <vt:lpstr>20 (3++)</vt:lpstr>
      <vt:lpstr>17++ (2)</vt:lpstr>
      <vt:lpstr>5 (2)</vt:lpstr>
      <vt:lpstr>резервный</vt:lpstr>
      <vt:lpstr>'11+'!Заголовки_для_печати</vt:lpstr>
      <vt:lpstr>'9+'!Заголовки_для_печати</vt:lpstr>
      <vt:lpstr>'1'!Область_печати</vt:lpstr>
      <vt:lpstr>'11+'!Область_печати</vt:lpstr>
      <vt:lpstr>'13+'!Область_печати</vt:lpstr>
      <vt:lpstr>'15++'!Область_печати</vt:lpstr>
      <vt:lpstr>'16++'!Область_печати</vt:lpstr>
      <vt:lpstr>'17++'!Область_печати</vt:lpstr>
      <vt:lpstr>'17++ (2)'!Область_печати</vt:lpstr>
      <vt:lpstr>'18++'!Область_печати</vt:lpstr>
      <vt:lpstr>'19++'!Область_печати</vt:lpstr>
      <vt:lpstr>'20 (2++)'!Область_печати</vt:lpstr>
      <vt:lpstr>'20 (3++)'!Область_печати</vt:lpstr>
      <vt:lpstr>'20 (4++)'!Область_печати</vt:lpstr>
      <vt:lpstr>'5'!Область_печати</vt:lpstr>
      <vt:lpstr>'5 (2)'!Область_печати</vt:lpstr>
      <vt:lpstr>'9+'!Область_печати</vt:lpstr>
      <vt:lpstr>резервный!Область_печати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 GAME 2009</dc:creator>
  <cp:lastModifiedBy>Финуправление Овюр</cp:lastModifiedBy>
  <cp:lastPrinted>2021-10-21T08:06:21Z</cp:lastPrinted>
  <dcterms:created xsi:type="dcterms:W3CDTF">2016-12-15T04:35:03Z</dcterms:created>
  <dcterms:modified xsi:type="dcterms:W3CDTF">2021-10-22T05:25:54Z</dcterms:modified>
</cp:coreProperties>
</file>