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юджет 2018 Хурал\"/>
    </mc:Choice>
  </mc:AlternateContent>
  <bookViews>
    <workbookView xWindow="120" yWindow="30" windowWidth="19035" windowHeight="7065" activeTab="11"/>
  </bookViews>
  <sheets>
    <sheet name="1+" sheetId="13" r:id="rId1"/>
    <sheet name="2+" sheetId="14" r:id="rId2"/>
    <sheet name="3" sheetId="35" r:id="rId3"/>
    <sheet name="4" sheetId="36" r:id="rId4"/>
    <sheet name="5+" sheetId="15" r:id="rId5"/>
    <sheet name="6+" sheetId="16" r:id="rId6"/>
    <sheet name="7+" sheetId="17" r:id="rId7"/>
    <sheet name="8+" sheetId="18" r:id="rId8"/>
    <sheet name="9" sheetId="2" r:id="rId9"/>
    <sheet name="10" sheetId="10" r:id="rId10"/>
    <sheet name="11+" sheetId="1" r:id="rId11"/>
    <sheet name="12" sheetId="11" r:id="rId12"/>
    <sheet name="13+" sheetId="4" r:id="rId13"/>
    <sheet name="14" sheetId="32" r:id="rId14"/>
    <sheet name="15+" sheetId="19" r:id="rId15"/>
    <sheet name="16+" sheetId="20" r:id="rId16"/>
    <sheet name="17+" sheetId="21" r:id="rId17"/>
    <sheet name="18+" sheetId="22" r:id="rId18"/>
    <sheet name="19+" sheetId="23" r:id="rId19"/>
    <sheet name="20+" sheetId="24" r:id="rId20"/>
    <sheet name="21." sheetId="25" r:id="rId21"/>
    <sheet name="22." sheetId="26" r:id="rId22"/>
    <sheet name="23" sheetId="27" r:id="rId23"/>
    <sheet name="24" sheetId="28" r:id="rId24"/>
    <sheet name="25" sheetId="33" r:id="rId25"/>
    <sheet name="26" sheetId="34" r:id="rId26"/>
    <sheet name="программа в.з 29" sheetId="29" r:id="rId27"/>
    <sheet name="верхний предел 30" sheetId="30" r:id="rId28"/>
    <sheet name="верхний предел 31" sheetId="31" r:id="rId29"/>
    <sheet name="Лист5" sheetId="37" r:id="rId30"/>
    <sheet name="Лист1" sheetId="38" r:id="rId31"/>
  </sheets>
  <definedNames>
    <definedName name="_xlnm._FilterDatabase" localSheetId="9" hidden="1">'10'!$A$14:$K$682</definedName>
    <definedName name="_xlnm._FilterDatabase" localSheetId="10" hidden="1">'11+'!$A$14:$H$714</definedName>
    <definedName name="_xlnm._FilterDatabase" localSheetId="11" hidden="1">'12'!$A$14:$H$704</definedName>
    <definedName name="_xlnm._FilterDatabase" localSheetId="8" hidden="1">'9'!$A$14:$M$687</definedName>
    <definedName name="_xlnm.Print_Titles" localSheetId="3">'4'!#REF!</definedName>
    <definedName name="_xlnm.Print_Area" localSheetId="9">'10'!$A$1:$H$667</definedName>
    <definedName name="_xlnm.Print_Area" localSheetId="10">'11+'!$A$1:$I$714</definedName>
    <definedName name="_xlnm.Print_Area" localSheetId="11">'12'!$A$1:$I$705</definedName>
    <definedName name="_xlnm.Print_Area" localSheetId="13">'14'!$A$1:$H$383</definedName>
    <definedName name="_xlnm.Print_Area" localSheetId="17">'18+'!$A$1:$C$21</definedName>
    <definedName name="_xlnm.Print_Area" localSheetId="18">'19+'!$A$1:$I$19</definedName>
    <definedName name="_xlnm.Print_Area" localSheetId="19">'20+'!$A$1:$C$18</definedName>
    <definedName name="_xlnm.Print_Area" localSheetId="21">'22.'!$A$1:$C$19</definedName>
    <definedName name="_xlnm.Print_Area" localSheetId="24">'25'!$A$1:$D$20</definedName>
    <definedName name="_xlnm.Print_Area" localSheetId="25">'26'!$A$1:$D$21</definedName>
    <definedName name="_xlnm.Print_Area" localSheetId="2">'3'!$A$1:$E$57</definedName>
    <definedName name="_xlnm.Print_Area" localSheetId="3">'4'!$A$1:$B$19</definedName>
    <definedName name="_xlnm.Print_Area" localSheetId="5">'6+'!$A$1:$F$76</definedName>
    <definedName name="_xlnm.Print_Area" localSheetId="6">'7+'!$A$1:$C$63</definedName>
    <definedName name="_xlnm.Print_Area" localSheetId="8">'9'!$A$1:$I$671</definedName>
    <definedName name="_xlnm.Print_Area" localSheetId="26">'программа в.з 29'!$A$1:$E$25</definedName>
  </definedNames>
  <calcPr calcId="162913"/>
</workbook>
</file>

<file path=xl/calcChain.xml><?xml version="1.0" encoding="utf-8"?>
<calcChain xmlns="http://schemas.openxmlformats.org/spreadsheetml/2006/main">
  <c r="H272" i="10" l="1"/>
  <c r="G272" i="10"/>
  <c r="A572" i="2"/>
  <c r="C572" i="2"/>
  <c r="D572" i="2"/>
  <c r="E572" i="2"/>
  <c r="F572" i="2"/>
  <c r="A573" i="2"/>
  <c r="C573" i="2"/>
  <c r="D573" i="2"/>
  <c r="E573" i="2"/>
  <c r="F573" i="2"/>
  <c r="A574" i="2"/>
  <c r="C574" i="2"/>
  <c r="D574" i="2"/>
  <c r="E574" i="2"/>
  <c r="F574" i="2"/>
  <c r="A575" i="2"/>
  <c r="C575" i="2"/>
  <c r="D575" i="2"/>
  <c r="E575" i="2"/>
  <c r="F575" i="2"/>
  <c r="G575" i="2"/>
  <c r="C571" i="2"/>
  <c r="D571" i="2"/>
  <c r="E571" i="2"/>
  <c r="F571" i="2"/>
  <c r="A571" i="2"/>
  <c r="I608" i="1"/>
  <c r="H607" i="1"/>
  <c r="H606" i="1" s="1"/>
  <c r="H605" i="1" s="1"/>
  <c r="H604" i="1" s="1"/>
  <c r="G607" i="1"/>
  <c r="G574" i="2" s="1"/>
  <c r="G606" i="1"/>
  <c r="G573" i="2" s="1"/>
  <c r="A86" i="32"/>
  <c r="C86" i="32"/>
  <c r="D86" i="32"/>
  <c r="E86" i="32"/>
  <c r="F86" i="32"/>
  <c r="A87" i="32"/>
  <c r="C87" i="32"/>
  <c r="D87" i="32"/>
  <c r="E87" i="32"/>
  <c r="F87" i="32"/>
  <c r="A88" i="32"/>
  <c r="C88" i="32"/>
  <c r="D88" i="32"/>
  <c r="E88" i="32"/>
  <c r="F88" i="32"/>
  <c r="A89" i="32"/>
  <c r="C89" i="32"/>
  <c r="D89" i="32"/>
  <c r="E89" i="32"/>
  <c r="F89" i="32"/>
  <c r="A90" i="32"/>
  <c r="C90" i="32"/>
  <c r="D90" i="32"/>
  <c r="E90" i="32"/>
  <c r="F90" i="32"/>
  <c r="G90" i="32"/>
  <c r="H90" i="32"/>
  <c r="C85" i="32"/>
  <c r="D85" i="32"/>
  <c r="E85" i="32"/>
  <c r="F85" i="32"/>
  <c r="A85" i="32"/>
  <c r="A86" i="4"/>
  <c r="C86" i="4"/>
  <c r="D86" i="4"/>
  <c r="E86" i="4"/>
  <c r="F86" i="4"/>
  <c r="A87" i="4"/>
  <c r="C87" i="4"/>
  <c r="D87" i="4"/>
  <c r="E87" i="4"/>
  <c r="F87" i="4"/>
  <c r="A88" i="4"/>
  <c r="C88" i="4"/>
  <c r="D88" i="4"/>
  <c r="E88" i="4"/>
  <c r="F88" i="4"/>
  <c r="A89" i="4"/>
  <c r="C89" i="4"/>
  <c r="D89" i="4"/>
  <c r="E89" i="4"/>
  <c r="F89" i="4"/>
  <c r="A90" i="4"/>
  <c r="C90" i="4"/>
  <c r="D90" i="4"/>
  <c r="E90" i="4"/>
  <c r="F90" i="4"/>
  <c r="G90" i="4"/>
  <c r="C85" i="4"/>
  <c r="D85" i="4"/>
  <c r="E85" i="4"/>
  <c r="F85" i="4"/>
  <c r="A85" i="4"/>
  <c r="A579" i="10"/>
  <c r="C579" i="10"/>
  <c r="D579" i="10"/>
  <c r="E579" i="10"/>
  <c r="F579" i="10"/>
  <c r="A580" i="10"/>
  <c r="C580" i="10"/>
  <c r="D580" i="10"/>
  <c r="E580" i="10"/>
  <c r="F580" i="10"/>
  <c r="A581" i="10"/>
  <c r="C581" i="10"/>
  <c r="D581" i="10"/>
  <c r="E581" i="10"/>
  <c r="F581" i="10"/>
  <c r="A582" i="10"/>
  <c r="C582" i="10"/>
  <c r="D582" i="10"/>
  <c r="E582" i="10"/>
  <c r="F582" i="10"/>
  <c r="A583" i="10"/>
  <c r="C583" i="10"/>
  <c r="D583" i="10"/>
  <c r="E583" i="10"/>
  <c r="F583" i="10"/>
  <c r="G583" i="10"/>
  <c r="H583" i="10"/>
  <c r="C578" i="10"/>
  <c r="D578" i="10"/>
  <c r="E578" i="10"/>
  <c r="F578" i="10"/>
  <c r="A578" i="10"/>
  <c r="I161" i="11"/>
  <c r="H160" i="11"/>
  <c r="H89" i="32" s="1"/>
  <c r="G160" i="11"/>
  <c r="G89" i="32" s="1"/>
  <c r="A584" i="2"/>
  <c r="C584" i="2"/>
  <c r="D584" i="2"/>
  <c r="E584" i="2"/>
  <c r="F584" i="2"/>
  <c r="A585" i="2"/>
  <c r="C585" i="2"/>
  <c r="D585" i="2"/>
  <c r="E585" i="2"/>
  <c r="F585" i="2"/>
  <c r="A586" i="2"/>
  <c r="C586" i="2"/>
  <c r="D586" i="2"/>
  <c r="E586" i="2"/>
  <c r="F586" i="2"/>
  <c r="A587" i="2"/>
  <c r="C587" i="2"/>
  <c r="D587" i="2"/>
  <c r="E587" i="2"/>
  <c r="F587" i="2"/>
  <c r="A588" i="2"/>
  <c r="C588" i="2"/>
  <c r="D588" i="2"/>
  <c r="E588" i="2"/>
  <c r="F588" i="2"/>
  <c r="G588" i="2"/>
  <c r="C583" i="2"/>
  <c r="D583" i="2"/>
  <c r="E583" i="2"/>
  <c r="F583" i="2"/>
  <c r="A583" i="2"/>
  <c r="I166" i="1"/>
  <c r="H165" i="1"/>
  <c r="H164" i="1" s="1"/>
  <c r="H163" i="1" s="1"/>
  <c r="H162" i="1" s="1"/>
  <c r="G165" i="1"/>
  <c r="G89" i="4" s="1"/>
  <c r="C42" i="15"/>
  <c r="D6" i="38"/>
  <c r="G204" i="1"/>
  <c r="G203" i="1"/>
  <c r="N11" i="37"/>
  <c r="H159" i="11" l="1"/>
  <c r="H582" i="10"/>
  <c r="G582" i="10"/>
  <c r="H581" i="10"/>
  <c r="G605" i="1"/>
  <c r="I605" i="1"/>
  <c r="I606" i="1"/>
  <c r="I607" i="1"/>
  <c r="G164" i="1"/>
  <c r="G587" i="2"/>
  <c r="I160" i="11"/>
  <c r="G159" i="11"/>
  <c r="I165" i="1"/>
  <c r="I164" i="1"/>
  <c r="L13" i="37"/>
  <c r="M13" i="37"/>
  <c r="N13" i="37"/>
  <c r="K13" i="37"/>
  <c r="C9" i="37"/>
  <c r="C8" i="37"/>
  <c r="D8" i="37"/>
  <c r="E8" i="37"/>
  <c r="F8" i="37"/>
  <c r="F9" i="37" s="1"/>
  <c r="B8" i="37"/>
  <c r="D9" i="37" l="1"/>
  <c r="H158" i="11"/>
  <c r="H88" i="32"/>
  <c r="E9" i="37"/>
  <c r="G581" i="10"/>
  <c r="G88" i="32"/>
  <c r="G604" i="1"/>
  <c r="G572" i="2"/>
  <c r="G163" i="1"/>
  <c r="G88" i="4"/>
  <c r="G586" i="2"/>
  <c r="G158" i="11"/>
  <c r="I159" i="11"/>
  <c r="N14" i="37"/>
  <c r="M14" i="37"/>
  <c r="L14" i="37"/>
  <c r="C20" i="34"/>
  <c r="B20" i="34"/>
  <c r="C19" i="33"/>
  <c r="B19" i="33"/>
  <c r="D18" i="33"/>
  <c r="D17" i="33"/>
  <c r="D16" i="33"/>
  <c r="D15" i="33"/>
  <c r="D14" i="33"/>
  <c r="H157" i="11" l="1"/>
  <c r="H580" i="10"/>
  <c r="H87" i="32"/>
  <c r="G87" i="32"/>
  <c r="G580" i="10"/>
  <c r="G571" i="2"/>
  <c r="I604" i="1"/>
  <c r="G87" i="4"/>
  <c r="G585" i="2"/>
  <c r="G162" i="1"/>
  <c r="I163" i="1"/>
  <c r="I158" i="11"/>
  <c r="G157" i="11"/>
  <c r="D20" i="34"/>
  <c r="D19" i="33"/>
  <c r="H579" i="10" l="1"/>
  <c r="H86" i="32"/>
  <c r="H156" i="11"/>
  <c r="G579" i="10"/>
  <c r="G86" i="32"/>
  <c r="I162" i="1"/>
  <c r="G86" i="4"/>
  <c r="G584" i="2"/>
  <c r="G161" i="1"/>
  <c r="G156" i="11"/>
  <c r="I157" i="11"/>
  <c r="A380" i="32"/>
  <c r="C380" i="32"/>
  <c r="D380" i="32"/>
  <c r="E380" i="32"/>
  <c r="F380" i="32"/>
  <c r="A381" i="32"/>
  <c r="C381" i="32"/>
  <c r="D381" i="32"/>
  <c r="E381" i="32"/>
  <c r="F381" i="32"/>
  <c r="A382" i="32"/>
  <c r="C382" i="32"/>
  <c r="D382" i="32"/>
  <c r="E382" i="32"/>
  <c r="F382" i="32"/>
  <c r="A383" i="32"/>
  <c r="C383" i="32"/>
  <c r="D383" i="32"/>
  <c r="E383" i="32"/>
  <c r="F383" i="32"/>
  <c r="G383" i="32"/>
  <c r="H383" i="32"/>
  <c r="C379" i="32"/>
  <c r="D379" i="32"/>
  <c r="E379" i="32"/>
  <c r="F379" i="32"/>
  <c r="A379" i="32"/>
  <c r="H332" i="32"/>
  <c r="G332" i="32"/>
  <c r="F29" i="32"/>
  <c r="E29" i="32"/>
  <c r="D29" i="32"/>
  <c r="C29" i="32"/>
  <c r="A29" i="32"/>
  <c r="H66" i="10"/>
  <c r="H37" i="10"/>
  <c r="H38" i="10"/>
  <c r="H39" i="10"/>
  <c r="H33" i="10"/>
  <c r="H34" i="10"/>
  <c r="H28" i="10"/>
  <c r="H29" i="10"/>
  <c r="H30" i="10"/>
  <c r="H167" i="10"/>
  <c r="H194" i="10"/>
  <c r="H619" i="10"/>
  <c r="H616" i="10"/>
  <c r="G411" i="10"/>
  <c r="H411" i="10"/>
  <c r="G412" i="10"/>
  <c r="H412" i="10"/>
  <c r="H410" i="10"/>
  <c r="G410" i="10"/>
  <c r="H416" i="10"/>
  <c r="G416" i="10"/>
  <c r="J302" i="10"/>
  <c r="H261" i="10"/>
  <c r="F231" i="4"/>
  <c r="G231" i="4"/>
  <c r="H24" i="11"/>
  <c r="G24" i="11"/>
  <c r="A360" i="10"/>
  <c r="C360" i="10"/>
  <c r="D360" i="10"/>
  <c r="E360" i="10"/>
  <c r="F360" i="10"/>
  <c r="A361" i="10"/>
  <c r="C361" i="10"/>
  <c r="D361" i="10"/>
  <c r="E361" i="10"/>
  <c r="F361" i="10"/>
  <c r="A362" i="10"/>
  <c r="C362" i="10"/>
  <c r="D362" i="10"/>
  <c r="E362" i="10"/>
  <c r="F362" i="10"/>
  <c r="A363" i="10"/>
  <c r="C363" i="10"/>
  <c r="D363" i="10"/>
  <c r="E363" i="10"/>
  <c r="F363" i="10"/>
  <c r="G363" i="10"/>
  <c r="H363" i="10"/>
  <c r="C359" i="10"/>
  <c r="D359" i="10"/>
  <c r="E359" i="10"/>
  <c r="F359" i="10"/>
  <c r="A359" i="10"/>
  <c r="H638" i="10"/>
  <c r="H637" i="10" s="1"/>
  <c r="H636" i="10" s="1"/>
  <c r="H635" i="10" s="1"/>
  <c r="H634" i="10" s="1"/>
  <c r="H564" i="10"/>
  <c r="H563" i="10" s="1"/>
  <c r="H562" i="10" s="1"/>
  <c r="H561" i="10" s="1"/>
  <c r="H560" i="10" s="1"/>
  <c r="H559" i="10" s="1"/>
  <c r="H558" i="10"/>
  <c r="H557" i="10" s="1"/>
  <c r="H556" i="10" s="1"/>
  <c r="H555" i="10" s="1"/>
  <c r="H554" i="10" s="1"/>
  <c r="H553" i="10" s="1"/>
  <c r="H552" i="10" s="1"/>
  <c r="H402" i="10"/>
  <c r="G345" i="10"/>
  <c r="G344" i="10" s="1"/>
  <c r="G343" i="10" s="1"/>
  <c r="G342" i="10" s="1"/>
  <c r="G341" i="10" s="1"/>
  <c r="G335" i="10"/>
  <c r="G334" i="10" s="1"/>
  <c r="G333" i="10" s="1"/>
  <c r="H332" i="10"/>
  <c r="H331" i="10" s="1"/>
  <c r="H330" i="10" s="1"/>
  <c r="H329" i="10" s="1"/>
  <c r="H328" i="10" s="1"/>
  <c r="G332" i="10"/>
  <c r="G331" i="10" s="1"/>
  <c r="G330" i="10" s="1"/>
  <c r="G329" i="10" s="1"/>
  <c r="G328" i="10" s="1"/>
  <c r="G219" i="10"/>
  <c r="H219" i="10"/>
  <c r="H218" i="10"/>
  <c r="H217" i="10"/>
  <c r="H202" i="10"/>
  <c r="H200" i="10"/>
  <c r="H456" i="11"/>
  <c r="G456" i="11"/>
  <c r="A80" i="10"/>
  <c r="C80" i="10"/>
  <c r="D80" i="10"/>
  <c r="E80" i="10"/>
  <c r="F80" i="10"/>
  <c r="A81" i="10"/>
  <c r="C81" i="10"/>
  <c r="D81" i="10"/>
  <c r="E81" i="10"/>
  <c r="F81" i="10"/>
  <c r="A82" i="10"/>
  <c r="C82" i="10"/>
  <c r="D82" i="10"/>
  <c r="E82" i="10"/>
  <c r="F82" i="10"/>
  <c r="A83" i="10"/>
  <c r="C83" i="10"/>
  <c r="D83" i="10"/>
  <c r="E83" i="10"/>
  <c r="F83" i="10"/>
  <c r="G83" i="10"/>
  <c r="H83" i="10"/>
  <c r="A84" i="10"/>
  <c r="C84" i="10"/>
  <c r="D84" i="10"/>
  <c r="E84" i="10"/>
  <c r="F84" i="10"/>
  <c r="G84" i="10"/>
  <c r="H84" i="10"/>
  <c r="C79" i="10"/>
  <c r="D79" i="10"/>
  <c r="E79" i="10"/>
  <c r="F79" i="10"/>
  <c r="A79" i="10"/>
  <c r="C667" i="10"/>
  <c r="D667" i="10"/>
  <c r="E667" i="10"/>
  <c r="F667" i="10"/>
  <c r="G667" i="10"/>
  <c r="H667" i="10"/>
  <c r="A667" i="10"/>
  <c r="H240" i="11"/>
  <c r="H571" i="11"/>
  <c r="H570" i="11" s="1"/>
  <c r="H569" i="11" s="1"/>
  <c r="H568" i="11" s="1"/>
  <c r="H379" i="32" s="1"/>
  <c r="G571" i="11"/>
  <c r="G382" i="32" s="1"/>
  <c r="H440" i="11"/>
  <c r="I441" i="11"/>
  <c r="G440" i="11"/>
  <c r="I440" i="11" s="1"/>
  <c r="I435" i="11"/>
  <c r="I434" i="11"/>
  <c r="H433" i="11"/>
  <c r="H432" i="11" s="1"/>
  <c r="H431" i="11" s="1"/>
  <c r="H430" i="11" s="1"/>
  <c r="H79" i="10" s="1"/>
  <c r="G433" i="11"/>
  <c r="G432" i="11" s="1"/>
  <c r="G431" i="11" s="1"/>
  <c r="G430" i="11" s="1"/>
  <c r="G79" i="10" s="1"/>
  <c r="H70" i="11"/>
  <c r="G70" i="11"/>
  <c r="C74" i="16"/>
  <c r="H666" i="10"/>
  <c r="H665" i="10" s="1"/>
  <c r="H664" i="10" s="1"/>
  <c r="H663" i="10" s="1"/>
  <c r="H662" i="10" s="1"/>
  <c r="H661" i="10" s="1"/>
  <c r="G666" i="10"/>
  <c r="G665" i="10" s="1"/>
  <c r="G664" i="10" s="1"/>
  <c r="G663" i="10" s="1"/>
  <c r="G662" i="10" s="1"/>
  <c r="G661" i="10" s="1"/>
  <c r="H660" i="10"/>
  <c r="H659" i="10" s="1"/>
  <c r="H658" i="10" s="1"/>
  <c r="H657" i="10" s="1"/>
  <c r="H656" i="10" s="1"/>
  <c r="G660" i="10"/>
  <c r="G659" i="10" s="1"/>
  <c r="G658" i="10" s="1"/>
  <c r="G657" i="10" s="1"/>
  <c r="G656" i="10" s="1"/>
  <c r="H644" i="10"/>
  <c r="H643" i="10" s="1"/>
  <c r="H642" i="10" s="1"/>
  <c r="H641" i="10" s="1"/>
  <c r="H640" i="10" s="1"/>
  <c r="G644" i="10"/>
  <c r="G643" i="10" s="1"/>
  <c r="G642" i="10" s="1"/>
  <c r="G641" i="10" s="1"/>
  <c r="G640" i="10" s="1"/>
  <c r="G638" i="10"/>
  <c r="G637" i="10" s="1"/>
  <c r="G636" i="10" s="1"/>
  <c r="G635" i="10" s="1"/>
  <c r="G634" i="10" s="1"/>
  <c r="H633" i="10"/>
  <c r="H632" i="10" s="1"/>
  <c r="H631" i="10" s="1"/>
  <c r="H630" i="10" s="1"/>
  <c r="H629" i="10" s="1"/>
  <c r="G633" i="10"/>
  <c r="G632" i="10" s="1"/>
  <c r="G631" i="10" s="1"/>
  <c r="G630" i="10" s="1"/>
  <c r="G629" i="10" s="1"/>
  <c r="H628" i="10"/>
  <c r="H627" i="10" s="1"/>
  <c r="H626" i="10" s="1"/>
  <c r="G628" i="10"/>
  <c r="G627" i="10" s="1"/>
  <c r="G626" i="10" s="1"/>
  <c r="A625" i="10"/>
  <c r="A624" i="10"/>
  <c r="H625" i="10"/>
  <c r="H624" i="10" s="1"/>
  <c r="H623" i="10" s="1"/>
  <c r="H622" i="10" s="1"/>
  <c r="H621" i="10" s="1"/>
  <c r="H620" i="10" s="1"/>
  <c r="G625" i="10"/>
  <c r="G624" i="10" s="1"/>
  <c r="G623" i="10" s="1"/>
  <c r="G622" i="10" s="1"/>
  <c r="G621" i="10" s="1"/>
  <c r="G620" i="10" s="1"/>
  <c r="G619" i="10"/>
  <c r="H618" i="10" s="1"/>
  <c r="G616" i="10"/>
  <c r="G615" i="10" s="1"/>
  <c r="G614" i="10" s="1"/>
  <c r="G607" i="10"/>
  <c r="H607" i="10"/>
  <c r="H606" i="10"/>
  <c r="G606" i="10"/>
  <c r="H604" i="10"/>
  <c r="H603" i="10" s="1"/>
  <c r="H602" i="10" s="1"/>
  <c r="G604" i="10"/>
  <c r="G603" i="10" s="1"/>
  <c r="G602" i="10" s="1"/>
  <c r="G599" i="10"/>
  <c r="H599" i="10"/>
  <c r="H598" i="10"/>
  <c r="G598" i="10"/>
  <c r="G595" i="10"/>
  <c r="H595" i="10"/>
  <c r="H594" i="10"/>
  <c r="G594" i="10"/>
  <c r="G590" i="10"/>
  <c r="H590" i="10"/>
  <c r="G591" i="10"/>
  <c r="H591" i="10"/>
  <c r="H589" i="10"/>
  <c r="G589" i="10"/>
  <c r="H577" i="10"/>
  <c r="H576" i="10" s="1"/>
  <c r="H575" i="10" s="1"/>
  <c r="H574" i="10" s="1"/>
  <c r="H573" i="10" s="1"/>
  <c r="H572" i="10" s="1"/>
  <c r="G577" i="10"/>
  <c r="G576" i="10" s="1"/>
  <c r="G575" i="10" s="1"/>
  <c r="G574" i="10" s="1"/>
  <c r="G573" i="10" s="1"/>
  <c r="G572" i="10" s="1"/>
  <c r="H570" i="10"/>
  <c r="H569" i="10" s="1"/>
  <c r="H568" i="10" s="1"/>
  <c r="H567" i="10" s="1"/>
  <c r="H566" i="10" s="1"/>
  <c r="H565" i="10" s="1"/>
  <c r="G570" i="10"/>
  <c r="G569" i="10" s="1"/>
  <c r="G568" i="10" s="1"/>
  <c r="G567" i="10" s="1"/>
  <c r="G566" i="10" s="1"/>
  <c r="G565" i="10" s="1"/>
  <c r="G564" i="10"/>
  <c r="G563" i="10" s="1"/>
  <c r="G562" i="10" s="1"/>
  <c r="G561" i="10" s="1"/>
  <c r="G560" i="10" s="1"/>
  <c r="G559" i="10" s="1"/>
  <c r="A560" i="10"/>
  <c r="C560" i="10"/>
  <c r="D560" i="10"/>
  <c r="E560" i="10"/>
  <c r="F560" i="10"/>
  <c r="A561" i="10"/>
  <c r="C561" i="10"/>
  <c r="D561" i="10"/>
  <c r="E561" i="10"/>
  <c r="F561" i="10"/>
  <c r="A562" i="10"/>
  <c r="C562" i="10"/>
  <c r="D562" i="10"/>
  <c r="E562" i="10"/>
  <c r="F562" i="10"/>
  <c r="A563" i="10"/>
  <c r="C563" i="10"/>
  <c r="D563" i="10"/>
  <c r="E563" i="10"/>
  <c r="F563" i="10"/>
  <c r="A564" i="10"/>
  <c r="C564" i="10"/>
  <c r="D564" i="10"/>
  <c r="E564" i="10"/>
  <c r="F564" i="10"/>
  <c r="C559" i="10"/>
  <c r="D559" i="10"/>
  <c r="E559" i="10"/>
  <c r="F559" i="10"/>
  <c r="A559" i="10"/>
  <c r="G558" i="10"/>
  <c r="G557" i="10" s="1"/>
  <c r="G556" i="10" s="1"/>
  <c r="G555" i="10" s="1"/>
  <c r="G554" i="10" s="1"/>
  <c r="G553" i="10" s="1"/>
  <c r="G552" i="10" s="1"/>
  <c r="H551" i="10"/>
  <c r="H550" i="10" s="1"/>
  <c r="H549" i="10" s="1"/>
  <c r="G551" i="10"/>
  <c r="G550" i="10" s="1"/>
  <c r="G549" i="10" s="1"/>
  <c r="H548" i="10"/>
  <c r="H547" i="10" s="1"/>
  <c r="H546" i="10" s="1"/>
  <c r="G548" i="10"/>
  <c r="G547" i="10" s="1"/>
  <c r="G546" i="10" s="1"/>
  <c r="H543" i="10"/>
  <c r="H542" i="10" s="1"/>
  <c r="H541" i="10" s="1"/>
  <c r="G543" i="10"/>
  <c r="G542" i="10" s="1"/>
  <c r="G541" i="10" s="1"/>
  <c r="H540" i="10"/>
  <c r="H539" i="10" s="1"/>
  <c r="H538" i="10" s="1"/>
  <c r="G540" i="10"/>
  <c r="G539" i="10" s="1"/>
  <c r="G538" i="10" s="1"/>
  <c r="H533" i="10"/>
  <c r="H532" i="10" s="1"/>
  <c r="H531" i="10" s="1"/>
  <c r="H530" i="10" s="1"/>
  <c r="G533" i="10"/>
  <c r="G532" i="10" s="1"/>
  <c r="G531" i="10" s="1"/>
  <c r="G530" i="10" s="1"/>
  <c r="H529" i="10"/>
  <c r="H528" i="10" s="1"/>
  <c r="H527" i="10" s="1"/>
  <c r="G529" i="10"/>
  <c r="G528" i="10" s="1"/>
  <c r="G527" i="10" s="1"/>
  <c r="H526" i="10"/>
  <c r="H525" i="10" s="1"/>
  <c r="H524" i="10" s="1"/>
  <c r="G526" i="10"/>
  <c r="G525" i="10" s="1"/>
  <c r="G524" i="10" s="1"/>
  <c r="H520" i="10"/>
  <c r="H519" i="10" s="1"/>
  <c r="H518" i="10" s="1"/>
  <c r="H517" i="10" s="1"/>
  <c r="H516" i="10" s="1"/>
  <c r="G520" i="10"/>
  <c r="G519" i="10" s="1"/>
  <c r="G518" i="10" s="1"/>
  <c r="G517" i="10" s="1"/>
  <c r="G516" i="10" s="1"/>
  <c r="H515" i="10"/>
  <c r="H514" i="10" s="1"/>
  <c r="H513" i="10" s="1"/>
  <c r="H512" i="10" s="1"/>
  <c r="H511" i="10" s="1"/>
  <c r="G515" i="10"/>
  <c r="G514" i="10" s="1"/>
  <c r="G513" i="10" s="1"/>
  <c r="G512" i="10" s="1"/>
  <c r="G511" i="10" s="1"/>
  <c r="H510" i="10"/>
  <c r="G510" i="10"/>
  <c r="H505" i="10"/>
  <c r="H504" i="10" s="1"/>
  <c r="H503" i="10" s="1"/>
  <c r="G505" i="10"/>
  <c r="G504" i="10" s="1"/>
  <c r="G503" i="10" s="1"/>
  <c r="H502" i="10"/>
  <c r="H501" i="10" s="1"/>
  <c r="H500" i="10" s="1"/>
  <c r="H499" i="10" s="1"/>
  <c r="H498" i="10" s="1"/>
  <c r="G502" i="10"/>
  <c r="G501" i="10" s="1"/>
  <c r="G500" i="10" s="1"/>
  <c r="G486" i="10"/>
  <c r="H486" i="10"/>
  <c r="G487" i="10"/>
  <c r="H487" i="10"/>
  <c r="H485" i="10"/>
  <c r="G485" i="10"/>
  <c r="G482" i="10"/>
  <c r="H482" i="10"/>
  <c r="H481" i="10"/>
  <c r="G481" i="10"/>
  <c r="G477" i="10"/>
  <c r="H477" i="10"/>
  <c r="G478" i="10"/>
  <c r="H478" i="10"/>
  <c r="H476" i="10"/>
  <c r="G476" i="10"/>
  <c r="G472" i="10"/>
  <c r="H472" i="10"/>
  <c r="H471" i="10"/>
  <c r="G471" i="10"/>
  <c r="G468" i="10"/>
  <c r="H468" i="10"/>
  <c r="G469" i="10"/>
  <c r="H469" i="10"/>
  <c r="H467" i="10"/>
  <c r="G467" i="10"/>
  <c r="H462" i="10"/>
  <c r="H461" i="10" s="1"/>
  <c r="H460" i="10" s="1"/>
  <c r="G462" i="10"/>
  <c r="G461" i="10" s="1"/>
  <c r="G460" i="10" s="1"/>
  <c r="H459" i="10"/>
  <c r="H458" i="10" s="1"/>
  <c r="H457" i="10" s="1"/>
  <c r="G459" i="10"/>
  <c r="G458" i="10" s="1"/>
  <c r="G457" i="10" s="1"/>
  <c r="G454" i="10"/>
  <c r="H454" i="10"/>
  <c r="H453" i="10"/>
  <c r="G453" i="10"/>
  <c r="G450" i="10"/>
  <c r="H450" i="10"/>
  <c r="H449" i="10"/>
  <c r="G449" i="10"/>
  <c r="G445" i="10"/>
  <c r="H445" i="10"/>
  <c r="G446" i="10"/>
  <c r="H446" i="10"/>
  <c r="H444" i="10"/>
  <c r="G444" i="10"/>
  <c r="H439" i="10"/>
  <c r="H438" i="10" s="1"/>
  <c r="H437" i="10" s="1"/>
  <c r="H436" i="10" s="1"/>
  <c r="H435" i="10" s="1"/>
  <c r="G439" i="10"/>
  <c r="G438" i="10" s="1"/>
  <c r="G437" i="10" s="1"/>
  <c r="G436" i="10" s="1"/>
  <c r="G435" i="10" s="1"/>
  <c r="H433" i="10"/>
  <c r="G433" i="10"/>
  <c r="H429" i="10"/>
  <c r="G429" i="10"/>
  <c r="H424" i="10"/>
  <c r="H423" i="10" s="1"/>
  <c r="H422" i="10" s="1"/>
  <c r="H421" i="10" s="1"/>
  <c r="H420" i="10" s="1"/>
  <c r="G424" i="10"/>
  <c r="G423" i="10" s="1"/>
  <c r="G422" i="10" s="1"/>
  <c r="G421" i="10" s="1"/>
  <c r="G420" i="10" s="1"/>
  <c r="H415" i="10"/>
  <c r="H414" i="10" s="1"/>
  <c r="H413" i="10" s="1"/>
  <c r="G405" i="10"/>
  <c r="H405" i="10"/>
  <c r="G406" i="10"/>
  <c r="H406" i="10"/>
  <c r="H404" i="10"/>
  <c r="G404" i="10"/>
  <c r="G399" i="10"/>
  <c r="H399" i="10"/>
  <c r="H398" i="10"/>
  <c r="G398" i="10"/>
  <c r="G394" i="10"/>
  <c r="H394" i="10"/>
  <c r="G395" i="10"/>
  <c r="H395" i="10"/>
  <c r="H393" i="10"/>
  <c r="G393" i="10"/>
  <c r="G388" i="10"/>
  <c r="H388" i="10"/>
  <c r="H387" i="10"/>
  <c r="G387" i="10"/>
  <c r="G383" i="10"/>
  <c r="H383" i="10"/>
  <c r="G384" i="10"/>
  <c r="H384" i="10"/>
  <c r="H382" i="10"/>
  <c r="G382" i="10"/>
  <c r="H370" i="10"/>
  <c r="H369" i="10" s="1"/>
  <c r="H368" i="10" s="1"/>
  <c r="H367" i="10" s="1"/>
  <c r="H366" i="10" s="1"/>
  <c r="H365" i="10" s="1"/>
  <c r="H364" i="10" s="1"/>
  <c r="G370" i="10"/>
  <c r="G369" i="10" s="1"/>
  <c r="G368" i="10" s="1"/>
  <c r="G367" i="10" s="1"/>
  <c r="G366" i="10" s="1"/>
  <c r="G365" i="10" s="1"/>
  <c r="G364" i="10" s="1"/>
  <c r="H358" i="10"/>
  <c r="G358" i="10"/>
  <c r="H351" i="10"/>
  <c r="G351" i="10"/>
  <c r="H345" i="10"/>
  <c r="H344" i="10" s="1"/>
  <c r="H343" i="10" s="1"/>
  <c r="H342" i="10" s="1"/>
  <c r="H341" i="10" s="1"/>
  <c r="H327" i="10"/>
  <c r="H326" i="10" s="1"/>
  <c r="H325" i="10" s="1"/>
  <c r="H324" i="10" s="1"/>
  <c r="G327" i="10"/>
  <c r="G326" i="10" s="1"/>
  <c r="G325" i="10" s="1"/>
  <c r="G324" i="10" s="1"/>
  <c r="H320" i="10"/>
  <c r="H319" i="10" s="1"/>
  <c r="H318" i="10" s="1"/>
  <c r="H317" i="10" s="1"/>
  <c r="H316" i="10" s="1"/>
  <c r="G320" i="10"/>
  <c r="G319" i="10" s="1"/>
  <c r="G318" i="10" s="1"/>
  <c r="G317" i="10" s="1"/>
  <c r="G316" i="10" s="1"/>
  <c r="G315" i="10"/>
  <c r="H315" i="10"/>
  <c r="H314" i="10"/>
  <c r="G314" i="10"/>
  <c r="H310" i="10"/>
  <c r="H309" i="10" s="1"/>
  <c r="H308" i="10" s="1"/>
  <c r="H307" i="10" s="1"/>
  <c r="G310" i="10"/>
  <c r="G309" i="10" s="1"/>
  <c r="G308" i="10" s="1"/>
  <c r="G307" i="10" s="1"/>
  <c r="H301" i="10"/>
  <c r="H300" i="10" s="1"/>
  <c r="H299" i="10" s="1"/>
  <c r="H298" i="10" s="1"/>
  <c r="H297" i="10" s="1"/>
  <c r="H296" i="10" s="1"/>
  <c r="H295" i="10" s="1"/>
  <c r="H294" i="10" s="1"/>
  <c r="H293" i="10" s="1"/>
  <c r="G301" i="10"/>
  <c r="G300" i="10" s="1"/>
  <c r="G299" i="10" s="1"/>
  <c r="G298" i="10" s="1"/>
  <c r="G297" i="10" s="1"/>
  <c r="G296" i="10" s="1"/>
  <c r="G295" i="10" s="1"/>
  <c r="G294" i="10" s="1"/>
  <c r="G293" i="10" s="1"/>
  <c r="G291" i="10"/>
  <c r="H291" i="10"/>
  <c r="G292" i="10"/>
  <c r="H292" i="10"/>
  <c r="H290" i="10"/>
  <c r="G290" i="10"/>
  <c r="G284" i="10"/>
  <c r="H281" i="10"/>
  <c r="H280" i="10" s="1"/>
  <c r="H279" i="10" s="1"/>
  <c r="H278" i="10" s="1"/>
  <c r="H277" i="10" s="1"/>
  <c r="H276" i="10" s="1"/>
  <c r="H275" i="10" s="1"/>
  <c r="G281" i="10"/>
  <c r="G280" i="10" s="1"/>
  <c r="G279" i="10" s="1"/>
  <c r="G278" i="10" s="1"/>
  <c r="G277" i="10" s="1"/>
  <c r="G276" i="10" s="1"/>
  <c r="G275" i="10" s="1"/>
  <c r="H273" i="10"/>
  <c r="H271" i="10" s="1"/>
  <c r="H270" i="10" s="1"/>
  <c r="G273" i="10"/>
  <c r="G271" i="10" s="1"/>
  <c r="G270" i="10" s="1"/>
  <c r="H269" i="10"/>
  <c r="H268" i="10" s="1"/>
  <c r="H267" i="10" s="1"/>
  <c r="H266" i="10" s="1"/>
  <c r="H265" i="10" s="1"/>
  <c r="H264" i="10" s="1"/>
  <c r="H263" i="10" s="1"/>
  <c r="G269" i="10"/>
  <c r="G268" i="10" s="1"/>
  <c r="G267" i="10" s="1"/>
  <c r="G266" i="10" s="1"/>
  <c r="G265" i="10" s="1"/>
  <c r="G264" i="10" s="1"/>
  <c r="G263" i="10" s="1"/>
  <c r="G261" i="10"/>
  <c r="G259" i="10" s="1"/>
  <c r="H258" i="10"/>
  <c r="H257" i="10" s="1"/>
  <c r="H256" i="10" s="1"/>
  <c r="G258" i="10"/>
  <c r="G257" i="10" s="1"/>
  <c r="G256" i="10" s="1"/>
  <c r="G255" i="10" s="1"/>
  <c r="G254" i="10" s="1"/>
  <c r="G244" i="10" s="1"/>
  <c r="G243" i="10"/>
  <c r="H243" i="10"/>
  <c r="H242" i="10"/>
  <c r="G242" i="10"/>
  <c r="G241" i="10" s="1"/>
  <c r="G240" i="10" s="1"/>
  <c r="G239" i="10"/>
  <c r="H239" i="10"/>
  <c r="H237" i="10" s="1"/>
  <c r="H236" i="10" s="1"/>
  <c r="H238" i="10"/>
  <c r="G238" i="10"/>
  <c r="G237" i="10" s="1"/>
  <c r="G236" i="10" s="1"/>
  <c r="G234" i="10"/>
  <c r="H234" i="10"/>
  <c r="G235" i="10"/>
  <c r="H235" i="10"/>
  <c r="H233" i="10"/>
  <c r="G233" i="10"/>
  <c r="G232" i="10" s="1"/>
  <c r="G231" i="10" s="1"/>
  <c r="A80" i="2"/>
  <c r="C80" i="2"/>
  <c r="D80" i="2"/>
  <c r="E80" i="2"/>
  <c r="F80" i="2"/>
  <c r="A81" i="2"/>
  <c r="C81" i="2"/>
  <c r="D81" i="2"/>
  <c r="E81" i="2"/>
  <c r="F81" i="2"/>
  <c r="A82" i="2"/>
  <c r="C82" i="2"/>
  <c r="D82" i="2"/>
  <c r="E82" i="2"/>
  <c r="F82" i="2"/>
  <c r="A83" i="2"/>
  <c r="C83" i="2"/>
  <c r="D83" i="2"/>
  <c r="E83" i="2"/>
  <c r="F83" i="2"/>
  <c r="G83" i="2"/>
  <c r="A84" i="2"/>
  <c r="C84" i="2"/>
  <c r="D84" i="2"/>
  <c r="E84" i="2"/>
  <c r="F84" i="2"/>
  <c r="G84" i="2"/>
  <c r="C79" i="2"/>
  <c r="D79" i="2"/>
  <c r="E79" i="2"/>
  <c r="F79" i="2"/>
  <c r="A79" i="2"/>
  <c r="G32" i="1"/>
  <c r="J48" i="1"/>
  <c r="J17" i="1"/>
  <c r="J16" i="1"/>
  <c r="J236" i="1"/>
  <c r="J397" i="1"/>
  <c r="J635" i="1"/>
  <c r="G24" i="1"/>
  <c r="G648" i="1"/>
  <c r="G647" i="1"/>
  <c r="J352" i="1"/>
  <c r="J191" i="1"/>
  <c r="K96" i="1"/>
  <c r="I440" i="1"/>
  <c r="I439" i="1"/>
  <c r="H438" i="1"/>
  <c r="G438" i="1"/>
  <c r="G437" i="1" s="1"/>
  <c r="G436" i="1" s="1"/>
  <c r="G435" i="1" s="1"/>
  <c r="G79" i="2" s="1"/>
  <c r="H437" i="1"/>
  <c r="H436" i="1" s="1"/>
  <c r="H435" i="1" s="1"/>
  <c r="A380" i="4"/>
  <c r="C380" i="4"/>
  <c r="D380" i="4"/>
  <c r="E380" i="4"/>
  <c r="F380" i="4"/>
  <c r="A381" i="4"/>
  <c r="C381" i="4"/>
  <c r="D381" i="4"/>
  <c r="E381" i="4"/>
  <c r="F381" i="4"/>
  <c r="A382" i="4"/>
  <c r="C382" i="4"/>
  <c r="D382" i="4"/>
  <c r="E382" i="4"/>
  <c r="F382" i="4"/>
  <c r="A383" i="4"/>
  <c r="C383" i="4"/>
  <c r="D383" i="4"/>
  <c r="E383" i="4"/>
  <c r="F383" i="4"/>
  <c r="G383" i="4"/>
  <c r="C379" i="4"/>
  <c r="D379" i="4"/>
  <c r="E379" i="4"/>
  <c r="F379" i="4"/>
  <c r="A379" i="4"/>
  <c r="A360" i="2"/>
  <c r="C360" i="2"/>
  <c r="D360" i="2"/>
  <c r="E360" i="2"/>
  <c r="F360" i="2"/>
  <c r="A361" i="2"/>
  <c r="C361" i="2"/>
  <c r="D361" i="2"/>
  <c r="E361" i="2"/>
  <c r="F361" i="2"/>
  <c r="A362" i="2"/>
  <c r="C362" i="2"/>
  <c r="D362" i="2"/>
  <c r="E362" i="2"/>
  <c r="F362" i="2"/>
  <c r="A363" i="2"/>
  <c r="C363" i="2"/>
  <c r="D363" i="2"/>
  <c r="E363" i="2"/>
  <c r="F363" i="2"/>
  <c r="G363" i="2"/>
  <c r="C359" i="2"/>
  <c r="D359" i="2"/>
  <c r="E359" i="2"/>
  <c r="F359" i="2"/>
  <c r="A359" i="2"/>
  <c r="G576" i="1"/>
  <c r="G575" i="1" s="1"/>
  <c r="G574" i="1" s="1"/>
  <c r="G573" i="1" s="1"/>
  <c r="G379" i="4" s="1"/>
  <c r="G390" i="1"/>
  <c r="G389" i="1"/>
  <c r="G363" i="1"/>
  <c r="G364" i="1"/>
  <c r="G329" i="1"/>
  <c r="G328" i="1"/>
  <c r="G334" i="1"/>
  <c r="G300" i="1"/>
  <c r="G293" i="1"/>
  <c r="G262" i="1"/>
  <c r="G245" i="1"/>
  <c r="G226" i="1"/>
  <c r="G178" i="1"/>
  <c r="G177" i="1"/>
  <c r="H571" i="10" l="1"/>
  <c r="G289" i="10"/>
  <c r="G288" i="10" s="1"/>
  <c r="G287" i="10" s="1"/>
  <c r="G286" i="10" s="1"/>
  <c r="G285" i="10" s="1"/>
  <c r="H578" i="10"/>
  <c r="H85" i="32"/>
  <c r="G571" i="10"/>
  <c r="G578" i="10"/>
  <c r="G85" i="32"/>
  <c r="G85" i="4"/>
  <c r="G583" i="2"/>
  <c r="H381" i="10"/>
  <c r="H380" i="10" s="1"/>
  <c r="H386" i="10"/>
  <c r="H385" i="10" s="1"/>
  <c r="H392" i="10"/>
  <c r="H391" i="10" s="1"/>
  <c r="H443" i="10"/>
  <c r="H442" i="10" s="1"/>
  <c r="H448" i="10"/>
  <c r="H447" i="10" s="1"/>
  <c r="H452" i="10"/>
  <c r="H451" i="10" s="1"/>
  <c r="H466" i="10"/>
  <c r="H470" i="10"/>
  <c r="H480" i="10"/>
  <c r="H479" i="10" s="1"/>
  <c r="H484" i="10"/>
  <c r="H483" i="10" s="1"/>
  <c r="H588" i="10"/>
  <c r="H593" i="10"/>
  <c r="H592" i="10" s="1"/>
  <c r="H605" i="10"/>
  <c r="H601" i="10" s="1"/>
  <c r="H600" i="10" s="1"/>
  <c r="G448" i="10"/>
  <c r="G447" i="10" s="1"/>
  <c r="G470" i="10"/>
  <c r="H397" i="10"/>
  <c r="H396" i="10" s="1"/>
  <c r="G570" i="11"/>
  <c r="H82" i="10"/>
  <c r="G81" i="10"/>
  <c r="H80" i="10"/>
  <c r="H359" i="10"/>
  <c r="G362" i="10"/>
  <c r="H361" i="10"/>
  <c r="H382" i="32"/>
  <c r="H380" i="32"/>
  <c r="G82" i="10"/>
  <c r="H81" i="10"/>
  <c r="G80" i="10"/>
  <c r="H362" i="10"/>
  <c r="H360" i="10"/>
  <c r="H381" i="32"/>
  <c r="G359" i="2"/>
  <c r="G82" i="2"/>
  <c r="G81" i="2"/>
  <c r="G80" i="2"/>
  <c r="H216" i="10"/>
  <c r="H215" i="10" s="1"/>
  <c r="G397" i="10"/>
  <c r="G396" i="10" s="1"/>
  <c r="H403" i="10"/>
  <c r="H400" i="10" s="1"/>
  <c r="H390" i="10" s="1"/>
  <c r="H389" i="10" s="1"/>
  <c r="G414" i="10"/>
  <c r="G413" i="10" s="1"/>
  <c r="H409" i="10"/>
  <c r="H408" i="10" s="1"/>
  <c r="H407" i="10" s="1"/>
  <c r="G386" i="10"/>
  <c r="G385" i="10" s="1"/>
  <c r="H597" i="10"/>
  <c r="H596" i="10" s="1"/>
  <c r="H587" i="10" s="1"/>
  <c r="H586" i="10" s="1"/>
  <c r="H475" i="10"/>
  <c r="H474" i="10" s="1"/>
  <c r="H232" i="10"/>
  <c r="H231" i="10" s="1"/>
  <c r="H241" i="10"/>
  <c r="H240" i="10" s="1"/>
  <c r="H289" i="10"/>
  <c r="H288" i="10" s="1"/>
  <c r="H287" i="10" s="1"/>
  <c r="H286" i="10" s="1"/>
  <c r="H285" i="10" s="1"/>
  <c r="G381" i="10"/>
  <c r="G380" i="10" s="1"/>
  <c r="G379" i="10" s="1"/>
  <c r="G378" i="10" s="1"/>
  <c r="G377" i="10" s="1"/>
  <c r="G392" i="10"/>
  <c r="G391" i="10" s="1"/>
  <c r="G443" i="10"/>
  <c r="G442" i="10" s="1"/>
  <c r="G452" i="10"/>
  <c r="G451" i="10" s="1"/>
  <c r="G475" i="10"/>
  <c r="G474" i="10" s="1"/>
  <c r="G480" i="10"/>
  <c r="G479" i="10" s="1"/>
  <c r="G588" i="10"/>
  <c r="G593" i="10"/>
  <c r="G592" i="10" s="1"/>
  <c r="G597" i="10"/>
  <c r="G596" i="10" s="1"/>
  <c r="G605" i="10"/>
  <c r="G601" i="10" s="1"/>
  <c r="G600" i="10" s="1"/>
  <c r="G403" i="10"/>
  <c r="G400" i="10" s="1"/>
  <c r="G409" i="10"/>
  <c r="G408" i="10" s="1"/>
  <c r="G407" i="10" s="1"/>
  <c r="G466" i="10"/>
  <c r="G465" i="10" s="1"/>
  <c r="G484" i="10"/>
  <c r="G483" i="10" s="1"/>
  <c r="G537" i="10"/>
  <c r="G536" i="10" s="1"/>
  <c r="H262" i="10"/>
  <c r="G499" i="10"/>
  <c r="G498" i="10" s="1"/>
  <c r="G262" i="10"/>
  <c r="G618" i="10"/>
  <c r="H651" i="10"/>
  <c r="G651" i="10"/>
  <c r="H545" i="10"/>
  <c r="H544" i="10" s="1"/>
  <c r="G545" i="10"/>
  <c r="G544" i="10" s="1"/>
  <c r="H537" i="10"/>
  <c r="H536" i="10" s="1"/>
  <c r="H523" i="10"/>
  <c r="H522" i="10" s="1"/>
  <c r="H521" i="10" s="1"/>
  <c r="G523" i="10"/>
  <c r="G522" i="10" s="1"/>
  <c r="G521" i="10" s="1"/>
  <c r="H456" i="10"/>
  <c r="H455" i="10" s="1"/>
  <c r="G456" i="10"/>
  <c r="G455" i="10" s="1"/>
  <c r="H441" i="10"/>
  <c r="H440" i="10" s="1"/>
  <c r="H434" i="10" s="1"/>
  <c r="H419" i="10" s="1"/>
  <c r="H418" i="10" s="1"/>
  <c r="G323" i="10"/>
  <c r="G274" i="10"/>
  <c r="H230" i="10"/>
  <c r="H229" i="10" s="1"/>
  <c r="G230" i="10"/>
  <c r="G229" i="10" s="1"/>
  <c r="G228" i="10" s="1"/>
  <c r="I433" i="11"/>
  <c r="I432" i="11" s="1"/>
  <c r="I431" i="11" s="1"/>
  <c r="I430" i="11" s="1"/>
  <c r="I438" i="1"/>
  <c r="I437" i="1" s="1"/>
  <c r="I436" i="1" s="1"/>
  <c r="I435" i="1" s="1"/>
  <c r="G362" i="2"/>
  <c r="G361" i="2"/>
  <c r="G360" i="2"/>
  <c r="G382" i="4"/>
  <c r="G381" i="4"/>
  <c r="G380" i="4"/>
  <c r="H473" i="10" l="1"/>
  <c r="H585" i="10"/>
  <c r="H584" i="10" s="1"/>
  <c r="H465" i="10"/>
  <c r="H464" i="10" s="1"/>
  <c r="H463" i="10" s="1"/>
  <c r="H379" i="10"/>
  <c r="H378" i="10" s="1"/>
  <c r="H377" i="10" s="1"/>
  <c r="H376" i="10" s="1"/>
  <c r="G569" i="11"/>
  <c r="G361" i="10"/>
  <c r="G381" i="32"/>
  <c r="G535" i="10"/>
  <c r="G441" i="10"/>
  <c r="G440" i="10" s="1"/>
  <c r="G434" i="10" s="1"/>
  <c r="G419" i="10" s="1"/>
  <c r="G418" i="10" s="1"/>
  <c r="G473" i="10"/>
  <c r="G464" i="10" s="1"/>
  <c r="G463" i="10" s="1"/>
  <c r="G390" i="10"/>
  <c r="G389" i="10" s="1"/>
  <c r="G376" i="10" s="1"/>
  <c r="G587" i="10"/>
  <c r="G586" i="10" s="1"/>
  <c r="G585" i="10" s="1"/>
  <c r="G584" i="10" s="1"/>
  <c r="H417" i="10"/>
  <c r="H617" i="10"/>
  <c r="G617" i="10"/>
  <c r="G613" i="10" s="1"/>
  <c r="G612" i="10" s="1"/>
  <c r="G611" i="10" s="1"/>
  <c r="G610" i="10" s="1"/>
  <c r="G609" i="10" s="1"/>
  <c r="G608" i="10" s="1"/>
  <c r="H535" i="10"/>
  <c r="G542" i="1"/>
  <c r="G416" i="1"/>
  <c r="G415" i="1"/>
  <c r="G423" i="1"/>
  <c r="G421" i="1"/>
  <c r="G89" i="1"/>
  <c r="G90" i="1"/>
  <c r="G58" i="1"/>
  <c r="G57" i="1"/>
  <c r="G47" i="1"/>
  <c r="G412" i="1"/>
  <c r="G410" i="1"/>
  <c r="G70" i="1"/>
  <c r="G226" i="10"/>
  <c r="H226" i="10"/>
  <c r="H225" i="10"/>
  <c r="G225" i="10"/>
  <c r="G218" i="10"/>
  <c r="G217" i="10"/>
  <c r="G568" i="11" l="1"/>
  <c r="G380" i="32"/>
  <c r="G360" i="10"/>
  <c r="H224" i="10"/>
  <c r="H223" i="10" s="1"/>
  <c r="H214" i="10" s="1"/>
  <c r="H213" i="10" s="1"/>
  <c r="H212" i="10" s="1"/>
  <c r="G417" i="10"/>
  <c r="G216" i="10"/>
  <c r="G215" i="10" s="1"/>
  <c r="G224" i="10"/>
  <c r="G223" i="10" s="1"/>
  <c r="H211" i="10"/>
  <c r="H210" i="10" s="1"/>
  <c r="G211" i="10"/>
  <c r="G210" i="10" s="1"/>
  <c r="G209" i="10"/>
  <c r="H209" i="10"/>
  <c r="H208" i="10"/>
  <c r="G208" i="10"/>
  <c r="G202" i="10"/>
  <c r="G200" i="10"/>
  <c r="H193" i="10"/>
  <c r="H192" i="10" s="1"/>
  <c r="H191" i="10" s="1"/>
  <c r="H190" i="10" s="1"/>
  <c r="H189" i="10" s="1"/>
  <c r="G194" i="10"/>
  <c r="G193" i="10" s="1"/>
  <c r="G192" i="10" s="1"/>
  <c r="G191" i="10" s="1"/>
  <c r="G190" i="10" s="1"/>
  <c r="G189" i="10" s="1"/>
  <c r="G182" i="10"/>
  <c r="H182" i="10"/>
  <c r="H181" i="10"/>
  <c r="G181" i="10"/>
  <c r="G178" i="10"/>
  <c r="H178" i="10"/>
  <c r="H177" i="10"/>
  <c r="G177" i="10"/>
  <c r="G175" i="10"/>
  <c r="H175" i="10"/>
  <c r="H174" i="10"/>
  <c r="G174" i="10"/>
  <c r="G477" i="11"/>
  <c r="G167" i="10"/>
  <c r="G165" i="10" s="1"/>
  <c r="H164" i="10"/>
  <c r="H163" i="10" s="1"/>
  <c r="H162" i="10" s="1"/>
  <c r="G164" i="10"/>
  <c r="G163" i="10" s="1"/>
  <c r="G162" i="10" s="1"/>
  <c r="H157" i="10"/>
  <c r="H156" i="10" s="1"/>
  <c r="H155" i="10" s="1"/>
  <c r="H154" i="10" s="1"/>
  <c r="H153" i="10" s="1"/>
  <c r="G157" i="10"/>
  <c r="G156" i="10" s="1"/>
  <c r="G155" i="10" s="1"/>
  <c r="G154" i="10" s="1"/>
  <c r="G153" i="10" s="1"/>
  <c r="H152" i="10"/>
  <c r="H151" i="10" s="1"/>
  <c r="G152" i="10"/>
  <c r="G151" i="10" s="1"/>
  <c r="H150" i="10"/>
  <c r="G150" i="10"/>
  <c r="G146" i="10"/>
  <c r="H146" i="10"/>
  <c r="H145" i="10"/>
  <c r="G145" i="10"/>
  <c r="G141" i="10"/>
  <c r="H141" i="10"/>
  <c r="G142" i="10"/>
  <c r="H142" i="10"/>
  <c r="H140" i="10"/>
  <c r="G140" i="10"/>
  <c r="G136" i="10"/>
  <c r="H136" i="10"/>
  <c r="H135" i="10"/>
  <c r="G135" i="10"/>
  <c r="H134" i="10"/>
  <c r="G134" i="10"/>
  <c r="H127" i="10"/>
  <c r="H126" i="10" s="1"/>
  <c r="H125" i="10" s="1"/>
  <c r="H124" i="10" s="1"/>
  <c r="H123" i="10" s="1"/>
  <c r="H122" i="10" s="1"/>
  <c r="G127" i="10"/>
  <c r="G126" i="10" s="1"/>
  <c r="G125" i="10" s="1"/>
  <c r="G124" i="10" s="1"/>
  <c r="G123" i="10" s="1"/>
  <c r="G122" i="10" s="1"/>
  <c r="G120" i="10"/>
  <c r="H120" i="10"/>
  <c r="G121" i="10"/>
  <c r="H121" i="10"/>
  <c r="H119" i="10"/>
  <c r="G119" i="10"/>
  <c r="G115" i="10"/>
  <c r="H115" i="10"/>
  <c r="H114" i="10"/>
  <c r="G114" i="10"/>
  <c r="G110" i="10"/>
  <c r="H110" i="10"/>
  <c r="G111" i="10"/>
  <c r="H111" i="10"/>
  <c r="H109" i="10"/>
  <c r="G109" i="10"/>
  <c r="H105" i="10"/>
  <c r="G105" i="10"/>
  <c r="G100" i="10"/>
  <c r="H100" i="10"/>
  <c r="G101" i="10"/>
  <c r="H101" i="10"/>
  <c r="H99" i="10"/>
  <c r="G99" i="10"/>
  <c r="G96" i="10"/>
  <c r="H96" i="10"/>
  <c r="H95" i="10"/>
  <c r="G95" i="10"/>
  <c r="G91" i="10"/>
  <c r="H91" i="10"/>
  <c r="G92" i="10"/>
  <c r="H92" i="10"/>
  <c r="H90" i="10"/>
  <c r="G90" i="10"/>
  <c r="G72" i="10"/>
  <c r="H72" i="10"/>
  <c r="G73" i="10"/>
  <c r="H73" i="10"/>
  <c r="H71" i="10"/>
  <c r="G71" i="10"/>
  <c r="G69" i="10"/>
  <c r="G66" i="10"/>
  <c r="H65" i="10"/>
  <c r="G65" i="10"/>
  <c r="G61" i="10"/>
  <c r="H61" i="10"/>
  <c r="G62" i="10"/>
  <c r="H62" i="10"/>
  <c r="H60" i="10"/>
  <c r="G60" i="10"/>
  <c r="H56" i="10"/>
  <c r="H55" i="10" s="1"/>
  <c r="H54" i="10" s="1"/>
  <c r="H53" i="10" s="1"/>
  <c r="H52" i="10" s="1"/>
  <c r="H51" i="10" s="1"/>
  <c r="G56" i="10"/>
  <c r="G55" i="10" s="1"/>
  <c r="G54" i="10" s="1"/>
  <c r="G53" i="10" s="1"/>
  <c r="G52" i="10" s="1"/>
  <c r="G51" i="10" s="1"/>
  <c r="G49" i="10"/>
  <c r="H49" i="10"/>
  <c r="H48" i="10"/>
  <c r="G48" i="10"/>
  <c r="G44" i="10"/>
  <c r="H44" i="10"/>
  <c r="H43" i="10"/>
  <c r="G43" i="10"/>
  <c r="G38" i="10"/>
  <c r="G39" i="10"/>
  <c r="G37" i="10"/>
  <c r="G34" i="10"/>
  <c r="G33" i="10"/>
  <c r="G29" i="10"/>
  <c r="G30" i="10"/>
  <c r="G28" i="10"/>
  <c r="G23" i="10"/>
  <c r="H23" i="10"/>
  <c r="H22" i="10"/>
  <c r="G22" i="10"/>
  <c r="H378" i="32"/>
  <c r="H377" i="32" s="1"/>
  <c r="H376" i="32" s="1"/>
  <c r="H375" i="32" s="1"/>
  <c r="H374" i="32" s="1"/>
  <c r="H373" i="32" s="1"/>
  <c r="H372" i="32" s="1"/>
  <c r="G378" i="32"/>
  <c r="G377" i="32" s="1"/>
  <c r="G376" i="32" s="1"/>
  <c r="G375" i="32" s="1"/>
  <c r="G374" i="32" s="1"/>
  <c r="G373" i="32" s="1"/>
  <c r="G372" i="32" s="1"/>
  <c r="H371" i="32"/>
  <c r="G371" i="32"/>
  <c r="G370" i="32" s="1"/>
  <c r="G369" i="32" s="1"/>
  <c r="H368" i="32"/>
  <c r="H367" i="32" s="1"/>
  <c r="H366" i="32" s="1"/>
  <c r="G368" i="32"/>
  <c r="G361" i="32"/>
  <c r="H361" i="32"/>
  <c r="H360" i="32"/>
  <c r="G360" i="32"/>
  <c r="G357" i="32"/>
  <c r="H357" i="32"/>
  <c r="H356" i="32"/>
  <c r="G356" i="32"/>
  <c r="H353" i="32"/>
  <c r="G353" i="32"/>
  <c r="G352" i="32"/>
  <c r="H352" i="32"/>
  <c r="H351" i="32"/>
  <c r="G351" i="32"/>
  <c r="G347" i="32"/>
  <c r="H347" i="32"/>
  <c r="H346" i="32"/>
  <c r="G346" i="32"/>
  <c r="H344" i="32"/>
  <c r="G344" i="32"/>
  <c r="G343" i="32"/>
  <c r="H343" i="32"/>
  <c r="H342" i="32"/>
  <c r="G342" i="32"/>
  <c r="G337" i="32"/>
  <c r="H337" i="32"/>
  <c r="H336" i="32"/>
  <c r="G336" i="32"/>
  <c r="G333" i="32"/>
  <c r="G331" i="32" s="1"/>
  <c r="H333" i="32"/>
  <c r="H331" i="32" s="1"/>
  <c r="G328" i="32"/>
  <c r="H328" i="32"/>
  <c r="G329" i="32"/>
  <c r="H329" i="32"/>
  <c r="H327" i="32"/>
  <c r="G327" i="32"/>
  <c r="H322" i="32"/>
  <c r="H321" i="32" s="1"/>
  <c r="H320" i="32" s="1"/>
  <c r="H319" i="32" s="1"/>
  <c r="H318" i="32" s="1"/>
  <c r="G322" i="32"/>
  <c r="H316" i="32"/>
  <c r="G316" i="32"/>
  <c r="H311" i="32"/>
  <c r="H310" i="32" s="1"/>
  <c r="H309" i="32" s="1"/>
  <c r="H308" i="32" s="1"/>
  <c r="H307" i="32" s="1"/>
  <c r="G311" i="32"/>
  <c r="G310" i="32" s="1"/>
  <c r="G309" i="32" s="1"/>
  <c r="G308" i="32" s="1"/>
  <c r="G307" i="32" s="1"/>
  <c r="H305" i="32"/>
  <c r="G305" i="32"/>
  <c r="G304" i="32" s="1"/>
  <c r="G303" i="32" s="1"/>
  <c r="G302" i="32" s="1"/>
  <c r="G301" i="32" s="1"/>
  <c r="G300" i="32" s="1"/>
  <c r="G299" i="32" s="1"/>
  <c r="H298" i="32"/>
  <c r="H297" i="32" s="1"/>
  <c r="H296" i="32" s="1"/>
  <c r="H295" i="32" s="1"/>
  <c r="H294" i="32" s="1"/>
  <c r="H293" i="32" s="1"/>
  <c r="H292" i="32" s="1"/>
  <c r="G298" i="32"/>
  <c r="G289" i="32"/>
  <c r="H289" i="32"/>
  <c r="G290" i="32"/>
  <c r="H290" i="32"/>
  <c r="H288" i="32"/>
  <c r="G288" i="32"/>
  <c r="G285" i="32"/>
  <c r="H285" i="32"/>
  <c r="H284" i="32"/>
  <c r="G284" i="32"/>
  <c r="G280" i="32"/>
  <c r="H280" i="32"/>
  <c r="G281" i="32"/>
  <c r="H281" i="32"/>
  <c r="H279" i="32"/>
  <c r="G279" i="32"/>
  <c r="G274" i="32"/>
  <c r="H274" i="32"/>
  <c r="H273" i="32"/>
  <c r="G273" i="32"/>
  <c r="G272" i="32" s="1"/>
  <c r="G271" i="32" s="1"/>
  <c r="G269" i="32"/>
  <c r="H269" i="32"/>
  <c r="G270" i="32"/>
  <c r="H270" i="32"/>
  <c r="H268" i="32"/>
  <c r="G268" i="32"/>
  <c r="H260" i="32"/>
  <c r="G260" i="32"/>
  <c r="H256" i="32"/>
  <c r="H255" i="32" s="1"/>
  <c r="H254" i="32" s="1"/>
  <c r="H253" i="32" s="1"/>
  <c r="H252" i="32" s="1"/>
  <c r="H251" i="32" s="1"/>
  <c r="H250" i="32" s="1"/>
  <c r="G256" i="32"/>
  <c r="G255" i="32" s="1"/>
  <c r="G254" i="32" s="1"/>
  <c r="G253" i="32" s="1"/>
  <c r="G252" i="32" s="1"/>
  <c r="G251" i="32" s="1"/>
  <c r="G250" i="32" s="1"/>
  <c r="H249" i="32"/>
  <c r="H248" i="32" s="1"/>
  <c r="H247" i="32" s="1"/>
  <c r="H246" i="32" s="1"/>
  <c r="H245" i="32" s="1"/>
  <c r="H244" i="32" s="1"/>
  <c r="H243" i="32" s="1"/>
  <c r="G249" i="32"/>
  <c r="G248" i="32" s="1"/>
  <c r="G247" i="32" s="1"/>
  <c r="G246" i="32" s="1"/>
  <c r="G245" i="32" s="1"/>
  <c r="G244" i="32" s="1"/>
  <c r="G243" i="32" s="1"/>
  <c r="H242" i="32"/>
  <c r="G242" i="32"/>
  <c r="G241" i="32" s="1"/>
  <c r="G240" i="32" s="1"/>
  <c r="G239" i="32" s="1"/>
  <c r="G238" i="32" s="1"/>
  <c r="G237" i="32" s="1"/>
  <c r="H236" i="32"/>
  <c r="H235" i="32" s="1"/>
  <c r="H234" i="32" s="1"/>
  <c r="H233" i="32" s="1"/>
  <c r="H232" i="32" s="1"/>
  <c r="G236" i="32"/>
  <c r="F231" i="32"/>
  <c r="H231" i="32"/>
  <c r="H230" i="32" s="1"/>
  <c r="H229" i="32" s="1"/>
  <c r="H228" i="32" s="1"/>
  <c r="G231" i="32"/>
  <c r="H227" i="32"/>
  <c r="G227" i="32"/>
  <c r="G226" i="32" s="1"/>
  <c r="G225" i="32" s="1"/>
  <c r="G224" i="32" s="1"/>
  <c r="H223" i="32"/>
  <c r="H222" i="32" s="1"/>
  <c r="H221" i="32" s="1"/>
  <c r="H220" i="32" s="1"/>
  <c r="G223" i="32"/>
  <c r="H219" i="32"/>
  <c r="H218" i="32" s="1"/>
  <c r="H217" i="32" s="1"/>
  <c r="H216" i="32" s="1"/>
  <c r="G219" i="32"/>
  <c r="H212" i="32"/>
  <c r="H211" i="32" s="1"/>
  <c r="H210" i="32" s="1"/>
  <c r="H209" i="32" s="1"/>
  <c r="H208" i="32" s="1"/>
  <c r="G212" i="32"/>
  <c r="H207" i="32"/>
  <c r="H206" i="32" s="1"/>
  <c r="H205" i="32" s="1"/>
  <c r="H204" i="32" s="1"/>
  <c r="F207" i="32"/>
  <c r="G207" i="32"/>
  <c r="H203" i="32"/>
  <c r="H202" i="32" s="1"/>
  <c r="H201" i="32" s="1"/>
  <c r="H200" i="32" s="1"/>
  <c r="G203" i="32"/>
  <c r="G202" i="32" s="1"/>
  <c r="G201" i="32" s="1"/>
  <c r="G200" i="32" s="1"/>
  <c r="H196" i="32"/>
  <c r="H195" i="32" s="1"/>
  <c r="H194" i="32" s="1"/>
  <c r="H193" i="32" s="1"/>
  <c r="H192" i="32" s="1"/>
  <c r="H191" i="32" s="1"/>
  <c r="G196" i="32"/>
  <c r="G195" i="32" s="1"/>
  <c r="G194" i="32" s="1"/>
  <c r="G193" i="32" s="1"/>
  <c r="G192" i="32" s="1"/>
  <c r="G191" i="32" s="1"/>
  <c r="H190" i="32"/>
  <c r="G190" i="32"/>
  <c r="I598" i="11"/>
  <c r="H597" i="11"/>
  <c r="H596" i="11" s="1"/>
  <c r="G597" i="11"/>
  <c r="H185" i="32"/>
  <c r="H184" i="32" s="1"/>
  <c r="H183" i="32" s="1"/>
  <c r="G185" i="32"/>
  <c r="G184" i="32" s="1"/>
  <c r="G183" i="32" s="1"/>
  <c r="H182" i="32"/>
  <c r="G182" i="32"/>
  <c r="H176" i="32"/>
  <c r="H175" i="32" s="1"/>
  <c r="H174" i="32" s="1"/>
  <c r="G176" i="32"/>
  <c r="G175" i="32" s="1"/>
  <c r="G174" i="32" s="1"/>
  <c r="H173" i="32"/>
  <c r="H172" i="32" s="1"/>
  <c r="H171" i="32" s="1"/>
  <c r="G173" i="32"/>
  <c r="H166" i="32"/>
  <c r="H165" i="32" s="1"/>
  <c r="H164" i="32" s="1"/>
  <c r="G166" i="32"/>
  <c r="G165" i="32" s="1"/>
  <c r="G164" i="32" s="1"/>
  <c r="H163" i="32"/>
  <c r="H162" i="32" s="1"/>
  <c r="H161" i="32" s="1"/>
  <c r="G163" i="32"/>
  <c r="H158" i="32"/>
  <c r="G158" i="32"/>
  <c r="G157" i="32" s="1"/>
  <c r="G156" i="32" s="1"/>
  <c r="H155" i="32"/>
  <c r="H154" i="32" s="1"/>
  <c r="H153" i="32" s="1"/>
  <c r="G155" i="32"/>
  <c r="H152" i="32"/>
  <c r="G152" i="32"/>
  <c r="G151" i="32" s="1"/>
  <c r="G150" i="32" s="1"/>
  <c r="H145" i="32"/>
  <c r="H144" i="32" s="1"/>
  <c r="H143" i="32" s="1"/>
  <c r="H142" i="32" s="1"/>
  <c r="H141" i="32" s="1"/>
  <c r="H140" i="32" s="1"/>
  <c r="G145" i="32"/>
  <c r="G144" i="32" s="1"/>
  <c r="G143" i="32" s="1"/>
  <c r="G142" i="32" s="1"/>
  <c r="G141" i="32" s="1"/>
  <c r="G140" i="32" s="1"/>
  <c r="H139" i="32"/>
  <c r="G139" i="32"/>
  <c r="H132" i="32"/>
  <c r="H131" i="32" s="1"/>
  <c r="H130" i="32" s="1"/>
  <c r="H129" i="32" s="1"/>
  <c r="H128" i="32" s="1"/>
  <c r="G132" i="32"/>
  <c r="G114" i="32"/>
  <c r="H114" i="32"/>
  <c r="H113" i="32"/>
  <c r="G113" i="32"/>
  <c r="G112" i="32" s="1"/>
  <c r="H111" i="32"/>
  <c r="G111" i="32"/>
  <c r="G106" i="32"/>
  <c r="H106" i="32"/>
  <c r="H105" i="32"/>
  <c r="G105" i="32"/>
  <c r="G102" i="32"/>
  <c r="H102" i="32"/>
  <c r="H101" i="32"/>
  <c r="G101" i="32"/>
  <c r="G97" i="32"/>
  <c r="H97" i="32"/>
  <c r="G98" i="32"/>
  <c r="H98" i="32"/>
  <c r="H96" i="32"/>
  <c r="G96" i="32"/>
  <c r="G95" i="32" s="1"/>
  <c r="H84" i="32"/>
  <c r="H83" i="32" s="1"/>
  <c r="H82" i="32" s="1"/>
  <c r="G84" i="32"/>
  <c r="H81" i="32"/>
  <c r="H80" i="32" s="1"/>
  <c r="H79" i="32" s="1"/>
  <c r="G81" i="32"/>
  <c r="G80" i="32" s="1"/>
  <c r="G79" i="32" s="1"/>
  <c r="H76" i="32"/>
  <c r="H75" i="32" s="1"/>
  <c r="H74" i="32" s="1"/>
  <c r="G76" i="32"/>
  <c r="H73" i="32"/>
  <c r="H72" i="32" s="1"/>
  <c r="H71" i="32" s="1"/>
  <c r="G73" i="32"/>
  <c r="G72" i="32" s="1"/>
  <c r="G71" i="32" s="1"/>
  <c r="H66" i="32"/>
  <c r="H65" i="32" s="1"/>
  <c r="H64" i="32" s="1"/>
  <c r="H63" i="32" s="1"/>
  <c r="H62" i="32"/>
  <c r="H61" i="32" s="1"/>
  <c r="H60" i="32" s="1"/>
  <c r="G62" i="32"/>
  <c r="H59" i="32"/>
  <c r="H58" i="32" s="1"/>
  <c r="H57" i="32" s="1"/>
  <c r="G59" i="32"/>
  <c r="H53" i="32"/>
  <c r="H52" i="32" s="1"/>
  <c r="H51" i="32" s="1"/>
  <c r="H50" i="32" s="1"/>
  <c r="H49" i="32" s="1"/>
  <c r="G53" i="32"/>
  <c r="H48" i="32"/>
  <c r="G48" i="32"/>
  <c r="H38" i="32"/>
  <c r="H37" i="32" s="1"/>
  <c r="H36" i="32" s="1"/>
  <c r="G38" i="32"/>
  <c r="H35" i="32"/>
  <c r="H34" i="32" s="1"/>
  <c r="H33" i="32" s="1"/>
  <c r="G35" i="32"/>
  <c r="H28" i="32"/>
  <c r="H43" i="32"/>
  <c r="H47" i="32"/>
  <c r="H46" i="32" s="1"/>
  <c r="H45" i="32" s="1"/>
  <c r="H44" i="32" s="1"/>
  <c r="H110" i="32"/>
  <c r="H109" i="32" s="1"/>
  <c r="H120" i="32"/>
  <c r="H119" i="32" s="1"/>
  <c r="H118" i="32" s="1"/>
  <c r="H117" i="32" s="1"/>
  <c r="H116" i="32" s="1"/>
  <c r="H126" i="32"/>
  <c r="H125" i="32" s="1"/>
  <c r="H124" i="32" s="1"/>
  <c r="H123" i="32" s="1"/>
  <c r="H122" i="32" s="1"/>
  <c r="H138" i="32"/>
  <c r="H137" i="32" s="1"/>
  <c r="H136" i="32" s="1"/>
  <c r="H135" i="32" s="1"/>
  <c r="H134" i="32" s="1"/>
  <c r="H151" i="32"/>
  <c r="H150" i="32" s="1"/>
  <c r="H157" i="32"/>
  <c r="H156" i="32" s="1"/>
  <c r="H181" i="32"/>
  <c r="H180" i="32" s="1"/>
  <c r="H179" i="32" s="1"/>
  <c r="H189" i="32"/>
  <c r="H188" i="32" s="1"/>
  <c r="H187" i="32" s="1"/>
  <c r="H186" i="32" s="1"/>
  <c r="H226" i="32"/>
  <c r="H225" i="32" s="1"/>
  <c r="H224" i="32" s="1"/>
  <c r="H241" i="32"/>
  <c r="H240" i="32" s="1"/>
  <c r="H239" i="32" s="1"/>
  <c r="H238" i="32" s="1"/>
  <c r="H237" i="32" s="1"/>
  <c r="H259" i="32"/>
  <c r="H258" i="32" s="1"/>
  <c r="H257" i="32" s="1"/>
  <c r="H304" i="32"/>
  <c r="H303" i="32" s="1"/>
  <c r="H302" i="32" s="1"/>
  <c r="H301" i="32" s="1"/>
  <c r="H300" i="32" s="1"/>
  <c r="H299" i="32" s="1"/>
  <c r="H315" i="32"/>
  <c r="H314" i="32" s="1"/>
  <c r="H313" i="32" s="1"/>
  <c r="H312" i="32" s="1"/>
  <c r="H341" i="32"/>
  <c r="H370" i="32"/>
  <c r="H369" i="32" s="1"/>
  <c r="F378" i="32"/>
  <c r="E378" i="32"/>
  <c r="D378" i="32"/>
  <c r="C378" i="32"/>
  <c r="A378" i="32"/>
  <c r="F377" i="32"/>
  <c r="E377" i="32"/>
  <c r="D377" i="32"/>
  <c r="C377" i="32"/>
  <c r="A377" i="32"/>
  <c r="F376" i="32"/>
  <c r="E376" i="32"/>
  <c r="D376" i="32"/>
  <c r="C376" i="32"/>
  <c r="A376" i="32"/>
  <c r="F375" i="32"/>
  <c r="E375" i="32"/>
  <c r="D375" i="32"/>
  <c r="C375" i="32"/>
  <c r="A375" i="32"/>
  <c r="F374" i="32"/>
  <c r="E374" i="32"/>
  <c r="D374" i="32"/>
  <c r="C374" i="32"/>
  <c r="A374" i="32"/>
  <c r="F373" i="32"/>
  <c r="E373" i="32"/>
  <c r="D373" i="32"/>
  <c r="C373" i="32"/>
  <c r="A373" i="32"/>
  <c r="F372" i="32"/>
  <c r="E372" i="32"/>
  <c r="A372" i="32"/>
  <c r="F371" i="32"/>
  <c r="E371" i="32"/>
  <c r="D371" i="32"/>
  <c r="C371" i="32"/>
  <c r="A371" i="32"/>
  <c r="F370" i="32"/>
  <c r="E370" i="32"/>
  <c r="D370" i="32"/>
  <c r="C370" i="32"/>
  <c r="A370" i="32"/>
  <c r="F369" i="32"/>
  <c r="E369" i="32"/>
  <c r="D369" i="32"/>
  <c r="C369" i="32"/>
  <c r="A369" i="32"/>
  <c r="F368" i="32"/>
  <c r="E368" i="32"/>
  <c r="D368" i="32"/>
  <c r="C368" i="32"/>
  <c r="A368" i="32"/>
  <c r="G367" i="32"/>
  <c r="F367" i="32"/>
  <c r="E367" i="32"/>
  <c r="D367" i="32"/>
  <c r="C367" i="32"/>
  <c r="A367" i="32"/>
  <c r="G366" i="32"/>
  <c r="F366" i="32"/>
  <c r="E366" i="32"/>
  <c r="D366" i="32"/>
  <c r="C366" i="32"/>
  <c r="A366" i="32"/>
  <c r="F365" i="32"/>
  <c r="E365" i="32"/>
  <c r="D365" i="32"/>
  <c r="C365" i="32"/>
  <c r="A365" i="32"/>
  <c r="F364" i="32"/>
  <c r="E364" i="32"/>
  <c r="D364" i="32"/>
  <c r="C364" i="32"/>
  <c r="A364" i="32"/>
  <c r="F363" i="32"/>
  <c r="E363" i="32"/>
  <c r="D363" i="32"/>
  <c r="C363" i="32"/>
  <c r="A363" i="32"/>
  <c r="F362" i="32"/>
  <c r="E362" i="32"/>
  <c r="A362" i="32"/>
  <c r="F361" i="32"/>
  <c r="E361" i="32"/>
  <c r="D361" i="32"/>
  <c r="C361" i="32"/>
  <c r="A361" i="32"/>
  <c r="F360" i="32"/>
  <c r="E360" i="32"/>
  <c r="D360" i="32"/>
  <c r="C360" i="32"/>
  <c r="A360" i="32"/>
  <c r="G359" i="32"/>
  <c r="F359" i="32"/>
  <c r="E359" i="32"/>
  <c r="D359" i="32"/>
  <c r="C359" i="32"/>
  <c r="A359" i="32"/>
  <c r="G358" i="32"/>
  <c r="F358" i="32"/>
  <c r="E358" i="32"/>
  <c r="D358" i="32"/>
  <c r="C358" i="32"/>
  <c r="A358" i="32"/>
  <c r="F357" i="32"/>
  <c r="E357" i="32"/>
  <c r="D357" i="32"/>
  <c r="C357" i="32"/>
  <c r="A357" i="32"/>
  <c r="F356" i="32"/>
  <c r="E356" i="32"/>
  <c r="D356" i="32"/>
  <c r="C356" i="32"/>
  <c r="A356" i="32"/>
  <c r="F355" i="32"/>
  <c r="E355" i="32"/>
  <c r="D355" i="32"/>
  <c r="C355" i="32"/>
  <c r="A355" i="32"/>
  <c r="F354" i="32"/>
  <c r="E354" i="32"/>
  <c r="D354" i="32"/>
  <c r="C354" i="32"/>
  <c r="A354" i="32"/>
  <c r="F353" i="32"/>
  <c r="E353" i="32"/>
  <c r="D353" i="32"/>
  <c r="C353" i="32"/>
  <c r="A353" i="32"/>
  <c r="F352" i="32"/>
  <c r="E352" i="32"/>
  <c r="D352" i="32"/>
  <c r="C352" i="32"/>
  <c r="A352" i="32"/>
  <c r="F351" i="32"/>
  <c r="E351" i="32"/>
  <c r="D351" i="32"/>
  <c r="C351" i="32"/>
  <c r="A351" i="32"/>
  <c r="F350" i="32"/>
  <c r="E350" i="32"/>
  <c r="D350" i="32"/>
  <c r="C350" i="32"/>
  <c r="A350" i="32"/>
  <c r="F349" i="32"/>
  <c r="E349" i="32"/>
  <c r="D349" i="32"/>
  <c r="C349" i="32"/>
  <c r="A349" i="32"/>
  <c r="F348" i="32"/>
  <c r="E348" i="32"/>
  <c r="D348" i="32"/>
  <c r="C348" i="32"/>
  <c r="A348" i="32"/>
  <c r="F347" i="32"/>
  <c r="E347" i="32"/>
  <c r="D347" i="32"/>
  <c r="C347" i="32"/>
  <c r="A347" i="32"/>
  <c r="F346" i="32"/>
  <c r="E346" i="32"/>
  <c r="D346" i="32"/>
  <c r="C346" i="32"/>
  <c r="A346" i="32"/>
  <c r="G345" i="32"/>
  <c r="F345" i="32"/>
  <c r="E345" i="32"/>
  <c r="D345" i="32"/>
  <c r="C345" i="32"/>
  <c r="A345" i="32"/>
  <c r="F344" i="32"/>
  <c r="E344" i="32"/>
  <c r="D344" i="32"/>
  <c r="C344" i="32"/>
  <c r="A344" i="32"/>
  <c r="F343" i="32"/>
  <c r="E343" i="32"/>
  <c r="D343" i="32"/>
  <c r="C343" i="32"/>
  <c r="A343" i="32"/>
  <c r="F342" i="32"/>
  <c r="E342" i="32"/>
  <c r="D342" i="32"/>
  <c r="C342" i="32"/>
  <c r="A342" i="32"/>
  <c r="F341" i="32"/>
  <c r="E341" i="32"/>
  <c r="D341" i="32"/>
  <c r="C341" i="32"/>
  <c r="A341" i="32"/>
  <c r="F340" i="32"/>
  <c r="E340" i="32"/>
  <c r="D340" i="32"/>
  <c r="C340" i="32"/>
  <c r="A340" i="32"/>
  <c r="F339" i="32"/>
  <c r="E339" i="32"/>
  <c r="D339" i="32"/>
  <c r="C339" i="32"/>
  <c r="A339" i="32"/>
  <c r="F338" i="32"/>
  <c r="E338" i="32"/>
  <c r="D338" i="32"/>
  <c r="C338" i="32"/>
  <c r="A338" i="32"/>
  <c r="F337" i="32"/>
  <c r="E337" i="32"/>
  <c r="D337" i="32"/>
  <c r="C337" i="32"/>
  <c r="A337" i="32"/>
  <c r="F336" i="32"/>
  <c r="E336" i="32"/>
  <c r="D336" i="32"/>
  <c r="C336" i="32"/>
  <c r="A336" i="32"/>
  <c r="F335" i="32"/>
  <c r="E335" i="32"/>
  <c r="D335" i="32"/>
  <c r="C335" i="32"/>
  <c r="A335" i="32"/>
  <c r="F334" i="32"/>
  <c r="E334" i="32"/>
  <c r="D334" i="32"/>
  <c r="C334" i="32"/>
  <c r="A334" i="32"/>
  <c r="F333" i="32"/>
  <c r="E333" i="32"/>
  <c r="D333" i="32"/>
  <c r="C333" i="32"/>
  <c r="A333" i="32"/>
  <c r="F332" i="32"/>
  <c r="E332" i="32"/>
  <c r="D332" i="32"/>
  <c r="C332" i="32"/>
  <c r="A332" i="32"/>
  <c r="F331" i="32"/>
  <c r="E331" i="32"/>
  <c r="D331" i="32"/>
  <c r="C331" i="32"/>
  <c r="A331" i="32"/>
  <c r="G330" i="32"/>
  <c r="F330" i="32"/>
  <c r="E330" i="32"/>
  <c r="D330" i="32"/>
  <c r="C330" i="32"/>
  <c r="A330" i="32"/>
  <c r="F329" i="32"/>
  <c r="E329" i="32"/>
  <c r="D329" i="32"/>
  <c r="C329" i="32"/>
  <c r="A329" i="32"/>
  <c r="F328" i="32"/>
  <c r="E328" i="32"/>
  <c r="D328" i="32"/>
  <c r="C328" i="32"/>
  <c r="A328" i="32"/>
  <c r="F327" i="32"/>
  <c r="E327" i="32"/>
  <c r="D327" i="32"/>
  <c r="C327" i="32"/>
  <c r="A327" i="32"/>
  <c r="F326" i="32"/>
  <c r="E326" i="32"/>
  <c r="D326" i="32"/>
  <c r="C326" i="32"/>
  <c r="A326" i="32"/>
  <c r="F325" i="32"/>
  <c r="E325" i="32"/>
  <c r="D325" i="32"/>
  <c r="C325" i="32"/>
  <c r="A325" i="32"/>
  <c r="F324" i="32"/>
  <c r="E324" i="32"/>
  <c r="D324" i="32"/>
  <c r="C324" i="32"/>
  <c r="A324" i="32"/>
  <c r="F323" i="32"/>
  <c r="E323" i="32"/>
  <c r="D323" i="32"/>
  <c r="C323" i="32"/>
  <c r="A323" i="32"/>
  <c r="F322" i="32"/>
  <c r="E322" i="32"/>
  <c r="D322" i="32"/>
  <c r="C322" i="32"/>
  <c r="A322" i="32"/>
  <c r="G321" i="32"/>
  <c r="F321" i="32"/>
  <c r="E321" i="32"/>
  <c r="D321" i="32"/>
  <c r="C321" i="32"/>
  <c r="A321" i="32"/>
  <c r="G320" i="32"/>
  <c r="G319" i="32" s="1"/>
  <c r="G318" i="32" s="1"/>
  <c r="F320" i="32"/>
  <c r="E320" i="32"/>
  <c r="D320" i="32"/>
  <c r="C320" i="32"/>
  <c r="A320" i="32"/>
  <c r="F319" i="32"/>
  <c r="E319" i="32"/>
  <c r="D319" i="32"/>
  <c r="C319" i="32"/>
  <c r="A319" i="32"/>
  <c r="F318" i="32"/>
  <c r="E318" i="32"/>
  <c r="D318" i="32"/>
  <c r="C318" i="32"/>
  <c r="A318" i="32"/>
  <c r="F317" i="32"/>
  <c r="E317" i="32"/>
  <c r="D317" i="32"/>
  <c r="C317" i="32"/>
  <c r="A317" i="32"/>
  <c r="F316" i="32"/>
  <c r="E316" i="32"/>
  <c r="D316" i="32"/>
  <c r="C316" i="32"/>
  <c r="A316" i="32"/>
  <c r="G315" i="32"/>
  <c r="G314" i="32" s="1"/>
  <c r="G313" i="32" s="1"/>
  <c r="G312" i="32" s="1"/>
  <c r="F315" i="32"/>
  <c r="E315" i="32"/>
  <c r="D315" i="32"/>
  <c r="C315" i="32"/>
  <c r="A315" i="32"/>
  <c r="F314" i="32"/>
  <c r="E314" i="32"/>
  <c r="D314" i="32"/>
  <c r="C314" i="32"/>
  <c r="A314" i="32"/>
  <c r="F313" i="32"/>
  <c r="E313" i="32"/>
  <c r="D313" i="32"/>
  <c r="C313" i="32"/>
  <c r="A313" i="32"/>
  <c r="F312" i="32"/>
  <c r="E312" i="32"/>
  <c r="D312" i="32"/>
  <c r="C312" i="32"/>
  <c r="A312" i="32"/>
  <c r="F311" i="32"/>
  <c r="E311" i="32"/>
  <c r="D311" i="32"/>
  <c r="C311" i="32"/>
  <c r="A311" i="32"/>
  <c r="F310" i="32"/>
  <c r="E310" i="32"/>
  <c r="D310" i="32"/>
  <c r="C310" i="32"/>
  <c r="A310" i="32"/>
  <c r="F309" i="32"/>
  <c r="E309" i="32"/>
  <c r="D309" i="32"/>
  <c r="C309" i="32"/>
  <c r="A309" i="32"/>
  <c r="F308" i="32"/>
  <c r="E308" i="32"/>
  <c r="D308" i="32"/>
  <c r="C308" i="32"/>
  <c r="A308" i="32"/>
  <c r="F307" i="32"/>
  <c r="E307" i="32"/>
  <c r="D307" i="32"/>
  <c r="C307" i="32"/>
  <c r="A307" i="32"/>
  <c r="F306" i="32"/>
  <c r="E306" i="32"/>
  <c r="D306" i="32"/>
  <c r="C306" i="32"/>
  <c r="A306" i="32"/>
  <c r="F305" i="32"/>
  <c r="E305" i="32"/>
  <c r="D305" i="32"/>
  <c r="C305" i="32"/>
  <c r="A305" i="32"/>
  <c r="F304" i="32"/>
  <c r="E304" i="32"/>
  <c r="D304" i="32"/>
  <c r="C304" i="32"/>
  <c r="A304" i="32"/>
  <c r="F303" i="32"/>
  <c r="E303" i="32"/>
  <c r="D303" i="32"/>
  <c r="C303" i="32"/>
  <c r="A303" i="32"/>
  <c r="F302" i="32"/>
  <c r="E302" i="32"/>
  <c r="D302" i="32"/>
  <c r="C302" i="32"/>
  <c r="A302" i="32"/>
  <c r="F301" i="32"/>
  <c r="E301" i="32"/>
  <c r="D301" i="32"/>
  <c r="C301" i="32"/>
  <c r="A301" i="32"/>
  <c r="F300" i="32"/>
  <c r="E300" i="32"/>
  <c r="D300" i="32"/>
  <c r="C300" i="32"/>
  <c r="A300" i="32"/>
  <c r="F299" i="32"/>
  <c r="E299" i="32"/>
  <c r="D299" i="32"/>
  <c r="C299" i="32"/>
  <c r="A299" i="32"/>
  <c r="F298" i="32"/>
  <c r="E298" i="32"/>
  <c r="D298" i="32"/>
  <c r="C298" i="32"/>
  <c r="A298" i="32"/>
  <c r="G297" i="32"/>
  <c r="F297" i="32"/>
  <c r="E297" i="32"/>
  <c r="D297" i="32"/>
  <c r="C297" i="32"/>
  <c r="A297" i="32"/>
  <c r="G296" i="32"/>
  <c r="G295" i="32" s="1"/>
  <c r="G294" i="32" s="1"/>
  <c r="G293" i="32" s="1"/>
  <c r="G292" i="32" s="1"/>
  <c r="F296" i="32"/>
  <c r="E296" i="32"/>
  <c r="D296" i="32"/>
  <c r="C296" i="32"/>
  <c r="A296" i="32"/>
  <c r="F295" i="32"/>
  <c r="E295" i="32"/>
  <c r="D295" i="32"/>
  <c r="C295" i="32"/>
  <c r="A295" i="32"/>
  <c r="F294" i="32"/>
  <c r="E294" i="32"/>
  <c r="D294" i="32"/>
  <c r="C294" i="32"/>
  <c r="A294" i="32"/>
  <c r="F293" i="32"/>
  <c r="E293" i="32"/>
  <c r="D293" i="32"/>
  <c r="C293" i="32"/>
  <c r="A293" i="32"/>
  <c r="F292" i="32"/>
  <c r="E292" i="32"/>
  <c r="D292" i="32"/>
  <c r="C292" i="32"/>
  <c r="A292" i="32"/>
  <c r="F291" i="32"/>
  <c r="E291" i="32"/>
  <c r="D291" i="32"/>
  <c r="C291" i="32"/>
  <c r="A291" i="32"/>
  <c r="F290" i="32"/>
  <c r="E290" i="32"/>
  <c r="D290" i="32"/>
  <c r="C290" i="32"/>
  <c r="A290" i="32"/>
  <c r="F289" i="32"/>
  <c r="E289" i="32"/>
  <c r="D289" i="32"/>
  <c r="C289" i="32"/>
  <c r="A289" i="32"/>
  <c r="F288" i="32"/>
  <c r="E288" i="32"/>
  <c r="D288" i="32"/>
  <c r="C288" i="32"/>
  <c r="A288" i="32"/>
  <c r="G287" i="32"/>
  <c r="F287" i="32"/>
  <c r="E287" i="32"/>
  <c r="D287" i="32"/>
  <c r="C287" i="32"/>
  <c r="A287" i="32"/>
  <c r="G286" i="32"/>
  <c r="F286" i="32"/>
  <c r="E286" i="32"/>
  <c r="D286" i="32"/>
  <c r="C286" i="32"/>
  <c r="A286" i="32"/>
  <c r="F285" i="32"/>
  <c r="E285" i="32"/>
  <c r="D285" i="32"/>
  <c r="C285" i="32"/>
  <c r="A285" i="32"/>
  <c r="F284" i="32"/>
  <c r="E284" i="32"/>
  <c r="D284" i="32"/>
  <c r="C284" i="32"/>
  <c r="A284" i="32"/>
  <c r="F283" i="32"/>
  <c r="E283" i="32"/>
  <c r="D283" i="32"/>
  <c r="C283" i="32"/>
  <c r="A283" i="32"/>
  <c r="F282" i="32"/>
  <c r="E282" i="32"/>
  <c r="D282" i="32"/>
  <c r="C282" i="32"/>
  <c r="A282" i="32"/>
  <c r="F281" i="32"/>
  <c r="E281" i="32"/>
  <c r="D281" i="32"/>
  <c r="C281" i="32"/>
  <c r="A281" i="32"/>
  <c r="F280" i="32"/>
  <c r="E280" i="32"/>
  <c r="D280" i="32"/>
  <c r="C280" i="32"/>
  <c r="A280" i="32"/>
  <c r="F279" i="32"/>
  <c r="E279" i="32"/>
  <c r="D279" i="32"/>
  <c r="C279" i="32"/>
  <c r="A279" i="32"/>
  <c r="F278" i="32"/>
  <c r="E278" i="32"/>
  <c r="D278" i="32"/>
  <c r="C278" i="32"/>
  <c r="A278" i="32"/>
  <c r="F277" i="32"/>
  <c r="E277" i="32"/>
  <c r="D277" i="32"/>
  <c r="C277" i="32"/>
  <c r="A277" i="32"/>
  <c r="F276" i="32"/>
  <c r="E276" i="32"/>
  <c r="D276" i="32"/>
  <c r="C276" i="32"/>
  <c r="A276" i="32"/>
  <c r="F275" i="32"/>
  <c r="E275" i="32"/>
  <c r="D275" i="32"/>
  <c r="C275" i="32"/>
  <c r="A275" i="32"/>
  <c r="F274" i="32"/>
  <c r="E274" i="32"/>
  <c r="D274" i="32"/>
  <c r="C274" i="32"/>
  <c r="A274" i="32"/>
  <c r="F273" i="32"/>
  <c r="E273" i="32"/>
  <c r="D273" i="32"/>
  <c r="C273" i="32"/>
  <c r="A273" i="32"/>
  <c r="F272" i="32"/>
  <c r="E272" i="32"/>
  <c r="D272" i="32"/>
  <c r="C272" i="32"/>
  <c r="A272" i="32"/>
  <c r="F271" i="32"/>
  <c r="E271" i="32"/>
  <c r="D271" i="32"/>
  <c r="C271" i="32"/>
  <c r="A271" i="32"/>
  <c r="F270" i="32"/>
  <c r="E270" i="32"/>
  <c r="D270" i="32"/>
  <c r="C270" i="32"/>
  <c r="A270" i="32"/>
  <c r="F269" i="32"/>
  <c r="E269" i="32"/>
  <c r="D269" i="32"/>
  <c r="C269" i="32"/>
  <c r="A269" i="32"/>
  <c r="F268" i="32"/>
  <c r="E268" i="32"/>
  <c r="D268" i="32"/>
  <c r="C268" i="32"/>
  <c r="A268" i="32"/>
  <c r="G267" i="32"/>
  <c r="G266" i="32" s="1"/>
  <c r="F267" i="32"/>
  <c r="E267" i="32"/>
  <c r="D267" i="32"/>
  <c r="C267" i="32"/>
  <c r="A267" i="32"/>
  <c r="F266" i="32"/>
  <c r="E266" i="32"/>
  <c r="D266" i="32"/>
  <c r="C266" i="32"/>
  <c r="A266" i="32"/>
  <c r="F265" i="32"/>
  <c r="E265" i="32"/>
  <c r="D265" i="32"/>
  <c r="C265" i="32"/>
  <c r="A265" i="32"/>
  <c r="F264" i="32"/>
  <c r="E264" i="32"/>
  <c r="D264" i="32"/>
  <c r="C264" i="32"/>
  <c r="A264" i="32"/>
  <c r="F263" i="32"/>
  <c r="E263" i="32"/>
  <c r="D263" i="32"/>
  <c r="C263" i="32"/>
  <c r="A263" i="32"/>
  <c r="F262" i="32"/>
  <c r="E262" i="32"/>
  <c r="D262" i="32"/>
  <c r="C262" i="32"/>
  <c r="A262" i="32"/>
  <c r="F261" i="32"/>
  <c r="E261" i="32"/>
  <c r="D261" i="32"/>
  <c r="C261" i="32"/>
  <c r="A261" i="32"/>
  <c r="F260" i="32"/>
  <c r="E260" i="32"/>
  <c r="D260" i="32"/>
  <c r="C260" i="32"/>
  <c r="A260" i="32"/>
  <c r="G259" i="32"/>
  <c r="F259" i="32"/>
  <c r="E259" i="32"/>
  <c r="D259" i="32"/>
  <c r="C259" i="32"/>
  <c r="A259" i="32"/>
  <c r="G258" i="32"/>
  <c r="G257" i="32" s="1"/>
  <c r="F258" i="32"/>
  <c r="E258" i="32"/>
  <c r="D258" i="32"/>
  <c r="C258" i="32"/>
  <c r="A258" i="32"/>
  <c r="F257" i="32"/>
  <c r="E257" i="32"/>
  <c r="D257" i="32"/>
  <c r="C257" i="32"/>
  <c r="A257" i="32"/>
  <c r="F256" i="32"/>
  <c r="E256" i="32"/>
  <c r="D256" i="32"/>
  <c r="C256" i="32"/>
  <c r="A256" i="32"/>
  <c r="F255" i="32"/>
  <c r="E255" i="32"/>
  <c r="D255" i="32"/>
  <c r="C255" i="32"/>
  <c r="A255" i="32"/>
  <c r="F254" i="32"/>
  <c r="E254" i="32"/>
  <c r="D254" i="32"/>
  <c r="C254" i="32"/>
  <c r="A254" i="32"/>
  <c r="F253" i="32"/>
  <c r="E253" i="32"/>
  <c r="D253" i="32"/>
  <c r="C253" i="32"/>
  <c r="A253" i="32"/>
  <c r="F252" i="32"/>
  <c r="E252" i="32"/>
  <c r="D252" i="32"/>
  <c r="C252" i="32"/>
  <c r="A252" i="32"/>
  <c r="F251" i="32"/>
  <c r="E251" i="32"/>
  <c r="D251" i="32"/>
  <c r="C251" i="32"/>
  <c r="A251" i="32"/>
  <c r="F250" i="32"/>
  <c r="E250" i="32"/>
  <c r="D250" i="32"/>
  <c r="C250" i="32"/>
  <c r="A250" i="32"/>
  <c r="F249" i="32"/>
  <c r="E249" i="32"/>
  <c r="D249" i="32"/>
  <c r="C249" i="32"/>
  <c r="A249" i="32"/>
  <c r="F248" i="32"/>
  <c r="E248" i="32"/>
  <c r="D248" i="32"/>
  <c r="C248" i="32"/>
  <c r="A248" i="32"/>
  <c r="F247" i="32"/>
  <c r="E247" i="32"/>
  <c r="D247" i="32"/>
  <c r="C247" i="32"/>
  <c r="A247" i="32"/>
  <c r="F246" i="32"/>
  <c r="E246" i="32"/>
  <c r="D246" i="32"/>
  <c r="C246" i="32"/>
  <c r="A246" i="32"/>
  <c r="F245" i="32"/>
  <c r="E245" i="32"/>
  <c r="D245" i="32"/>
  <c r="C245" i="32"/>
  <c r="A245" i="32"/>
  <c r="F244" i="32"/>
  <c r="E244" i="32"/>
  <c r="D244" i="32"/>
  <c r="C244" i="32"/>
  <c r="A244" i="32"/>
  <c r="F243" i="32"/>
  <c r="E243" i="32"/>
  <c r="D243" i="32"/>
  <c r="C243" i="32"/>
  <c r="A243" i="32"/>
  <c r="F242" i="32"/>
  <c r="E242" i="32"/>
  <c r="D242" i="32"/>
  <c r="C242" i="32"/>
  <c r="A242" i="32"/>
  <c r="F241" i="32"/>
  <c r="E241" i="32"/>
  <c r="D241" i="32"/>
  <c r="C241" i="32"/>
  <c r="A241" i="32"/>
  <c r="F240" i="32"/>
  <c r="E240" i="32"/>
  <c r="D240" i="32"/>
  <c r="C240" i="32"/>
  <c r="A240" i="32"/>
  <c r="F239" i="32"/>
  <c r="E239" i="32"/>
  <c r="D239" i="32"/>
  <c r="C239" i="32"/>
  <c r="A239" i="32"/>
  <c r="F238" i="32"/>
  <c r="E238" i="32"/>
  <c r="D238" i="32"/>
  <c r="C238" i="32"/>
  <c r="A238" i="32"/>
  <c r="F237" i="32"/>
  <c r="E237" i="32"/>
  <c r="D237" i="32"/>
  <c r="C237" i="32"/>
  <c r="A237" i="32"/>
  <c r="F236" i="32"/>
  <c r="E236" i="32"/>
  <c r="D236" i="32"/>
  <c r="C236" i="32"/>
  <c r="A236" i="32"/>
  <c r="G235" i="32"/>
  <c r="F235" i="32"/>
  <c r="E235" i="32"/>
  <c r="D235" i="32"/>
  <c r="C235" i="32"/>
  <c r="A235" i="32"/>
  <c r="G234" i="32"/>
  <c r="G233" i="32" s="1"/>
  <c r="G232" i="32" s="1"/>
  <c r="F234" i="32"/>
  <c r="E234" i="32"/>
  <c r="D234" i="32"/>
  <c r="C234" i="32"/>
  <c r="A234" i="32"/>
  <c r="F233" i="32"/>
  <c r="E233" i="32"/>
  <c r="D233" i="32"/>
  <c r="C233" i="32"/>
  <c r="A233" i="32"/>
  <c r="F232" i="32"/>
  <c r="E232" i="32"/>
  <c r="D232" i="32"/>
  <c r="C232" i="32"/>
  <c r="A232" i="32"/>
  <c r="E231" i="32"/>
  <c r="D231" i="32"/>
  <c r="C231" i="32"/>
  <c r="A231" i="32"/>
  <c r="G230" i="32"/>
  <c r="F230" i="32"/>
  <c r="E230" i="32"/>
  <c r="D230" i="32"/>
  <c r="C230" i="32"/>
  <c r="A230" i="32"/>
  <c r="G229" i="32"/>
  <c r="G228" i="32" s="1"/>
  <c r="F229" i="32"/>
  <c r="E229" i="32"/>
  <c r="D229" i="32"/>
  <c r="C229" i="32"/>
  <c r="A229" i="32"/>
  <c r="F228" i="32"/>
  <c r="E228" i="32"/>
  <c r="D228" i="32"/>
  <c r="C228" i="32"/>
  <c r="A228" i="32"/>
  <c r="F227" i="32"/>
  <c r="E227" i="32"/>
  <c r="D227" i="32"/>
  <c r="C227" i="32"/>
  <c r="A227" i="32"/>
  <c r="F226" i="32"/>
  <c r="E226" i="32"/>
  <c r="D226" i="32"/>
  <c r="C226" i="32"/>
  <c r="A226" i="32"/>
  <c r="F225" i="32"/>
  <c r="E225" i="32"/>
  <c r="D225" i="32"/>
  <c r="C225" i="32"/>
  <c r="A225" i="32"/>
  <c r="F224" i="32"/>
  <c r="E224" i="32"/>
  <c r="D224" i="32"/>
  <c r="C224" i="32"/>
  <c r="A224" i="32"/>
  <c r="F223" i="32"/>
  <c r="E223" i="32"/>
  <c r="D223" i="32"/>
  <c r="C223" i="32"/>
  <c r="A223" i="32"/>
  <c r="G222" i="32"/>
  <c r="G221" i="32" s="1"/>
  <c r="G220" i="32" s="1"/>
  <c r="F222" i="32"/>
  <c r="E222" i="32"/>
  <c r="D222" i="32"/>
  <c r="C222" i="32"/>
  <c r="A222" i="32"/>
  <c r="F221" i="32"/>
  <c r="E221" i="32"/>
  <c r="D221" i="32"/>
  <c r="C221" i="32"/>
  <c r="A221" i="32"/>
  <c r="F220" i="32"/>
  <c r="E220" i="32"/>
  <c r="D220" i="32"/>
  <c r="C220" i="32"/>
  <c r="A220" i="32"/>
  <c r="F219" i="32"/>
  <c r="E219" i="32"/>
  <c r="D219" i="32"/>
  <c r="C219" i="32"/>
  <c r="A219" i="32"/>
  <c r="G218" i="32"/>
  <c r="G217" i="32" s="1"/>
  <c r="G216" i="32" s="1"/>
  <c r="F218" i="32"/>
  <c r="E218" i="32"/>
  <c r="D218" i="32"/>
  <c r="C218" i="32"/>
  <c r="A218" i="32"/>
  <c r="F217" i="32"/>
  <c r="E217" i="32"/>
  <c r="D217" i="32"/>
  <c r="C217" i="32"/>
  <c r="A217" i="32"/>
  <c r="F216" i="32"/>
  <c r="E216" i="32"/>
  <c r="D216" i="32"/>
  <c r="C216" i="32"/>
  <c r="A216" i="32"/>
  <c r="F215" i="32"/>
  <c r="E215" i="32"/>
  <c r="D215" i="32"/>
  <c r="C215" i="32"/>
  <c r="A215" i="32"/>
  <c r="F214" i="32"/>
  <c r="E214" i="32"/>
  <c r="D214" i="32"/>
  <c r="C214" i="32"/>
  <c r="A214" i="32"/>
  <c r="F213" i="32"/>
  <c r="E213" i="32"/>
  <c r="D213" i="32"/>
  <c r="C213" i="32"/>
  <c r="A213" i="32"/>
  <c r="F212" i="32"/>
  <c r="E212" i="32"/>
  <c r="D212" i="32"/>
  <c r="C212" i="32"/>
  <c r="A212" i="32"/>
  <c r="G211" i="32"/>
  <c r="F211" i="32"/>
  <c r="E211" i="32"/>
  <c r="D211" i="32"/>
  <c r="C211" i="32"/>
  <c r="A211" i="32"/>
  <c r="G210" i="32"/>
  <c r="G209" i="32" s="1"/>
  <c r="G208" i="32" s="1"/>
  <c r="F210" i="32"/>
  <c r="E210" i="32"/>
  <c r="D210" i="32"/>
  <c r="C210" i="32"/>
  <c r="A210" i="32"/>
  <c r="F209" i="32"/>
  <c r="E209" i="32"/>
  <c r="D209" i="32"/>
  <c r="C209" i="32"/>
  <c r="A209" i="32"/>
  <c r="F208" i="32"/>
  <c r="E208" i="32"/>
  <c r="D208" i="32"/>
  <c r="C208" i="32"/>
  <c r="A208" i="32"/>
  <c r="E207" i="32"/>
  <c r="D207" i="32"/>
  <c r="C207" i="32"/>
  <c r="A207" i="32"/>
  <c r="G206" i="32"/>
  <c r="F206" i="32"/>
  <c r="E206" i="32"/>
  <c r="D206" i="32"/>
  <c r="C206" i="32"/>
  <c r="A206" i="32"/>
  <c r="G205" i="32"/>
  <c r="G204" i="32" s="1"/>
  <c r="F205" i="32"/>
  <c r="E205" i="32"/>
  <c r="D205" i="32"/>
  <c r="C205" i="32"/>
  <c r="A205" i="32"/>
  <c r="F204" i="32"/>
  <c r="E204" i="32"/>
  <c r="D204" i="32"/>
  <c r="C204" i="32"/>
  <c r="A204" i="32"/>
  <c r="F203" i="32"/>
  <c r="E203" i="32"/>
  <c r="D203" i="32"/>
  <c r="C203" i="32"/>
  <c r="A203" i="32"/>
  <c r="F202" i="32"/>
  <c r="E202" i="32"/>
  <c r="D202" i="32"/>
  <c r="C202" i="32"/>
  <c r="A202" i="32"/>
  <c r="F201" i="32"/>
  <c r="E201" i="32"/>
  <c r="D201" i="32"/>
  <c r="C201" i="32"/>
  <c r="A201" i="32"/>
  <c r="F200" i="32"/>
  <c r="E200" i="32"/>
  <c r="D200" i="32"/>
  <c r="C200" i="32"/>
  <c r="A200" i="32"/>
  <c r="F199" i="32"/>
  <c r="E199" i="32"/>
  <c r="D199" i="32"/>
  <c r="C199" i="32"/>
  <c r="A199" i="32"/>
  <c r="F198" i="32"/>
  <c r="E198" i="32"/>
  <c r="D198" i="32"/>
  <c r="C198" i="32"/>
  <c r="A198" i="32"/>
  <c r="F197" i="32"/>
  <c r="E197" i="32"/>
  <c r="A197" i="32"/>
  <c r="F196" i="32"/>
  <c r="E196" i="32"/>
  <c r="D196" i="32"/>
  <c r="C196" i="32"/>
  <c r="A196" i="32"/>
  <c r="F195" i="32"/>
  <c r="E195" i="32"/>
  <c r="D195" i="32"/>
  <c r="C195" i="32"/>
  <c r="A195" i="32"/>
  <c r="F194" i="32"/>
  <c r="E194" i="32"/>
  <c r="D194" i="32"/>
  <c r="C194" i="32"/>
  <c r="A194" i="32"/>
  <c r="F193" i="32"/>
  <c r="E193" i="32"/>
  <c r="D193" i="32"/>
  <c r="C193" i="32"/>
  <c r="A193" i="32"/>
  <c r="F192" i="32"/>
  <c r="E192" i="32"/>
  <c r="D192" i="32"/>
  <c r="C192" i="32"/>
  <c r="A192" i="32"/>
  <c r="F191" i="32"/>
  <c r="E191" i="32"/>
  <c r="D191" i="32"/>
  <c r="C191" i="32"/>
  <c r="A191" i="32"/>
  <c r="F190" i="32"/>
  <c r="E190" i="32"/>
  <c r="D190" i="32"/>
  <c r="C190" i="32"/>
  <c r="A190" i="32"/>
  <c r="G189" i="32"/>
  <c r="G188" i="32" s="1"/>
  <c r="G187" i="32" s="1"/>
  <c r="G186" i="32" s="1"/>
  <c r="F189" i="32"/>
  <c r="E189" i="32"/>
  <c r="D189" i="32"/>
  <c r="C189" i="32"/>
  <c r="A189" i="32"/>
  <c r="F188" i="32"/>
  <c r="E188" i="32"/>
  <c r="D188" i="32"/>
  <c r="C188" i="32"/>
  <c r="A188" i="32"/>
  <c r="F187" i="32"/>
  <c r="E187" i="32"/>
  <c r="D187" i="32"/>
  <c r="C187" i="32"/>
  <c r="A187" i="32"/>
  <c r="F186" i="32"/>
  <c r="E186" i="32"/>
  <c r="D186" i="32"/>
  <c r="C186" i="32"/>
  <c r="A186" i="32"/>
  <c r="F185" i="32"/>
  <c r="E185" i="32"/>
  <c r="D185" i="32"/>
  <c r="C185" i="32"/>
  <c r="A185" i="32"/>
  <c r="F184" i="32"/>
  <c r="E184" i="32"/>
  <c r="D184" i="32"/>
  <c r="C184" i="32"/>
  <c r="A184" i="32"/>
  <c r="F183" i="32"/>
  <c r="E183" i="32"/>
  <c r="D183" i="32"/>
  <c r="C183" i="32"/>
  <c r="A183" i="32"/>
  <c r="F182" i="32"/>
  <c r="E182" i="32"/>
  <c r="D182" i="32"/>
  <c r="C182" i="32"/>
  <c r="A182" i="32"/>
  <c r="G181" i="32"/>
  <c r="G180" i="32" s="1"/>
  <c r="G179" i="32" s="1"/>
  <c r="F181" i="32"/>
  <c r="E181" i="32"/>
  <c r="D181" i="32"/>
  <c r="C181" i="32"/>
  <c r="A181" i="32"/>
  <c r="F180" i="32"/>
  <c r="E180" i="32"/>
  <c r="D180" i="32"/>
  <c r="C180" i="32"/>
  <c r="A180" i="32"/>
  <c r="F179" i="32"/>
  <c r="E179" i="32"/>
  <c r="D179" i="32"/>
  <c r="C179" i="32"/>
  <c r="A179" i="32"/>
  <c r="F178" i="32"/>
  <c r="E178" i="32"/>
  <c r="D178" i="32"/>
  <c r="C178" i="32"/>
  <c r="A178" i="32"/>
  <c r="F177" i="32"/>
  <c r="E177" i="32"/>
  <c r="D177" i="32"/>
  <c r="C177" i="32"/>
  <c r="A177" i="32"/>
  <c r="F176" i="32"/>
  <c r="E176" i="32"/>
  <c r="D176" i="32"/>
  <c r="C176" i="32"/>
  <c r="A176" i="32"/>
  <c r="F175" i="32"/>
  <c r="E175" i="32"/>
  <c r="D175" i="32"/>
  <c r="C175" i="32"/>
  <c r="A175" i="32"/>
  <c r="F174" i="32"/>
  <c r="E174" i="32"/>
  <c r="D174" i="32"/>
  <c r="C174" i="32"/>
  <c r="A174" i="32"/>
  <c r="F173" i="32"/>
  <c r="E173" i="32"/>
  <c r="D173" i="32"/>
  <c r="C173" i="32"/>
  <c r="A173" i="32"/>
  <c r="G172" i="32"/>
  <c r="G171" i="32" s="1"/>
  <c r="F172" i="32"/>
  <c r="E172" i="32"/>
  <c r="D172" i="32"/>
  <c r="C172" i="32"/>
  <c r="A172" i="32"/>
  <c r="F171" i="32"/>
  <c r="E171" i="32"/>
  <c r="D171" i="32"/>
  <c r="C171" i="32"/>
  <c r="A171" i="32"/>
  <c r="F170" i="32"/>
  <c r="E170" i="32"/>
  <c r="D170" i="32"/>
  <c r="C170" i="32"/>
  <c r="A170" i="32"/>
  <c r="F169" i="32"/>
  <c r="E169" i="32"/>
  <c r="D169" i="32"/>
  <c r="C169" i="32"/>
  <c r="A169" i="32"/>
  <c r="F168" i="32"/>
  <c r="E168" i="32"/>
  <c r="D168" i="32"/>
  <c r="C168" i="32"/>
  <c r="A168" i="32"/>
  <c r="F167" i="32"/>
  <c r="E167" i="32"/>
  <c r="D167" i="32"/>
  <c r="C167" i="32"/>
  <c r="A167" i="32"/>
  <c r="F166" i="32"/>
  <c r="E166" i="32"/>
  <c r="D166" i="32"/>
  <c r="C166" i="32"/>
  <c r="A166" i="32"/>
  <c r="F165" i="32"/>
  <c r="E165" i="32"/>
  <c r="D165" i="32"/>
  <c r="C165" i="32"/>
  <c r="A165" i="32"/>
  <c r="F164" i="32"/>
  <c r="E164" i="32"/>
  <c r="D164" i="32"/>
  <c r="C164" i="32"/>
  <c r="A164" i="32"/>
  <c r="G162" i="32"/>
  <c r="G161" i="32" s="1"/>
  <c r="F163" i="32"/>
  <c r="E163" i="32"/>
  <c r="D163" i="32"/>
  <c r="C163" i="32"/>
  <c r="A163" i="32"/>
  <c r="F162" i="32"/>
  <c r="E162" i="32"/>
  <c r="D162" i="32"/>
  <c r="C162" i="32"/>
  <c r="A162" i="32"/>
  <c r="F161" i="32"/>
  <c r="E161" i="32"/>
  <c r="D161" i="32"/>
  <c r="C161" i="32"/>
  <c r="A161" i="32"/>
  <c r="F160" i="32"/>
  <c r="E160" i="32"/>
  <c r="D160" i="32"/>
  <c r="C160" i="32"/>
  <c r="A160" i="32"/>
  <c r="F159" i="32"/>
  <c r="E159" i="32"/>
  <c r="D159" i="32"/>
  <c r="C159" i="32"/>
  <c r="A159" i="32"/>
  <c r="F158" i="32"/>
  <c r="E158" i="32"/>
  <c r="D158" i="32"/>
  <c r="C158" i="32"/>
  <c r="A158" i="32"/>
  <c r="F157" i="32"/>
  <c r="E157" i="32"/>
  <c r="D157" i="32"/>
  <c r="C157" i="32"/>
  <c r="A157" i="32"/>
  <c r="F156" i="32"/>
  <c r="E156" i="32"/>
  <c r="D156" i="32"/>
  <c r="C156" i="32"/>
  <c r="A156" i="32"/>
  <c r="G154" i="32"/>
  <c r="G153" i="32" s="1"/>
  <c r="F155" i="32"/>
  <c r="E155" i="32"/>
  <c r="D155" i="32"/>
  <c r="C155" i="32"/>
  <c r="A155" i="32"/>
  <c r="F154" i="32"/>
  <c r="E154" i="32"/>
  <c r="D154" i="32"/>
  <c r="C154" i="32"/>
  <c r="A154" i="32"/>
  <c r="F153" i="32"/>
  <c r="E153" i="32"/>
  <c r="D153" i="32"/>
  <c r="C153" i="32"/>
  <c r="A153" i="32"/>
  <c r="F152" i="32"/>
  <c r="E152" i="32"/>
  <c r="D152" i="32"/>
  <c r="C152" i="32"/>
  <c r="A152" i="32"/>
  <c r="F151" i="32"/>
  <c r="E151" i="32"/>
  <c r="D151" i="32"/>
  <c r="C151" i="32"/>
  <c r="A151" i="32"/>
  <c r="F150" i="32"/>
  <c r="E150" i="32"/>
  <c r="D150" i="32"/>
  <c r="C150" i="32"/>
  <c r="A150" i="32"/>
  <c r="F149" i="32"/>
  <c r="E149" i="32"/>
  <c r="A149" i="32"/>
  <c r="F148" i="32"/>
  <c r="E148" i="32"/>
  <c r="A148" i="32"/>
  <c r="F147" i="32"/>
  <c r="E147" i="32"/>
  <c r="A147" i="32"/>
  <c r="F146" i="32"/>
  <c r="E146" i="32"/>
  <c r="A146" i="32"/>
  <c r="F145" i="32"/>
  <c r="E145" i="32"/>
  <c r="D145" i="32"/>
  <c r="C145" i="32"/>
  <c r="A145" i="32"/>
  <c r="F144" i="32"/>
  <c r="E144" i="32"/>
  <c r="D144" i="32"/>
  <c r="C144" i="32"/>
  <c r="A144" i="32"/>
  <c r="F143" i="32"/>
  <c r="E143" i="32"/>
  <c r="D143" i="32"/>
  <c r="C143" i="32"/>
  <c r="A143" i="32"/>
  <c r="F142" i="32"/>
  <c r="E142" i="32"/>
  <c r="D142" i="32"/>
  <c r="C142" i="32"/>
  <c r="A142" i="32"/>
  <c r="F141" i="32"/>
  <c r="E141" i="32"/>
  <c r="D141" i="32"/>
  <c r="C141" i="32"/>
  <c r="A141" i="32"/>
  <c r="F140" i="32"/>
  <c r="E140" i="32"/>
  <c r="D140" i="32"/>
  <c r="C140" i="32"/>
  <c r="A140" i="32"/>
  <c r="F139" i="32"/>
  <c r="E139" i="32"/>
  <c r="D139" i="32"/>
  <c r="C139" i="32"/>
  <c r="A139" i="32"/>
  <c r="G138" i="32"/>
  <c r="F138" i="32"/>
  <c r="E138" i="32"/>
  <c r="D138" i="32"/>
  <c r="C138" i="32"/>
  <c r="A138" i="32"/>
  <c r="G137" i="32"/>
  <c r="G136" i="32" s="1"/>
  <c r="G135" i="32" s="1"/>
  <c r="G134" i="32" s="1"/>
  <c r="F137" i="32"/>
  <c r="E137" i="32"/>
  <c r="D137" i="32"/>
  <c r="C137" i="32"/>
  <c r="A137" i="32"/>
  <c r="F136" i="32"/>
  <c r="E136" i="32"/>
  <c r="D136" i="32"/>
  <c r="C136" i="32"/>
  <c r="A136" i="32"/>
  <c r="F135" i="32"/>
  <c r="E135" i="32"/>
  <c r="D135" i="32"/>
  <c r="C135" i="32"/>
  <c r="A135" i="32"/>
  <c r="F134" i="32"/>
  <c r="E134" i="32"/>
  <c r="D134" i="32"/>
  <c r="C134" i="32"/>
  <c r="A134" i="32"/>
  <c r="F133" i="32"/>
  <c r="E133" i="32"/>
  <c r="A133" i="32"/>
  <c r="F132" i="32"/>
  <c r="E132" i="32"/>
  <c r="D132" i="32"/>
  <c r="C132" i="32"/>
  <c r="A132" i="32"/>
  <c r="G131" i="32"/>
  <c r="G130" i="32" s="1"/>
  <c r="G129" i="32" s="1"/>
  <c r="G128" i="32" s="1"/>
  <c r="F131" i="32"/>
  <c r="E131" i="32"/>
  <c r="D131" i="32"/>
  <c r="C131" i="32"/>
  <c r="A131" i="32"/>
  <c r="F130" i="32"/>
  <c r="E130" i="32"/>
  <c r="D130" i="32"/>
  <c r="C130" i="32"/>
  <c r="A130" i="32"/>
  <c r="F129" i="32"/>
  <c r="E129" i="32"/>
  <c r="D129" i="32"/>
  <c r="C129" i="32"/>
  <c r="A129" i="32"/>
  <c r="F128" i="32"/>
  <c r="E128" i="32"/>
  <c r="D128" i="32"/>
  <c r="C128" i="32"/>
  <c r="A128" i="32"/>
  <c r="F127" i="32"/>
  <c r="E127" i="32"/>
  <c r="D127" i="32"/>
  <c r="C127" i="32"/>
  <c r="A127" i="32"/>
  <c r="G126" i="32"/>
  <c r="G125" i="32" s="1"/>
  <c r="G124" i="32" s="1"/>
  <c r="G123" i="32" s="1"/>
  <c r="G122" i="32" s="1"/>
  <c r="F126" i="32"/>
  <c r="E126" i="32"/>
  <c r="D126" i="32"/>
  <c r="C126" i="32"/>
  <c r="A126" i="32"/>
  <c r="F125" i="32"/>
  <c r="E125" i="32"/>
  <c r="D125" i="32"/>
  <c r="C125" i="32"/>
  <c r="A125" i="32"/>
  <c r="F124" i="32"/>
  <c r="E124" i="32"/>
  <c r="D124" i="32"/>
  <c r="C124" i="32"/>
  <c r="A124" i="32"/>
  <c r="F123" i="32"/>
  <c r="E123" i="32"/>
  <c r="D123" i="32"/>
  <c r="C123" i="32"/>
  <c r="A123" i="32"/>
  <c r="F122" i="32"/>
  <c r="E122" i="32"/>
  <c r="D122" i="32"/>
  <c r="C122" i="32"/>
  <c r="A122" i="32"/>
  <c r="F121" i="32"/>
  <c r="E121" i="32"/>
  <c r="D121" i="32"/>
  <c r="C121" i="32"/>
  <c r="A121" i="32"/>
  <c r="G120" i="32"/>
  <c r="G119" i="32" s="1"/>
  <c r="G118" i="32" s="1"/>
  <c r="G117" i="32" s="1"/>
  <c r="G116" i="32" s="1"/>
  <c r="F120" i="32"/>
  <c r="E120" i="32"/>
  <c r="D120" i="32"/>
  <c r="C120" i="32"/>
  <c r="A120" i="32"/>
  <c r="F119" i="32"/>
  <c r="E119" i="32"/>
  <c r="D119" i="32"/>
  <c r="C119" i="32"/>
  <c r="A119" i="32"/>
  <c r="F118" i="32"/>
  <c r="E118" i="32"/>
  <c r="D118" i="32"/>
  <c r="C118" i="32"/>
  <c r="A118" i="32"/>
  <c r="F117" i="32"/>
  <c r="E117" i="32"/>
  <c r="D117" i="32"/>
  <c r="C117" i="32"/>
  <c r="A117" i="32"/>
  <c r="F116" i="32"/>
  <c r="E116" i="32"/>
  <c r="D116" i="32"/>
  <c r="C116" i="32"/>
  <c r="A116" i="32"/>
  <c r="F114" i="32"/>
  <c r="E114" i="32"/>
  <c r="D114" i="32"/>
  <c r="C114" i="32"/>
  <c r="A114" i="32"/>
  <c r="F113" i="32"/>
  <c r="E113" i="32"/>
  <c r="D113" i="32"/>
  <c r="C113" i="32"/>
  <c r="A113" i="32"/>
  <c r="F112" i="32"/>
  <c r="E112" i="32"/>
  <c r="D112" i="32"/>
  <c r="C112" i="32"/>
  <c r="A112" i="32"/>
  <c r="F111" i="32"/>
  <c r="E111" i="32"/>
  <c r="D111" i="32"/>
  <c r="C111" i="32"/>
  <c r="A111" i="32"/>
  <c r="G110" i="32"/>
  <c r="F110" i="32"/>
  <c r="E110" i="32"/>
  <c r="D110" i="32"/>
  <c r="C110" i="32"/>
  <c r="A110" i="32"/>
  <c r="G109" i="32"/>
  <c r="F109" i="32"/>
  <c r="E109" i="32"/>
  <c r="D109" i="32"/>
  <c r="C109" i="32"/>
  <c r="A109" i="32"/>
  <c r="F108" i="32"/>
  <c r="E108" i="32"/>
  <c r="D108" i="32"/>
  <c r="C108" i="32"/>
  <c r="A108" i="32"/>
  <c r="F107" i="32"/>
  <c r="E107" i="32"/>
  <c r="D107" i="32"/>
  <c r="C107" i="32"/>
  <c r="A107" i="32"/>
  <c r="F106" i="32"/>
  <c r="E106" i="32"/>
  <c r="D106" i="32"/>
  <c r="C106" i="32"/>
  <c r="A106" i="32"/>
  <c r="F105" i="32"/>
  <c r="E105" i="32"/>
  <c r="D105" i="32"/>
  <c r="C105" i="32"/>
  <c r="A105" i="32"/>
  <c r="F104" i="32"/>
  <c r="E104" i="32"/>
  <c r="D104" i="32"/>
  <c r="C104" i="32"/>
  <c r="A104" i="32"/>
  <c r="F103" i="32"/>
  <c r="E103" i="32"/>
  <c r="D103" i="32"/>
  <c r="C103" i="32"/>
  <c r="A103" i="32"/>
  <c r="F102" i="32"/>
  <c r="E102" i="32"/>
  <c r="D102" i="32"/>
  <c r="C102" i="32"/>
  <c r="A102" i="32"/>
  <c r="F101" i="32"/>
  <c r="E101" i="32"/>
  <c r="D101" i="32"/>
  <c r="C101" i="32"/>
  <c r="A101" i="32"/>
  <c r="G100" i="32"/>
  <c r="F100" i="32"/>
  <c r="E100" i="32"/>
  <c r="D100" i="32"/>
  <c r="C100" i="32"/>
  <c r="A100" i="32"/>
  <c r="G99" i="32"/>
  <c r="F99" i="32"/>
  <c r="E99" i="32"/>
  <c r="D99" i="32"/>
  <c r="C99" i="32"/>
  <c r="A99" i="32"/>
  <c r="F98" i="32"/>
  <c r="E98" i="32"/>
  <c r="D98" i="32"/>
  <c r="C98" i="32"/>
  <c r="A98" i="32"/>
  <c r="F97" i="32"/>
  <c r="E97" i="32"/>
  <c r="D97" i="32"/>
  <c r="C97" i="32"/>
  <c r="A97" i="32"/>
  <c r="F96" i="32"/>
  <c r="E96" i="32"/>
  <c r="D96" i="32"/>
  <c r="C96" i="32"/>
  <c r="A96" i="32"/>
  <c r="F95" i="32"/>
  <c r="E95" i="32"/>
  <c r="D95" i="32"/>
  <c r="C95" i="32"/>
  <c r="A95" i="32"/>
  <c r="F94" i="32"/>
  <c r="E94" i="32"/>
  <c r="D94" i="32"/>
  <c r="C94" i="32"/>
  <c r="A94" i="32"/>
  <c r="F93" i="32"/>
  <c r="E93" i="32"/>
  <c r="D93" i="32"/>
  <c r="C93" i="32"/>
  <c r="A93" i="32"/>
  <c r="F92" i="32"/>
  <c r="E92" i="32"/>
  <c r="D92" i="32"/>
  <c r="C92" i="32"/>
  <c r="A92" i="32"/>
  <c r="F91" i="32"/>
  <c r="E91" i="32"/>
  <c r="D91" i="32"/>
  <c r="C91" i="32"/>
  <c r="A91" i="32"/>
  <c r="F84" i="32"/>
  <c r="E84" i="32"/>
  <c r="D84" i="32"/>
  <c r="C84" i="32"/>
  <c r="A84" i="32"/>
  <c r="G83" i="32"/>
  <c r="G82" i="32" s="1"/>
  <c r="F83" i="32"/>
  <c r="E83" i="32"/>
  <c r="D83" i="32"/>
  <c r="C83" i="32"/>
  <c r="A83" i="32"/>
  <c r="F82" i="32"/>
  <c r="E82" i="32"/>
  <c r="D82" i="32"/>
  <c r="C82" i="32"/>
  <c r="A82" i="32"/>
  <c r="F81" i="32"/>
  <c r="E81" i="32"/>
  <c r="D81" i="32"/>
  <c r="C81" i="32"/>
  <c r="A81" i="32"/>
  <c r="F80" i="32"/>
  <c r="E80" i="32"/>
  <c r="D80" i="32"/>
  <c r="C80" i="32"/>
  <c r="A80" i="32"/>
  <c r="F79" i="32"/>
  <c r="E79" i="32"/>
  <c r="D79" i="32"/>
  <c r="C79" i="32"/>
  <c r="A79" i="32"/>
  <c r="F78" i="32"/>
  <c r="E78" i="32"/>
  <c r="D78" i="32"/>
  <c r="C78" i="32"/>
  <c r="A78" i="32"/>
  <c r="F77" i="32"/>
  <c r="E77" i="32"/>
  <c r="D77" i="32"/>
  <c r="C77" i="32"/>
  <c r="A77" i="32"/>
  <c r="F76" i="32"/>
  <c r="E76" i="32"/>
  <c r="D76" i="32"/>
  <c r="C76" i="32"/>
  <c r="A76" i="32"/>
  <c r="G75" i="32"/>
  <c r="F75" i="32"/>
  <c r="E75" i="32"/>
  <c r="D75" i="32"/>
  <c r="C75" i="32"/>
  <c r="A75" i="32"/>
  <c r="G74" i="32"/>
  <c r="F74" i="32"/>
  <c r="E74" i="32"/>
  <c r="D74" i="32"/>
  <c r="C74" i="32"/>
  <c r="A74" i="32"/>
  <c r="F73" i="32"/>
  <c r="E73" i="32"/>
  <c r="D73" i="32"/>
  <c r="C73" i="32"/>
  <c r="A73" i="32"/>
  <c r="F72" i="32"/>
  <c r="E72" i="32"/>
  <c r="D72" i="32"/>
  <c r="C72" i="32"/>
  <c r="A72" i="32"/>
  <c r="F71" i="32"/>
  <c r="E71" i="32"/>
  <c r="D71" i="32"/>
  <c r="C71" i="32"/>
  <c r="A71" i="32"/>
  <c r="F70" i="32"/>
  <c r="E70" i="32"/>
  <c r="D70" i="32"/>
  <c r="C70" i="32"/>
  <c r="A70" i="32"/>
  <c r="F69" i="32"/>
  <c r="E69" i="32"/>
  <c r="D69" i="32"/>
  <c r="C69" i="32"/>
  <c r="A69" i="32"/>
  <c r="F68" i="32"/>
  <c r="E68" i="32"/>
  <c r="D68" i="32"/>
  <c r="C68" i="32"/>
  <c r="A68" i="32"/>
  <c r="F67" i="32"/>
  <c r="E67" i="32"/>
  <c r="D67" i="32"/>
  <c r="C67" i="32"/>
  <c r="A67" i="32"/>
  <c r="G66" i="32"/>
  <c r="G65" i="32" s="1"/>
  <c r="G64" i="32" s="1"/>
  <c r="G63" i="32" s="1"/>
  <c r="F66" i="32"/>
  <c r="E66" i="32"/>
  <c r="D66" i="32"/>
  <c r="C66" i="32"/>
  <c r="A66" i="32"/>
  <c r="F65" i="32"/>
  <c r="E65" i="32"/>
  <c r="D65" i="32"/>
  <c r="C65" i="32"/>
  <c r="A65" i="32"/>
  <c r="F64" i="32"/>
  <c r="E64" i="32"/>
  <c r="D64" i="32"/>
  <c r="C64" i="32"/>
  <c r="A64" i="32"/>
  <c r="F63" i="32"/>
  <c r="E63" i="32"/>
  <c r="D63" i="32"/>
  <c r="C63" i="32"/>
  <c r="A63" i="32"/>
  <c r="F62" i="32"/>
  <c r="E62" i="32"/>
  <c r="D62" i="32"/>
  <c r="C62" i="32"/>
  <c r="A62" i="32"/>
  <c r="G61" i="32"/>
  <c r="F61" i="32"/>
  <c r="E61" i="32"/>
  <c r="D61" i="32"/>
  <c r="C61" i="32"/>
  <c r="A61" i="32"/>
  <c r="G60" i="32"/>
  <c r="F60" i="32"/>
  <c r="E60" i="32"/>
  <c r="D60" i="32"/>
  <c r="C60" i="32"/>
  <c r="A60" i="32"/>
  <c r="F59" i="32"/>
  <c r="E59" i="32"/>
  <c r="D59" i="32"/>
  <c r="C59" i="32"/>
  <c r="A59" i="32"/>
  <c r="G58" i="32"/>
  <c r="G57" i="32" s="1"/>
  <c r="F58" i="32"/>
  <c r="E58" i="32"/>
  <c r="D58" i="32"/>
  <c r="C58" i="32"/>
  <c r="A58" i="32"/>
  <c r="F57" i="32"/>
  <c r="E57" i="32"/>
  <c r="D57" i="32"/>
  <c r="C57" i="32"/>
  <c r="A57" i="32"/>
  <c r="F56" i="32"/>
  <c r="E56" i="32"/>
  <c r="D56" i="32"/>
  <c r="C56" i="32"/>
  <c r="A56" i="32"/>
  <c r="F55" i="32"/>
  <c r="E55" i="32"/>
  <c r="D55" i="32"/>
  <c r="C55" i="32"/>
  <c r="A55" i="32"/>
  <c r="F54" i="32"/>
  <c r="E54" i="32"/>
  <c r="D54" i="32"/>
  <c r="C54" i="32"/>
  <c r="A54" i="32"/>
  <c r="F53" i="32"/>
  <c r="E53" i="32"/>
  <c r="D53" i="32"/>
  <c r="C53" i="32"/>
  <c r="A53" i="32"/>
  <c r="G52" i="32"/>
  <c r="G51" i="32" s="1"/>
  <c r="G50" i="32" s="1"/>
  <c r="G49" i="32" s="1"/>
  <c r="F52" i="32"/>
  <c r="E52" i="32"/>
  <c r="D52" i="32"/>
  <c r="C52" i="32"/>
  <c r="A52" i="32"/>
  <c r="F51" i="32"/>
  <c r="E51" i="32"/>
  <c r="D51" i="32"/>
  <c r="C51" i="32"/>
  <c r="A51" i="32"/>
  <c r="F50" i="32"/>
  <c r="E50" i="32"/>
  <c r="D50" i="32"/>
  <c r="C50" i="32"/>
  <c r="A50" i="32"/>
  <c r="F49" i="32"/>
  <c r="E49" i="32"/>
  <c r="D49" i="32"/>
  <c r="C49" i="32"/>
  <c r="A49" i="32"/>
  <c r="F48" i="32"/>
  <c r="E48" i="32"/>
  <c r="D48" i="32"/>
  <c r="C48" i="32"/>
  <c r="A48" i="32"/>
  <c r="G47" i="32"/>
  <c r="F47" i="32"/>
  <c r="E47" i="32"/>
  <c r="D47" i="32"/>
  <c r="C47" i="32"/>
  <c r="A47" i="32"/>
  <c r="G46" i="32"/>
  <c r="G45" i="32" s="1"/>
  <c r="G44" i="32" s="1"/>
  <c r="F46" i="32"/>
  <c r="E46" i="32"/>
  <c r="D46" i="32"/>
  <c r="C46" i="32"/>
  <c r="A46" i="32"/>
  <c r="F45" i="32"/>
  <c r="E45" i="32"/>
  <c r="D45" i="32"/>
  <c r="C45" i="32"/>
  <c r="A45" i="32"/>
  <c r="F44" i="32"/>
  <c r="E44" i="32"/>
  <c r="D44" i="32"/>
  <c r="C44" i="32"/>
  <c r="A44" i="32"/>
  <c r="G43" i="32"/>
  <c r="F43" i="32"/>
  <c r="E43" i="32"/>
  <c r="D43" i="32"/>
  <c r="C43" i="32"/>
  <c r="A43" i="32"/>
  <c r="F42" i="32"/>
  <c r="E42" i="32"/>
  <c r="D42" i="32"/>
  <c r="C42" i="32"/>
  <c r="A42" i="32"/>
  <c r="F41" i="32"/>
  <c r="E41" i="32"/>
  <c r="D41" i="32"/>
  <c r="C41" i="32"/>
  <c r="A41" i="32"/>
  <c r="F40" i="32"/>
  <c r="E40" i="32"/>
  <c r="D40" i="32"/>
  <c r="C40" i="32"/>
  <c r="A40" i="32"/>
  <c r="F39" i="32"/>
  <c r="E39" i="32"/>
  <c r="D39" i="32"/>
  <c r="C39" i="32"/>
  <c r="A39" i="32"/>
  <c r="F38" i="32"/>
  <c r="E38" i="32"/>
  <c r="D38" i="32"/>
  <c r="C38" i="32"/>
  <c r="A38" i="32"/>
  <c r="G37" i="32"/>
  <c r="G36" i="32" s="1"/>
  <c r="F37" i="32"/>
  <c r="E37" i="32"/>
  <c r="D37" i="32"/>
  <c r="C37" i="32"/>
  <c r="A37" i="32"/>
  <c r="F36" i="32"/>
  <c r="E36" i="32"/>
  <c r="D36" i="32"/>
  <c r="C36" i="32"/>
  <c r="A36" i="32"/>
  <c r="F35" i="32"/>
  <c r="E35" i="32"/>
  <c r="D35" i="32"/>
  <c r="C35" i="32"/>
  <c r="A35" i="32"/>
  <c r="G34" i="32"/>
  <c r="F34" i="32"/>
  <c r="E34" i="32"/>
  <c r="D34" i="32"/>
  <c r="C34" i="32"/>
  <c r="A34" i="32"/>
  <c r="G33" i="32"/>
  <c r="F33" i="32"/>
  <c r="E33" i="32"/>
  <c r="D33" i="32"/>
  <c r="C33" i="32"/>
  <c r="A33" i="32"/>
  <c r="F32" i="32"/>
  <c r="E32" i="32"/>
  <c r="D32" i="32"/>
  <c r="C32" i="32"/>
  <c r="A32" i="32"/>
  <c r="F31" i="32"/>
  <c r="E31" i="32"/>
  <c r="D31" i="32"/>
  <c r="C31" i="32"/>
  <c r="A31" i="32"/>
  <c r="F30" i="32"/>
  <c r="E30" i="32"/>
  <c r="D30" i="32"/>
  <c r="C30" i="32"/>
  <c r="A30" i="32"/>
  <c r="G28" i="32"/>
  <c r="F28" i="32"/>
  <c r="E28" i="32"/>
  <c r="D28" i="32"/>
  <c r="C28" i="32"/>
  <c r="A28" i="32"/>
  <c r="F27" i="32"/>
  <c r="E27" i="32"/>
  <c r="D27" i="32"/>
  <c r="C27" i="32"/>
  <c r="A27" i="32"/>
  <c r="F26" i="32"/>
  <c r="E26" i="32"/>
  <c r="D26" i="32"/>
  <c r="C26" i="32"/>
  <c r="A26" i="32"/>
  <c r="F25" i="32"/>
  <c r="E25" i="32"/>
  <c r="D25" i="32"/>
  <c r="C25" i="32"/>
  <c r="A25" i="32"/>
  <c r="F24" i="32"/>
  <c r="E24" i="32"/>
  <c r="D24" i="32"/>
  <c r="C24" i="32"/>
  <c r="A24" i="32"/>
  <c r="F23" i="32"/>
  <c r="E23" i="32"/>
  <c r="D23" i="32"/>
  <c r="C23" i="32"/>
  <c r="A23" i="32"/>
  <c r="F22" i="32"/>
  <c r="E22" i="32"/>
  <c r="D22" i="32"/>
  <c r="C22" i="32"/>
  <c r="A22" i="32"/>
  <c r="C21" i="32"/>
  <c r="A21" i="32"/>
  <c r="G278" i="32" l="1"/>
  <c r="G277" i="32" s="1"/>
  <c r="H355" i="32"/>
  <c r="H354" i="32" s="1"/>
  <c r="H278" i="32"/>
  <c r="H277" i="32" s="1"/>
  <c r="G178" i="32"/>
  <c r="G177" i="32" s="1"/>
  <c r="G359" i="10"/>
  <c r="G379" i="32"/>
  <c r="H287" i="32"/>
  <c r="H286" i="32" s="1"/>
  <c r="H112" i="32"/>
  <c r="H108" i="32" s="1"/>
  <c r="H107" i="32" s="1"/>
  <c r="H267" i="32"/>
  <c r="H266" i="32" s="1"/>
  <c r="H283" i="32"/>
  <c r="H282" i="32" s="1"/>
  <c r="H326" i="32"/>
  <c r="H325" i="32" s="1"/>
  <c r="H335" i="32"/>
  <c r="H334" i="32" s="1"/>
  <c r="H345" i="32"/>
  <c r="G350" i="32"/>
  <c r="G349" i="32" s="1"/>
  <c r="G214" i="10"/>
  <c r="G213" i="10" s="1"/>
  <c r="G212" i="10" s="1"/>
  <c r="H178" i="32"/>
  <c r="G326" i="32"/>
  <c r="G325" i="32" s="1"/>
  <c r="G335" i="32"/>
  <c r="G334" i="32" s="1"/>
  <c r="G108" i="10"/>
  <c r="G107" i="10" s="1"/>
  <c r="G113" i="10"/>
  <c r="G112" i="10" s="1"/>
  <c r="G118" i="10"/>
  <c r="G117" i="10" s="1"/>
  <c r="G116" i="10" s="1"/>
  <c r="G207" i="10"/>
  <c r="G206" i="10" s="1"/>
  <c r="G265" i="32"/>
  <c r="G264" i="32" s="1"/>
  <c r="G263" i="32" s="1"/>
  <c r="G160" i="32"/>
  <c r="G159" i="32" s="1"/>
  <c r="H160" i="32"/>
  <c r="H159" i="32" s="1"/>
  <c r="H340" i="32"/>
  <c r="H272" i="32"/>
  <c r="H271" i="32" s="1"/>
  <c r="H265" i="32" s="1"/>
  <c r="H264" i="32" s="1"/>
  <c r="H263" i="32" s="1"/>
  <c r="H359" i="32"/>
  <c r="H358" i="32" s="1"/>
  <c r="G21" i="10"/>
  <c r="G20" i="10" s="1"/>
  <c r="G19" i="10" s="1"/>
  <c r="G18" i="10" s="1"/>
  <c r="G17" i="10" s="1"/>
  <c r="G27" i="10"/>
  <c r="G26" i="10" s="1"/>
  <c r="G32" i="10"/>
  <c r="G31" i="10" s="1"/>
  <c r="G36" i="10"/>
  <c r="G35" i="10" s="1"/>
  <c r="G42" i="10"/>
  <c r="G41" i="10" s="1"/>
  <c r="G40" i="10" s="1"/>
  <c r="G47" i="10"/>
  <c r="G46" i="10" s="1"/>
  <c r="G45" i="10" s="1"/>
  <c r="G59" i="10"/>
  <c r="G58" i="10" s="1"/>
  <c r="G64" i="10"/>
  <c r="G63" i="10" s="1"/>
  <c r="H70" i="10"/>
  <c r="H67" i="10" s="1"/>
  <c r="H89" i="10"/>
  <c r="H88" i="10" s="1"/>
  <c r="H94" i="10"/>
  <c r="H93" i="10" s="1"/>
  <c r="H98" i="10"/>
  <c r="H97" i="10" s="1"/>
  <c r="H108" i="10"/>
  <c r="H107" i="10" s="1"/>
  <c r="H113" i="10"/>
  <c r="H112" i="10" s="1"/>
  <c r="H118" i="10"/>
  <c r="H117" i="10" s="1"/>
  <c r="H116" i="10" s="1"/>
  <c r="H207" i="10"/>
  <c r="H206" i="10" s="1"/>
  <c r="G161" i="10"/>
  <c r="G160" i="10" s="1"/>
  <c r="G159" i="10" s="1"/>
  <c r="G158" i="10" s="1"/>
  <c r="H139" i="10"/>
  <c r="H138" i="10" s="1"/>
  <c r="H144" i="10"/>
  <c r="H143" i="10" s="1"/>
  <c r="G139" i="10"/>
  <c r="G138" i="10" s="1"/>
  <c r="G144" i="10"/>
  <c r="G143" i="10" s="1"/>
  <c r="H21" i="10"/>
  <c r="H20" i="10" s="1"/>
  <c r="H19" i="10" s="1"/>
  <c r="H18" i="10" s="1"/>
  <c r="H17" i="10" s="1"/>
  <c r="H27" i="10"/>
  <c r="H26" i="10" s="1"/>
  <c r="H32" i="10"/>
  <c r="H31" i="10" s="1"/>
  <c r="H36" i="10"/>
  <c r="H35" i="10" s="1"/>
  <c r="H42" i="10"/>
  <c r="H41" i="10" s="1"/>
  <c r="H40" i="10" s="1"/>
  <c r="H47" i="10"/>
  <c r="H46" i="10" s="1"/>
  <c r="H45" i="10" s="1"/>
  <c r="H59" i="10"/>
  <c r="H58" i="10" s="1"/>
  <c r="H64" i="10"/>
  <c r="H63" i="10" s="1"/>
  <c r="G70" i="10"/>
  <c r="G67" i="10" s="1"/>
  <c r="G57" i="10" s="1"/>
  <c r="G50" i="10" s="1"/>
  <c r="G89" i="10"/>
  <c r="G88" i="10" s="1"/>
  <c r="G94" i="10"/>
  <c r="G93" i="10" s="1"/>
  <c r="G98" i="10"/>
  <c r="G97" i="10" s="1"/>
  <c r="G149" i="32"/>
  <c r="G148" i="32" s="1"/>
  <c r="G147" i="32" s="1"/>
  <c r="I597" i="11"/>
  <c r="H595" i="11"/>
  <c r="H100" i="32"/>
  <c r="H99" i="32" s="1"/>
  <c r="G341" i="32"/>
  <c r="G340" i="32" s="1"/>
  <c r="G283" i="32"/>
  <c r="G282" i="32" s="1"/>
  <c r="G276" i="32" s="1"/>
  <c r="G275" i="32" s="1"/>
  <c r="G262" i="32" s="1"/>
  <c r="G261" i="32" s="1"/>
  <c r="H104" i="32"/>
  <c r="H103" i="32" s="1"/>
  <c r="G355" i="32"/>
  <c r="G354" i="32" s="1"/>
  <c r="G348" i="32" s="1"/>
  <c r="H350" i="32"/>
  <c r="H349" i="32" s="1"/>
  <c r="H330" i="32"/>
  <c r="H324" i="32" s="1"/>
  <c r="H323" i="32" s="1"/>
  <c r="H133" i="32"/>
  <c r="G32" i="32"/>
  <c r="G31" i="32" s="1"/>
  <c r="G133" i="32"/>
  <c r="G170" i="32"/>
  <c r="G169" i="32" s="1"/>
  <c r="G168" i="32" s="1"/>
  <c r="G167" i="32" s="1"/>
  <c r="G56" i="32"/>
  <c r="G55" i="32" s="1"/>
  <c r="G54" i="32" s="1"/>
  <c r="G70" i="32"/>
  <c r="G69" i="32" s="1"/>
  <c r="G78" i="32"/>
  <c r="G77" i="32" s="1"/>
  <c r="G108" i="32"/>
  <c r="G107" i="32" s="1"/>
  <c r="G199" i="32"/>
  <c r="G198" i="32" s="1"/>
  <c r="G291" i="32"/>
  <c r="G365" i="32"/>
  <c r="G364" i="32" s="1"/>
  <c r="G363" i="32" s="1"/>
  <c r="G362" i="32" s="1"/>
  <c r="G215" i="32"/>
  <c r="G214" i="32" s="1"/>
  <c r="G213" i="32" s="1"/>
  <c r="H199" i="32"/>
  <c r="H198" i="32" s="1"/>
  <c r="H95" i="32"/>
  <c r="G596" i="11"/>
  <c r="H170" i="32"/>
  <c r="H169" i="32" s="1"/>
  <c r="H168" i="32" s="1"/>
  <c r="G115" i="32"/>
  <c r="H56" i="32"/>
  <c r="H55" i="32" s="1"/>
  <c r="H54" i="32" s="1"/>
  <c r="H365" i="32"/>
  <c r="H364" i="32" s="1"/>
  <c r="H363" i="32" s="1"/>
  <c r="H362" i="32" s="1"/>
  <c r="H291" i="32"/>
  <c r="H215" i="32"/>
  <c r="H214" i="32" s="1"/>
  <c r="H213" i="32" s="1"/>
  <c r="H149" i="32"/>
  <c r="H148" i="32" s="1"/>
  <c r="H147" i="32" s="1"/>
  <c r="H115" i="32"/>
  <c r="H177" i="32"/>
  <c r="H78" i="32"/>
  <c r="H77" i="32" s="1"/>
  <c r="H70" i="32"/>
  <c r="H69" i="32" s="1"/>
  <c r="H32" i="32"/>
  <c r="H31" i="32" s="1"/>
  <c r="G104" i="32"/>
  <c r="G103" i="32" s="1"/>
  <c r="G94" i="32" s="1"/>
  <c r="G93" i="32" s="1"/>
  <c r="H276" i="32" l="1"/>
  <c r="H275" i="32" s="1"/>
  <c r="H262" i="32" s="1"/>
  <c r="H261" i="32" s="1"/>
  <c r="H197" i="32" s="1"/>
  <c r="G106" i="10"/>
  <c r="G324" i="32"/>
  <c r="G323" i="32" s="1"/>
  <c r="G339" i="32"/>
  <c r="G338" i="32" s="1"/>
  <c r="H137" i="10"/>
  <c r="H106" i="10"/>
  <c r="H167" i="32"/>
  <c r="H348" i="32"/>
  <c r="H339" i="32" s="1"/>
  <c r="H338" i="32" s="1"/>
  <c r="H146" i="32"/>
  <c r="G197" i="32"/>
  <c r="G146" i="32"/>
  <c r="H94" i="32"/>
  <c r="H93" i="32" s="1"/>
  <c r="H92" i="32" s="1"/>
  <c r="H91" i="32" s="1"/>
  <c r="H57" i="10"/>
  <c r="G137" i="10"/>
  <c r="H87" i="10"/>
  <c r="H86" i="10" s="1"/>
  <c r="G25" i="10"/>
  <c r="G24" i="10" s="1"/>
  <c r="G87" i="10"/>
  <c r="G86" i="10" s="1"/>
  <c r="H25" i="10"/>
  <c r="H24" i="10" s="1"/>
  <c r="H594" i="11"/>
  <c r="G92" i="32"/>
  <c r="G91" i="32" s="1"/>
  <c r="G68" i="32"/>
  <c r="G595" i="11"/>
  <c r="I596" i="11"/>
  <c r="H68" i="32"/>
  <c r="H593" i="11" l="1"/>
  <c r="I595" i="11"/>
  <c r="G594" i="11"/>
  <c r="G593" i="11" l="1"/>
  <c r="I594" i="11"/>
  <c r="I593" i="11" l="1"/>
  <c r="E116" i="4"/>
  <c r="G190" i="1"/>
  <c r="G189" i="1"/>
  <c r="C187" i="4" l="1"/>
  <c r="D187" i="4"/>
  <c r="E187" i="4"/>
  <c r="F187" i="4"/>
  <c r="C188" i="4"/>
  <c r="D188" i="4"/>
  <c r="E188" i="4"/>
  <c r="F188" i="4"/>
  <c r="C189" i="4"/>
  <c r="D189" i="4"/>
  <c r="E189" i="4"/>
  <c r="F189" i="4"/>
  <c r="C190" i="4"/>
  <c r="D190" i="4"/>
  <c r="E190" i="4"/>
  <c r="F190" i="4"/>
  <c r="G190" i="4"/>
  <c r="G189" i="4" s="1"/>
  <c r="G188" i="4" s="1"/>
  <c r="G187" i="4" s="1"/>
  <c r="G186" i="4" s="1"/>
  <c r="D186" i="4"/>
  <c r="E186" i="4"/>
  <c r="F186" i="4"/>
  <c r="C186" i="4"/>
  <c r="G564" i="2"/>
  <c r="I564" i="2" s="1"/>
  <c r="H563" i="2"/>
  <c r="H562" i="2" s="1"/>
  <c r="H561" i="2" s="1"/>
  <c r="H560" i="2" s="1"/>
  <c r="H559" i="2" s="1"/>
  <c r="G563" i="2"/>
  <c r="G562" i="2" s="1"/>
  <c r="I603" i="1"/>
  <c r="H602" i="1"/>
  <c r="H601" i="1" s="1"/>
  <c r="H600" i="1" s="1"/>
  <c r="H599" i="1" s="1"/>
  <c r="H598" i="1" s="1"/>
  <c r="G602" i="1"/>
  <c r="I562" i="2" l="1"/>
  <c r="I563" i="2"/>
  <c r="I602" i="1"/>
  <c r="G601" i="1"/>
  <c r="I601" i="1" s="1"/>
  <c r="G561" i="2"/>
  <c r="G600" i="1" l="1"/>
  <c r="I600" i="1" s="1"/>
  <c r="G599" i="1"/>
  <c r="G598" i="1" s="1"/>
  <c r="I598" i="1" s="1"/>
  <c r="I561" i="2"/>
  <c r="G560" i="2"/>
  <c r="I599" i="1" l="1"/>
  <c r="I560" i="2"/>
  <c r="G559" i="2"/>
  <c r="I559" i="2" s="1"/>
  <c r="H23" i="11"/>
  <c r="H22" i="11" s="1"/>
  <c r="H21" i="11" s="1"/>
  <c r="H20" i="11" s="1"/>
  <c r="H19" i="11" s="1"/>
  <c r="H18" i="11" s="1"/>
  <c r="H17" i="11" s="1"/>
  <c r="H31" i="11"/>
  <c r="H30" i="11" s="1"/>
  <c r="H29" i="11" s="1"/>
  <c r="H28" i="11" s="1"/>
  <c r="H36" i="11"/>
  <c r="H35" i="11" s="1"/>
  <c r="H34" i="11" s="1"/>
  <c r="H40" i="11"/>
  <c r="H39" i="11" s="1"/>
  <c r="H38" i="11" s="1"/>
  <c r="H46" i="11"/>
  <c r="H45" i="11" s="1"/>
  <c r="H44" i="11" s="1"/>
  <c r="H43" i="11" s="1"/>
  <c r="H51" i="11"/>
  <c r="H50" i="11" s="1"/>
  <c r="H56" i="11"/>
  <c r="H55" i="11" s="1"/>
  <c r="H60" i="11"/>
  <c r="H59" i="11" s="1"/>
  <c r="H66" i="11"/>
  <c r="H65" i="11" s="1"/>
  <c r="H69" i="11"/>
  <c r="H68" i="11" s="1"/>
  <c r="H74" i="11"/>
  <c r="H78" i="11"/>
  <c r="H83" i="11"/>
  <c r="H82" i="11" s="1"/>
  <c r="H88" i="11"/>
  <c r="H87" i="11" s="1"/>
  <c r="H92" i="11"/>
  <c r="H91" i="11" s="1"/>
  <c r="H103" i="11"/>
  <c r="H102" i="11" s="1"/>
  <c r="H101" i="11" s="1"/>
  <c r="H100" i="11" s="1"/>
  <c r="H99" i="11" s="1"/>
  <c r="H98" i="11" s="1"/>
  <c r="H110" i="11"/>
  <c r="H109" i="11" s="1"/>
  <c r="H113" i="11"/>
  <c r="H112" i="11" s="1"/>
  <c r="H118" i="11"/>
  <c r="H117" i="11" s="1"/>
  <c r="H116" i="11" s="1"/>
  <c r="H115" i="11" s="1"/>
  <c r="H123" i="11"/>
  <c r="H122" i="11" s="1"/>
  <c r="H121" i="11" s="1"/>
  <c r="H120" i="11" s="1"/>
  <c r="H128" i="11"/>
  <c r="H127" i="11" s="1"/>
  <c r="H126" i="11" s="1"/>
  <c r="H125" i="11" s="1"/>
  <c r="H134" i="11"/>
  <c r="H133" i="11" s="1"/>
  <c r="H137" i="11"/>
  <c r="H136" i="11" s="1"/>
  <c r="H143" i="11"/>
  <c r="H142" i="11" s="1"/>
  <c r="H146" i="11"/>
  <c r="H145" i="11" s="1"/>
  <c r="H151" i="11"/>
  <c r="H150" i="11" s="1"/>
  <c r="H154" i="11"/>
  <c r="H153" i="11" s="1"/>
  <c r="H166" i="11"/>
  <c r="H171" i="11"/>
  <c r="H170" i="11" s="1"/>
  <c r="H175" i="11"/>
  <c r="H174" i="11" s="1"/>
  <c r="H181" i="11"/>
  <c r="H180" i="11" s="1"/>
  <c r="H183" i="11"/>
  <c r="H192" i="11"/>
  <c r="H191" i="11" s="1"/>
  <c r="H197" i="11"/>
  <c r="H196" i="11" s="1"/>
  <c r="H201" i="11"/>
  <c r="H200" i="11" s="1"/>
  <c r="H209" i="11"/>
  <c r="H208" i="11" s="1"/>
  <c r="H211" i="11"/>
  <c r="H217" i="11"/>
  <c r="H216" i="11" s="1"/>
  <c r="H219" i="11"/>
  <c r="H227" i="11"/>
  <c r="H226" i="11" s="1"/>
  <c r="H225" i="11" s="1"/>
  <c r="H224" i="11" s="1"/>
  <c r="H223" i="11" s="1"/>
  <c r="H222" i="11" s="1"/>
  <c r="H239" i="11"/>
  <c r="H238" i="11" s="1"/>
  <c r="H237" i="11" s="1"/>
  <c r="H243" i="11"/>
  <c r="H242" i="11" s="1"/>
  <c r="H241" i="11" s="1"/>
  <c r="H249" i="11"/>
  <c r="H248" i="11" s="1"/>
  <c r="H247" i="11" s="1"/>
  <c r="H246" i="11" s="1"/>
  <c r="H256" i="11"/>
  <c r="H255" i="11" s="1"/>
  <c r="H260" i="11"/>
  <c r="H259" i="11" s="1"/>
  <c r="H258" i="11" s="1"/>
  <c r="H264" i="11"/>
  <c r="H263" i="11" s="1"/>
  <c r="H262" i="11" s="1"/>
  <c r="H268" i="11"/>
  <c r="H267" i="11" s="1"/>
  <c r="H266" i="11" s="1"/>
  <c r="H274" i="11"/>
  <c r="H273" i="11" s="1"/>
  <c r="H272" i="11" s="1"/>
  <c r="H271" i="11" s="1"/>
  <c r="H280" i="11"/>
  <c r="H279" i="11" s="1"/>
  <c r="H278" i="11" s="1"/>
  <c r="H277" i="11" s="1"/>
  <c r="H276" i="11" s="1"/>
  <c r="H287" i="11"/>
  <c r="H286" i="11" s="1"/>
  <c r="H285" i="11" s="1"/>
  <c r="H284" i="11" s="1"/>
  <c r="H283" i="11" s="1"/>
  <c r="H282" i="11" s="1"/>
  <c r="H294" i="11"/>
  <c r="H293" i="11" s="1"/>
  <c r="H292" i="11" s="1"/>
  <c r="H291" i="11" s="1"/>
  <c r="H290" i="11" s="1"/>
  <c r="H298" i="11"/>
  <c r="H297" i="11" s="1"/>
  <c r="H296" i="11" s="1"/>
  <c r="H306" i="11"/>
  <c r="H305" i="11" s="1"/>
  <c r="H311" i="11"/>
  <c r="H310" i="11" s="1"/>
  <c r="H317" i="11"/>
  <c r="H322" i="11"/>
  <c r="H321" i="11" s="1"/>
  <c r="H326" i="11"/>
  <c r="H328" i="11"/>
  <c r="H338" i="11"/>
  <c r="H337" i="11" s="1"/>
  <c r="H336" i="11" s="1"/>
  <c r="H335" i="11" s="1"/>
  <c r="H334" i="11" s="1"/>
  <c r="H333" i="11" s="1"/>
  <c r="H345" i="11"/>
  <c r="H344" i="11" s="1"/>
  <c r="H343" i="11" s="1"/>
  <c r="H342" i="11" s="1"/>
  <c r="H341" i="11" s="1"/>
  <c r="H340" i="11" s="1"/>
  <c r="H352" i="11"/>
  <c r="H351" i="11" s="1"/>
  <c r="H357" i="11"/>
  <c r="H356" i="11" s="1"/>
  <c r="H361" i="11"/>
  <c r="H360" i="11" s="1"/>
  <c r="H367" i="11"/>
  <c r="H366" i="11" s="1"/>
  <c r="H365" i="11" s="1"/>
  <c r="H372" i="11"/>
  <c r="H371" i="11" s="1"/>
  <c r="H370" i="11" s="1"/>
  <c r="H378" i="11"/>
  <c r="H377" i="11" s="1"/>
  <c r="H383" i="11"/>
  <c r="H382" i="11" s="1"/>
  <c r="H388" i="11"/>
  <c r="H387" i="11" s="1"/>
  <c r="H386" i="11" s="1"/>
  <c r="H398" i="11"/>
  <c r="H397" i="11" s="1"/>
  <c r="H396" i="11" s="1"/>
  <c r="H395" i="11" s="1"/>
  <c r="H394" i="11" s="1"/>
  <c r="H404" i="11"/>
  <c r="H403" i="11" s="1"/>
  <c r="H409" i="11"/>
  <c r="H408" i="11" s="1"/>
  <c r="H413" i="11"/>
  <c r="H415" i="11"/>
  <c r="H422" i="11"/>
  <c r="H421" i="11" s="1"/>
  <c r="H420" i="11" s="1"/>
  <c r="H419" i="11" s="1"/>
  <c r="H428" i="11"/>
  <c r="H427" i="11" s="1"/>
  <c r="H426" i="11" s="1"/>
  <c r="H425" i="11" s="1"/>
  <c r="H424" i="11" s="1"/>
  <c r="H439" i="11"/>
  <c r="H438" i="11" s="1"/>
  <c r="H436" i="11" s="1"/>
  <c r="H447" i="11"/>
  <c r="H446" i="11" s="1"/>
  <c r="H445" i="11" s="1"/>
  <c r="H444" i="11" s="1"/>
  <c r="H453" i="11"/>
  <c r="H452" i="11" s="1"/>
  <c r="H458" i="11"/>
  <c r="H457" i="11" s="1"/>
  <c r="H463" i="11"/>
  <c r="H468" i="11"/>
  <c r="H467" i="11" s="1"/>
  <c r="H466" i="11" s="1"/>
  <c r="H465" i="11" s="1"/>
  <c r="H475" i="11"/>
  <c r="H474" i="11" s="1"/>
  <c r="H477" i="11"/>
  <c r="H485" i="11"/>
  <c r="H484" i="11" s="1"/>
  <c r="H483" i="11" s="1"/>
  <c r="H482" i="11" s="1"/>
  <c r="H481" i="11" s="1"/>
  <c r="H488" i="11"/>
  <c r="H492" i="11"/>
  <c r="H491" i="11" s="1"/>
  <c r="H499" i="11"/>
  <c r="H498" i="11" s="1"/>
  <c r="H497" i="11" s="1"/>
  <c r="H496" i="11" s="1"/>
  <c r="H495" i="11" s="1"/>
  <c r="H505" i="11"/>
  <c r="H504" i="11" s="1"/>
  <c r="H511" i="11"/>
  <c r="H515" i="11"/>
  <c r="H519" i="11"/>
  <c r="H518" i="11" s="1"/>
  <c r="H527" i="11"/>
  <c r="H531" i="11"/>
  <c r="H535" i="11"/>
  <c r="H534" i="11" s="1"/>
  <c r="H545" i="11"/>
  <c r="H544" i="11" s="1"/>
  <c r="H543" i="11" s="1"/>
  <c r="H542" i="11" s="1"/>
  <c r="H541" i="11" s="1"/>
  <c r="H540" i="11" s="1"/>
  <c r="H539" i="11" s="1"/>
  <c r="H553" i="11"/>
  <c r="H552" i="11" s="1"/>
  <c r="H556" i="11"/>
  <c r="H555" i="11" s="1"/>
  <c r="H565" i="11"/>
  <c r="H564" i="11" s="1"/>
  <c r="H563" i="11" s="1"/>
  <c r="H562" i="11" s="1"/>
  <c r="H561" i="11" s="1"/>
  <c r="H560" i="11" s="1"/>
  <c r="H559" i="11" s="1"/>
  <c r="H558" i="11" s="1"/>
  <c r="H576" i="11"/>
  <c r="H575" i="11" s="1"/>
  <c r="H581" i="11"/>
  <c r="H580" i="11" s="1"/>
  <c r="H591" i="11"/>
  <c r="H590" i="11" s="1"/>
  <c r="H589" i="11" s="1"/>
  <c r="H588" i="11" s="1"/>
  <c r="H587" i="11" s="1"/>
  <c r="H586" i="11" s="1"/>
  <c r="H606" i="11"/>
  <c r="H605" i="11" s="1"/>
  <c r="H609" i="11"/>
  <c r="H608" i="11" s="1"/>
  <c r="H615" i="11"/>
  <c r="H614" i="11" s="1"/>
  <c r="H618" i="11"/>
  <c r="H617" i="11" s="1"/>
  <c r="H623" i="11"/>
  <c r="H622" i="11" s="1"/>
  <c r="H621" i="11" s="1"/>
  <c r="H620" i="11" s="1"/>
  <c r="H631" i="11"/>
  <c r="H630" i="11" s="1"/>
  <c r="H636" i="11"/>
  <c r="H635" i="11" s="1"/>
  <c r="H640" i="11"/>
  <c r="H639" i="11" s="1"/>
  <c r="H646" i="11"/>
  <c r="H645" i="11" s="1"/>
  <c r="H644" i="11" s="1"/>
  <c r="H653" i="11"/>
  <c r="H652" i="11" s="1"/>
  <c r="H651" i="11" s="1"/>
  <c r="H650" i="11" s="1"/>
  <c r="H649" i="11" s="1"/>
  <c r="H659" i="11"/>
  <c r="H658" i="11" s="1"/>
  <c r="H657" i="11" s="1"/>
  <c r="H664" i="11"/>
  <c r="H663" i="11" s="1"/>
  <c r="H662" i="11" s="1"/>
  <c r="H661" i="11" s="1"/>
  <c r="H669" i="11"/>
  <c r="H668" i="11" s="1"/>
  <c r="H667" i="11" s="1"/>
  <c r="H666" i="11" s="1"/>
  <c r="H675" i="11"/>
  <c r="H674" i="11" s="1"/>
  <c r="H673" i="11" s="1"/>
  <c r="H672" i="11" s="1"/>
  <c r="H681" i="11"/>
  <c r="H680" i="11" s="1"/>
  <c r="H679" i="11" s="1"/>
  <c r="H678" i="11" s="1"/>
  <c r="H687" i="11"/>
  <c r="H686" i="11" s="1"/>
  <c r="H685" i="11" s="1"/>
  <c r="H684" i="11" s="1"/>
  <c r="H683" i="11" s="1"/>
  <c r="H692" i="11"/>
  <c r="H691" i="11" s="1"/>
  <c r="H690" i="11" s="1"/>
  <c r="H697" i="11"/>
  <c r="H696" i="11" s="1"/>
  <c r="H695" i="11" s="1"/>
  <c r="H694" i="11" s="1"/>
  <c r="H703" i="11"/>
  <c r="H702" i="11" s="1"/>
  <c r="H701" i="11" s="1"/>
  <c r="H700" i="11" s="1"/>
  <c r="H699" i="11" s="1"/>
  <c r="C17" i="31"/>
  <c r="B17" i="31"/>
  <c r="B17" i="30"/>
  <c r="E19" i="29"/>
  <c r="E25" i="29" s="1"/>
  <c r="D19" i="29"/>
  <c r="D25" i="29" s="1"/>
  <c r="C19" i="29"/>
  <c r="C25" i="29" s="1"/>
  <c r="E15" i="29"/>
  <c r="E24" i="29" s="1"/>
  <c r="D15" i="29"/>
  <c r="D24" i="29" s="1"/>
  <c r="C15" i="29"/>
  <c r="C24" i="29" s="1"/>
  <c r="C23" i="29" s="1"/>
  <c r="E14" i="29"/>
  <c r="C19" i="28"/>
  <c r="B19" i="28"/>
  <c r="B18" i="27"/>
  <c r="C19" i="26"/>
  <c r="B19" i="26"/>
  <c r="B19" i="25"/>
  <c r="C18" i="24"/>
  <c r="B18" i="24"/>
  <c r="H19" i="23"/>
  <c r="G19" i="23"/>
  <c r="B19" i="23"/>
  <c r="F18" i="23"/>
  <c r="E18" i="23"/>
  <c r="D18" i="23" s="1"/>
  <c r="F17" i="23"/>
  <c r="E17" i="23"/>
  <c r="D17" i="23" s="1"/>
  <c r="F16" i="23"/>
  <c r="E16" i="23"/>
  <c r="D16" i="23" s="1"/>
  <c r="F15" i="23"/>
  <c r="E15" i="23"/>
  <c r="B21" i="22"/>
  <c r="C19" i="22"/>
  <c r="B19" i="22"/>
  <c r="B22" i="21"/>
  <c r="G20" i="21"/>
  <c r="B20" i="21"/>
  <c r="F19" i="21"/>
  <c r="E19" i="21"/>
  <c r="D19" i="21"/>
  <c r="F18" i="21"/>
  <c r="E18" i="21"/>
  <c r="F17" i="21"/>
  <c r="E17" i="21"/>
  <c r="D17" i="21" s="1"/>
  <c r="F16" i="21"/>
  <c r="E16" i="21"/>
  <c r="F15" i="21"/>
  <c r="F20" i="21" s="1"/>
  <c r="E15" i="21"/>
  <c r="E20" i="21" s="1"/>
  <c r="C18" i="20"/>
  <c r="B18" i="20"/>
  <c r="B17" i="19"/>
  <c r="F73" i="16"/>
  <c r="E73" i="16"/>
  <c r="D73" i="16"/>
  <c r="C73" i="16"/>
  <c r="F53" i="16"/>
  <c r="C53" i="16"/>
  <c r="F52" i="16"/>
  <c r="E52" i="16"/>
  <c r="D52" i="16"/>
  <c r="C52" i="16"/>
  <c r="E50" i="16"/>
  <c r="E46" i="16" s="1"/>
  <c r="F46" i="16"/>
  <c r="D46" i="16"/>
  <c r="C46" i="16"/>
  <c r="F43" i="16"/>
  <c r="E43" i="16"/>
  <c r="D43" i="16"/>
  <c r="C43" i="16"/>
  <c r="D42" i="16"/>
  <c r="D82" i="16" s="1"/>
  <c r="F34" i="16"/>
  <c r="E34" i="16"/>
  <c r="D34" i="16"/>
  <c r="C34" i="16"/>
  <c r="F31" i="16"/>
  <c r="E31" i="16"/>
  <c r="D31" i="16"/>
  <c r="C31" i="16"/>
  <c r="F30" i="16"/>
  <c r="E30" i="16"/>
  <c r="D30" i="16"/>
  <c r="C30" i="16"/>
  <c r="F26" i="16"/>
  <c r="E26" i="16"/>
  <c r="D26" i="16"/>
  <c r="C26" i="16"/>
  <c r="F24" i="16"/>
  <c r="E24" i="16"/>
  <c r="D24" i="16"/>
  <c r="C24" i="16"/>
  <c r="F20" i="16"/>
  <c r="E20" i="16"/>
  <c r="D20" i="16"/>
  <c r="C20" i="16"/>
  <c r="F18" i="16"/>
  <c r="E18" i="16"/>
  <c r="D18" i="16"/>
  <c r="C18" i="16"/>
  <c r="F16" i="16"/>
  <c r="E16" i="16"/>
  <c r="D16" i="16"/>
  <c r="C16" i="16"/>
  <c r="F15" i="16"/>
  <c r="E15" i="16"/>
  <c r="D15" i="16"/>
  <c r="C15" i="16"/>
  <c r="E77" i="15"/>
  <c r="E76" i="15"/>
  <c r="D75" i="15"/>
  <c r="C75" i="15"/>
  <c r="E75" i="15" s="1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C55" i="15"/>
  <c r="E55" i="15" s="1"/>
  <c r="D54" i="15"/>
  <c r="E53" i="15"/>
  <c r="E52" i="15"/>
  <c r="E51" i="15"/>
  <c r="E50" i="15"/>
  <c r="E49" i="15"/>
  <c r="E48" i="15"/>
  <c r="E47" i="15"/>
  <c r="E46" i="15"/>
  <c r="D45" i="15"/>
  <c r="C45" i="15"/>
  <c r="E45" i="15" s="1"/>
  <c r="E44" i="15"/>
  <c r="E43" i="15"/>
  <c r="D42" i="15"/>
  <c r="E42" i="15"/>
  <c r="E40" i="15"/>
  <c r="E39" i="15"/>
  <c r="E38" i="15"/>
  <c r="E37" i="15"/>
  <c r="E36" i="15"/>
  <c r="E35" i="15"/>
  <c r="E34" i="15"/>
  <c r="D33" i="15"/>
  <c r="C33" i="15"/>
  <c r="E33" i="15" s="1"/>
  <c r="E32" i="15"/>
  <c r="E31" i="15"/>
  <c r="D30" i="15"/>
  <c r="D29" i="15" s="1"/>
  <c r="C30" i="15"/>
  <c r="E30" i="15" s="1"/>
  <c r="E28" i="15"/>
  <c r="E27" i="15"/>
  <c r="E26" i="15"/>
  <c r="D25" i="15"/>
  <c r="C25" i="15"/>
  <c r="E24" i="15"/>
  <c r="D23" i="15"/>
  <c r="C23" i="15"/>
  <c r="E22" i="15"/>
  <c r="E21" i="15"/>
  <c r="E20" i="15"/>
  <c r="D19" i="15"/>
  <c r="C19" i="15"/>
  <c r="E18" i="15"/>
  <c r="D17" i="15"/>
  <c r="D15" i="15" s="1"/>
  <c r="C17" i="15"/>
  <c r="E16" i="15"/>
  <c r="D17" i="14"/>
  <c r="C17" i="14"/>
  <c r="D15" i="14"/>
  <c r="C15" i="14"/>
  <c r="D13" i="14"/>
  <c r="C13" i="14"/>
  <c r="C19" i="13"/>
  <c r="C17" i="13"/>
  <c r="C15" i="13"/>
  <c r="I704" i="11"/>
  <c r="G703" i="11"/>
  <c r="I703" i="11" s="1"/>
  <c r="I698" i="11"/>
  <c r="G697" i="11"/>
  <c r="I697" i="11" s="1"/>
  <c r="I693" i="11"/>
  <c r="G692" i="11"/>
  <c r="I692" i="11" s="1"/>
  <c r="I688" i="11"/>
  <c r="G687" i="11"/>
  <c r="I687" i="11" s="1"/>
  <c r="I682" i="11"/>
  <c r="G681" i="11"/>
  <c r="I681" i="11" s="1"/>
  <c r="I676" i="11"/>
  <c r="G675" i="11"/>
  <c r="I675" i="11" s="1"/>
  <c r="I671" i="11"/>
  <c r="I670" i="11"/>
  <c r="I665" i="11"/>
  <c r="G664" i="11"/>
  <c r="I664" i="11" s="1"/>
  <c r="I660" i="11"/>
  <c r="G659" i="11"/>
  <c r="I659" i="11" s="1"/>
  <c r="I656" i="11"/>
  <c r="I655" i="11"/>
  <c r="I654" i="11"/>
  <c r="G653" i="11"/>
  <c r="I653" i="11" s="1"/>
  <c r="I647" i="11"/>
  <c r="G646" i="11"/>
  <c r="I646" i="11" s="1"/>
  <c r="I643" i="11"/>
  <c r="I642" i="11"/>
  <c r="I641" i="11"/>
  <c r="G640" i="11"/>
  <c r="I640" i="11" s="1"/>
  <c r="I638" i="11"/>
  <c r="I637" i="11"/>
  <c r="G636" i="11"/>
  <c r="I636" i="11" s="1"/>
  <c r="I634" i="11"/>
  <c r="I633" i="11"/>
  <c r="I632" i="11"/>
  <c r="G631" i="11"/>
  <c r="I631" i="11" s="1"/>
  <c r="I624" i="11"/>
  <c r="G623" i="11"/>
  <c r="I623" i="11" s="1"/>
  <c r="I619" i="11"/>
  <c r="G618" i="11"/>
  <c r="I618" i="11" s="1"/>
  <c r="I616" i="11"/>
  <c r="G615" i="11"/>
  <c r="I615" i="11" s="1"/>
  <c r="I610" i="11"/>
  <c r="G609" i="11"/>
  <c r="I609" i="11" s="1"/>
  <c r="I608" i="11" s="1"/>
  <c r="I607" i="11"/>
  <c r="G606" i="11"/>
  <c r="I606" i="11" s="1"/>
  <c r="I592" i="11"/>
  <c r="G591" i="11"/>
  <c r="I591" i="11" s="1"/>
  <c r="I583" i="11"/>
  <c r="I582" i="11"/>
  <c r="G581" i="11"/>
  <c r="I581" i="11" s="1"/>
  <c r="I579" i="11"/>
  <c r="I578" i="11"/>
  <c r="I577" i="11"/>
  <c r="G576" i="11"/>
  <c r="I576" i="11" s="1"/>
  <c r="I566" i="11"/>
  <c r="G565" i="11"/>
  <c r="I565" i="11" s="1"/>
  <c r="I557" i="11"/>
  <c r="G556" i="11"/>
  <c r="I554" i="11"/>
  <c r="G553" i="11"/>
  <c r="I553" i="11" s="1"/>
  <c r="I546" i="11"/>
  <c r="G545" i="11"/>
  <c r="I545" i="11" s="1"/>
  <c r="I537" i="11"/>
  <c r="I536" i="11"/>
  <c r="G535" i="11"/>
  <c r="I535" i="11" s="1"/>
  <c r="I533" i="11"/>
  <c r="I532" i="11"/>
  <c r="G531" i="11"/>
  <c r="I530" i="11"/>
  <c r="I529" i="11"/>
  <c r="I528" i="11"/>
  <c r="G527" i="11"/>
  <c r="I527" i="11" s="1"/>
  <c r="I521" i="11"/>
  <c r="I520" i="11"/>
  <c r="G519" i="11"/>
  <c r="I519" i="11" s="1"/>
  <c r="I517" i="11"/>
  <c r="I516" i="11"/>
  <c r="G515" i="11"/>
  <c r="I514" i="11"/>
  <c r="I513" i="11"/>
  <c r="I512" i="11"/>
  <c r="G511" i="11"/>
  <c r="I506" i="11"/>
  <c r="G505" i="11"/>
  <c r="I505" i="11" s="1"/>
  <c r="I500" i="11"/>
  <c r="G499" i="11"/>
  <c r="I499" i="11" s="1"/>
  <c r="I494" i="11"/>
  <c r="I493" i="11"/>
  <c r="G492" i="11"/>
  <c r="I492" i="11" s="1"/>
  <c r="I490" i="11"/>
  <c r="I489" i="11"/>
  <c r="G488" i="11"/>
  <c r="I488" i="11" s="1"/>
  <c r="I487" i="11"/>
  <c r="I486" i="11"/>
  <c r="G485" i="11"/>
  <c r="I485" i="11" s="1"/>
  <c r="I479" i="11"/>
  <c r="I478" i="11"/>
  <c r="I477" i="11"/>
  <c r="I476" i="11"/>
  <c r="G475" i="11"/>
  <c r="I475" i="11" s="1"/>
  <c r="I469" i="11"/>
  <c r="G468" i="11"/>
  <c r="I464" i="11"/>
  <c r="G463" i="11"/>
  <c r="G462" i="11" s="1"/>
  <c r="G148" i="10" s="1"/>
  <c r="G147" i="10" s="1"/>
  <c r="I460" i="11"/>
  <c r="I459" i="11"/>
  <c r="G458" i="11"/>
  <c r="I456" i="11"/>
  <c r="I455" i="11"/>
  <c r="I454" i="11"/>
  <c r="G453" i="11"/>
  <c r="I453" i="11" s="1"/>
  <c r="I450" i="11"/>
  <c r="I449" i="11"/>
  <c r="I448" i="11"/>
  <c r="G447" i="11"/>
  <c r="I447" i="11" s="1"/>
  <c r="G439" i="11"/>
  <c r="I429" i="11"/>
  <c r="G428" i="11"/>
  <c r="G427" i="11" s="1"/>
  <c r="I423" i="11"/>
  <c r="G422" i="11"/>
  <c r="G421" i="11" s="1"/>
  <c r="I418" i="11"/>
  <c r="I417" i="11"/>
  <c r="I416" i="11"/>
  <c r="G415" i="11"/>
  <c r="I414" i="11"/>
  <c r="G413" i="11"/>
  <c r="I413" i="11" s="1"/>
  <c r="I411" i="11"/>
  <c r="I410" i="11"/>
  <c r="G409" i="11"/>
  <c r="I409" i="11" s="1"/>
  <c r="I407" i="11"/>
  <c r="I406" i="11"/>
  <c r="I405" i="11"/>
  <c r="G404" i="11"/>
  <c r="G403" i="11" s="1"/>
  <c r="I400" i="11"/>
  <c r="I399" i="11"/>
  <c r="G398" i="11"/>
  <c r="I398" i="11" s="1"/>
  <c r="I391" i="11"/>
  <c r="I390" i="11"/>
  <c r="I389" i="11"/>
  <c r="G388" i="11"/>
  <c r="I388" i="11" s="1"/>
  <c r="I385" i="11"/>
  <c r="I384" i="11"/>
  <c r="G383" i="11"/>
  <c r="I383" i="11" s="1"/>
  <c r="I381" i="11"/>
  <c r="I380" i="11"/>
  <c r="I379" i="11"/>
  <c r="G378" i="11"/>
  <c r="I378" i="11" s="1"/>
  <c r="I374" i="11"/>
  <c r="I373" i="11"/>
  <c r="G372" i="11"/>
  <c r="I369" i="11"/>
  <c r="I368" i="11"/>
  <c r="G367" i="11"/>
  <c r="I367" i="11" s="1"/>
  <c r="I364" i="11"/>
  <c r="I363" i="11"/>
  <c r="I362" i="11"/>
  <c r="G361" i="11"/>
  <c r="I361" i="11" s="1"/>
  <c r="I359" i="11"/>
  <c r="I358" i="11"/>
  <c r="G357" i="11"/>
  <c r="I357" i="11" s="1"/>
  <c r="I355" i="11"/>
  <c r="I354" i="11"/>
  <c r="I353" i="11"/>
  <c r="G352" i="11"/>
  <c r="I352" i="11" s="1"/>
  <c r="I346" i="11"/>
  <c r="G345" i="11"/>
  <c r="I345" i="11" s="1"/>
  <c r="I339" i="11"/>
  <c r="G338" i="11"/>
  <c r="I338" i="11" s="1"/>
  <c r="I331" i="11"/>
  <c r="I330" i="11"/>
  <c r="I329" i="11"/>
  <c r="G328" i="11"/>
  <c r="I327" i="11"/>
  <c r="G326" i="11"/>
  <c r="I324" i="11"/>
  <c r="I323" i="11"/>
  <c r="G322" i="11"/>
  <c r="I322" i="11" s="1"/>
  <c r="I320" i="11"/>
  <c r="I319" i="11"/>
  <c r="I318" i="11"/>
  <c r="G317" i="11"/>
  <c r="I317" i="11" s="1"/>
  <c r="I313" i="11"/>
  <c r="I312" i="11"/>
  <c r="G311" i="11"/>
  <c r="I311" i="11" s="1"/>
  <c r="I309" i="11"/>
  <c r="I308" i="11"/>
  <c r="I307" i="11"/>
  <c r="G306" i="11"/>
  <c r="I306" i="11" s="1"/>
  <c r="I299" i="11"/>
  <c r="G298" i="11"/>
  <c r="I298" i="11" s="1"/>
  <c r="I295" i="11"/>
  <c r="G294" i="11"/>
  <c r="I294" i="11" s="1"/>
  <c r="I288" i="11"/>
  <c r="G287" i="11"/>
  <c r="I287" i="11" s="1"/>
  <c r="I281" i="11"/>
  <c r="G280" i="11"/>
  <c r="I280" i="11" s="1"/>
  <c r="I275" i="11"/>
  <c r="G274" i="11"/>
  <c r="I274" i="11" s="1"/>
  <c r="I270" i="11"/>
  <c r="I269" i="11"/>
  <c r="I268" i="11" s="1"/>
  <c r="I267" i="11" s="1"/>
  <c r="I266" i="11" s="1"/>
  <c r="G268" i="11"/>
  <c r="G267" i="11" s="1"/>
  <c r="G266" i="11" s="1"/>
  <c r="I265" i="11"/>
  <c r="G264" i="11"/>
  <c r="I264" i="11" s="1"/>
  <c r="I261" i="11"/>
  <c r="G260" i="11"/>
  <c r="I257" i="11"/>
  <c r="G256" i="11"/>
  <c r="I256" i="11" s="1"/>
  <c r="I250" i="11"/>
  <c r="G249" i="11"/>
  <c r="I249" i="11" s="1"/>
  <c r="I245" i="11"/>
  <c r="I244" i="11"/>
  <c r="I243" i="11" s="1"/>
  <c r="I242" i="11" s="1"/>
  <c r="I241" i="11" s="1"/>
  <c r="G243" i="11"/>
  <c r="G242" i="11" s="1"/>
  <c r="G241" i="11" s="1"/>
  <c r="I240" i="11"/>
  <c r="G239" i="11"/>
  <c r="I230" i="11"/>
  <c r="I229" i="11"/>
  <c r="I228" i="11"/>
  <c r="G227" i="11"/>
  <c r="I227" i="11" s="1"/>
  <c r="I221" i="11"/>
  <c r="I220" i="11"/>
  <c r="G219" i="11"/>
  <c r="I218" i="11"/>
  <c r="G217" i="11"/>
  <c r="I217" i="11" s="1"/>
  <c r="I213" i="11"/>
  <c r="I212" i="11"/>
  <c r="G211" i="11"/>
  <c r="I210" i="11"/>
  <c r="G209" i="11"/>
  <c r="I209" i="11" s="1"/>
  <c r="I203" i="11"/>
  <c r="I202" i="11"/>
  <c r="G201" i="11"/>
  <c r="I201" i="11" s="1"/>
  <c r="I199" i="11"/>
  <c r="I198" i="11"/>
  <c r="G197" i="11"/>
  <c r="I197" i="11" s="1"/>
  <c r="I195" i="11"/>
  <c r="I194" i="11"/>
  <c r="I193" i="11"/>
  <c r="G192" i="11"/>
  <c r="I192" i="11" s="1"/>
  <c r="I185" i="11"/>
  <c r="I184" i="11"/>
  <c r="G183" i="11"/>
  <c r="I183" i="11" s="1"/>
  <c r="I182" i="11"/>
  <c r="G181" i="11"/>
  <c r="I181" i="11" s="1"/>
  <c r="I177" i="11"/>
  <c r="I176" i="11"/>
  <c r="G175" i="11"/>
  <c r="I175" i="11" s="1"/>
  <c r="I173" i="11"/>
  <c r="I172" i="11"/>
  <c r="G171" i="11"/>
  <c r="I171" i="11" s="1"/>
  <c r="I169" i="11"/>
  <c r="I168" i="11"/>
  <c r="I167" i="11"/>
  <c r="G166" i="11"/>
  <c r="I166" i="11" s="1"/>
  <c r="I155" i="11"/>
  <c r="G154" i="11"/>
  <c r="I152" i="11"/>
  <c r="G151" i="11"/>
  <c r="I151" i="11" s="1"/>
  <c r="I147" i="11"/>
  <c r="G146" i="11"/>
  <c r="I146" i="11" s="1"/>
  <c r="I144" i="11"/>
  <c r="G143" i="11"/>
  <c r="I143" i="11" s="1"/>
  <c r="I138" i="11"/>
  <c r="G137" i="11"/>
  <c r="I137" i="11" s="1"/>
  <c r="I135" i="11"/>
  <c r="G134" i="11"/>
  <c r="I134" i="11" s="1"/>
  <c r="I129" i="11"/>
  <c r="G128" i="11"/>
  <c r="I124" i="11"/>
  <c r="G123" i="11"/>
  <c r="I123" i="11" s="1"/>
  <c r="I119" i="11"/>
  <c r="G118" i="11"/>
  <c r="I118" i="11" s="1"/>
  <c r="G117" i="11"/>
  <c r="I114" i="11"/>
  <c r="G113" i="11"/>
  <c r="I113" i="11" s="1"/>
  <c r="I111" i="11"/>
  <c r="G110" i="11"/>
  <c r="I110" i="11" s="1"/>
  <c r="I104" i="11"/>
  <c r="G103" i="11"/>
  <c r="I103" i="11" s="1"/>
  <c r="I95" i="11"/>
  <c r="I94" i="11"/>
  <c r="I93" i="11"/>
  <c r="G92" i="11"/>
  <c r="I92" i="11" s="1"/>
  <c r="I90" i="11"/>
  <c r="I89" i="11"/>
  <c r="G88" i="11"/>
  <c r="I88" i="11" s="1"/>
  <c r="I86" i="11"/>
  <c r="I85" i="11"/>
  <c r="I84" i="11"/>
  <c r="G83" i="11"/>
  <c r="I83" i="11" s="1"/>
  <c r="I80" i="11"/>
  <c r="I79" i="11"/>
  <c r="G78" i="11"/>
  <c r="I78" i="11" s="1"/>
  <c r="I77" i="11"/>
  <c r="I76" i="11"/>
  <c r="I75" i="11"/>
  <c r="G74" i="11"/>
  <c r="I74" i="11" s="1"/>
  <c r="I70" i="11"/>
  <c r="G69" i="11"/>
  <c r="I67" i="11"/>
  <c r="G66" i="11"/>
  <c r="I66" i="11" s="1"/>
  <c r="I62" i="11"/>
  <c r="I61" i="11"/>
  <c r="G60" i="11"/>
  <c r="I60" i="11" s="1"/>
  <c r="I58" i="11"/>
  <c r="I57" i="11"/>
  <c r="G56" i="11"/>
  <c r="I56" i="11" s="1"/>
  <c r="I54" i="11"/>
  <c r="I53" i="11"/>
  <c r="I52" i="11"/>
  <c r="G51" i="11"/>
  <c r="I51" i="11" s="1"/>
  <c r="I47" i="11"/>
  <c r="G46" i="11"/>
  <c r="I46" i="11" s="1"/>
  <c r="I41" i="11"/>
  <c r="I40" i="11" s="1"/>
  <c r="G40" i="11"/>
  <c r="I39" i="11"/>
  <c r="I38" i="11" s="1"/>
  <c r="G39" i="11"/>
  <c r="G38" i="11" s="1"/>
  <c r="I37" i="11"/>
  <c r="I36" i="11" s="1"/>
  <c r="G36" i="11"/>
  <c r="I35" i="11"/>
  <c r="I34" i="11" s="1"/>
  <c r="I33" i="11" s="1"/>
  <c r="G35" i="11"/>
  <c r="G34" i="11" s="1"/>
  <c r="G33" i="11" s="1"/>
  <c r="I32" i="11"/>
  <c r="G31" i="11"/>
  <c r="G30" i="11" s="1"/>
  <c r="I24" i="11"/>
  <c r="G23" i="11"/>
  <c r="G22" i="11" s="1"/>
  <c r="G21" i="11" s="1"/>
  <c r="G20" i="11" s="1"/>
  <c r="G19" i="11" s="1"/>
  <c r="F666" i="10"/>
  <c r="E666" i="10"/>
  <c r="D666" i="10"/>
  <c r="C666" i="10"/>
  <c r="A666" i="10"/>
  <c r="F665" i="10"/>
  <c r="E665" i="10"/>
  <c r="D665" i="10"/>
  <c r="C665" i="10"/>
  <c r="A665" i="10"/>
  <c r="F664" i="10"/>
  <c r="E664" i="10"/>
  <c r="D664" i="10"/>
  <c r="C664" i="10"/>
  <c r="A664" i="10"/>
  <c r="F663" i="10"/>
  <c r="E663" i="10"/>
  <c r="D663" i="10"/>
  <c r="C663" i="10"/>
  <c r="A663" i="10"/>
  <c r="F662" i="10"/>
  <c r="E662" i="10"/>
  <c r="D662" i="10"/>
  <c r="C662" i="10"/>
  <c r="A662" i="10"/>
  <c r="F661" i="10"/>
  <c r="E661" i="10"/>
  <c r="D661" i="10"/>
  <c r="C661" i="10"/>
  <c r="A661" i="10"/>
  <c r="F660" i="10"/>
  <c r="E660" i="10"/>
  <c r="D660" i="10"/>
  <c r="C660" i="10"/>
  <c r="A660" i="10"/>
  <c r="F659" i="10"/>
  <c r="E659" i="10"/>
  <c r="D659" i="10"/>
  <c r="C659" i="10"/>
  <c r="A659" i="10"/>
  <c r="F658" i="10"/>
  <c r="E658" i="10"/>
  <c r="D658" i="10"/>
  <c r="C658" i="10"/>
  <c r="A658" i="10"/>
  <c r="F657" i="10"/>
  <c r="E657" i="10"/>
  <c r="D657" i="10"/>
  <c r="C657" i="10"/>
  <c r="A657" i="10"/>
  <c r="F656" i="10"/>
  <c r="E656" i="10"/>
  <c r="D656" i="10"/>
  <c r="C656" i="10"/>
  <c r="A656" i="10"/>
  <c r="H655" i="10"/>
  <c r="G655" i="10"/>
  <c r="F655" i="10"/>
  <c r="E655" i="10"/>
  <c r="D655" i="10"/>
  <c r="C655" i="10"/>
  <c r="A655" i="10"/>
  <c r="F654" i="10"/>
  <c r="E654" i="10"/>
  <c r="D654" i="10"/>
  <c r="C654" i="10"/>
  <c r="A654" i="10"/>
  <c r="F653" i="10"/>
  <c r="E653" i="10"/>
  <c r="D653" i="10"/>
  <c r="C653" i="10"/>
  <c r="A653" i="10"/>
  <c r="F652" i="10"/>
  <c r="E652" i="10"/>
  <c r="D652" i="10"/>
  <c r="C652" i="10"/>
  <c r="A652" i="10"/>
  <c r="F651" i="10"/>
  <c r="E651" i="10"/>
  <c r="D651" i="10"/>
  <c r="C651" i="10"/>
  <c r="A651" i="10"/>
  <c r="H650" i="10"/>
  <c r="G650" i="10"/>
  <c r="F650" i="10"/>
  <c r="E650" i="10"/>
  <c r="D650" i="10"/>
  <c r="C650" i="10"/>
  <c r="A650" i="10"/>
  <c r="F649" i="10"/>
  <c r="E649" i="10"/>
  <c r="D649" i="10"/>
  <c r="C649" i="10"/>
  <c r="A649" i="10"/>
  <c r="F648" i="10"/>
  <c r="E648" i="10"/>
  <c r="D648" i="10"/>
  <c r="C648" i="10"/>
  <c r="A648" i="10"/>
  <c r="F647" i="10"/>
  <c r="E647" i="10"/>
  <c r="D647" i="10"/>
  <c r="C647" i="10"/>
  <c r="A647" i="10"/>
  <c r="F646" i="10"/>
  <c r="E646" i="10"/>
  <c r="D646" i="10"/>
  <c r="C646" i="10"/>
  <c r="A646" i="10"/>
  <c r="F645" i="10"/>
  <c r="E645" i="10"/>
  <c r="D645" i="10"/>
  <c r="C645" i="10"/>
  <c r="A645" i="10"/>
  <c r="F644" i="10"/>
  <c r="E644" i="10"/>
  <c r="D644" i="10"/>
  <c r="C644" i="10"/>
  <c r="A644" i="10"/>
  <c r="F643" i="10"/>
  <c r="E643" i="10"/>
  <c r="D643" i="10"/>
  <c r="C643" i="10"/>
  <c r="A643" i="10"/>
  <c r="F642" i="10"/>
  <c r="E642" i="10"/>
  <c r="D642" i="10"/>
  <c r="C642" i="10"/>
  <c r="A642" i="10"/>
  <c r="F641" i="10"/>
  <c r="E641" i="10"/>
  <c r="D641" i="10"/>
  <c r="C641" i="10"/>
  <c r="A641" i="10"/>
  <c r="F640" i="10"/>
  <c r="E640" i="10"/>
  <c r="D640" i="10"/>
  <c r="C640" i="10"/>
  <c r="A640" i="10"/>
  <c r="F639" i="10"/>
  <c r="E639" i="10"/>
  <c r="D639" i="10"/>
  <c r="C639" i="10"/>
  <c r="A639" i="10"/>
  <c r="F638" i="10"/>
  <c r="E638" i="10"/>
  <c r="D638" i="10"/>
  <c r="C638" i="10"/>
  <c r="A638" i="10"/>
  <c r="F637" i="10"/>
  <c r="E637" i="10"/>
  <c r="D637" i="10"/>
  <c r="C637" i="10"/>
  <c r="A637" i="10"/>
  <c r="F636" i="10"/>
  <c r="E636" i="10"/>
  <c r="D636" i="10"/>
  <c r="C636" i="10"/>
  <c r="A636" i="10"/>
  <c r="F635" i="10"/>
  <c r="E635" i="10"/>
  <c r="D635" i="10"/>
  <c r="C635" i="10"/>
  <c r="A635" i="10"/>
  <c r="F634" i="10"/>
  <c r="E634" i="10"/>
  <c r="D634" i="10"/>
  <c r="C634" i="10"/>
  <c r="A634" i="10"/>
  <c r="F633" i="10"/>
  <c r="E633" i="10"/>
  <c r="D633" i="10"/>
  <c r="C633" i="10"/>
  <c r="A633" i="10"/>
  <c r="F632" i="10"/>
  <c r="E632" i="10"/>
  <c r="D632" i="10"/>
  <c r="C632" i="10"/>
  <c r="A632" i="10"/>
  <c r="F631" i="10"/>
  <c r="E631" i="10"/>
  <c r="D631" i="10"/>
  <c r="C631" i="10"/>
  <c r="A631" i="10"/>
  <c r="F630" i="10"/>
  <c r="E630" i="10"/>
  <c r="D630" i="10"/>
  <c r="C630" i="10"/>
  <c r="A630" i="10"/>
  <c r="F629" i="10"/>
  <c r="E629" i="10"/>
  <c r="D629" i="10"/>
  <c r="C629" i="10"/>
  <c r="A629" i="10"/>
  <c r="F628" i="10"/>
  <c r="E628" i="10"/>
  <c r="D628" i="10"/>
  <c r="C628" i="10"/>
  <c r="A628" i="10"/>
  <c r="F627" i="10"/>
  <c r="E627" i="10"/>
  <c r="D627" i="10"/>
  <c r="C627" i="10"/>
  <c r="A627" i="10"/>
  <c r="F626" i="10"/>
  <c r="E626" i="10"/>
  <c r="D626" i="10"/>
  <c r="C626" i="10"/>
  <c r="A626" i="10"/>
  <c r="F625" i="10"/>
  <c r="E625" i="10"/>
  <c r="D625" i="10"/>
  <c r="C625" i="10"/>
  <c r="F624" i="10"/>
  <c r="E624" i="10"/>
  <c r="D624" i="10"/>
  <c r="C624" i="10"/>
  <c r="F623" i="10"/>
  <c r="E623" i="10"/>
  <c r="D623" i="10"/>
  <c r="C623" i="10"/>
  <c r="A623" i="10"/>
  <c r="F622" i="10"/>
  <c r="E622" i="10"/>
  <c r="D622" i="10"/>
  <c r="C622" i="10"/>
  <c r="A622" i="10"/>
  <c r="F621" i="10"/>
  <c r="E621" i="10"/>
  <c r="D621" i="10"/>
  <c r="C621" i="10"/>
  <c r="A621" i="10"/>
  <c r="F620" i="10"/>
  <c r="E620" i="10"/>
  <c r="D620" i="10"/>
  <c r="C620" i="10"/>
  <c r="A620" i="10"/>
  <c r="F619" i="10"/>
  <c r="E619" i="10"/>
  <c r="D619" i="10"/>
  <c r="C619" i="10"/>
  <c r="A619" i="10"/>
  <c r="F618" i="10"/>
  <c r="E618" i="10"/>
  <c r="D618" i="10"/>
  <c r="C618" i="10"/>
  <c r="A618" i="10"/>
  <c r="F617" i="10"/>
  <c r="E617" i="10"/>
  <c r="D617" i="10"/>
  <c r="C617" i="10"/>
  <c r="A617" i="10"/>
  <c r="F616" i="10"/>
  <c r="E616" i="10"/>
  <c r="D616" i="10"/>
  <c r="C616" i="10"/>
  <c r="A616" i="10"/>
  <c r="F615" i="10"/>
  <c r="E615" i="10"/>
  <c r="D615" i="10"/>
  <c r="C615" i="10"/>
  <c r="A615" i="10"/>
  <c r="F614" i="10"/>
  <c r="E614" i="10"/>
  <c r="D614" i="10"/>
  <c r="C614" i="10"/>
  <c r="A614" i="10"/>
  <c r="F613" i="10"/>
  <c r="E613" i="10"/>
  <c r="D613" i="10"/>
  <c r="C613" i="10"/>
  <c r="A613" i="10"/>
  <c r="F612" i="10"/>
  <c r="E612" i="10"/>
  <c r="D612" i="10"/>
  <c r="C612" i="10"/>
  <c r="A612" i="10"/>
  <c r="F611" i="10"/>
  <c r="E611" i="10"/>
  <c r="D611" i="10"/>
  <c r="C611" i="10"/>
  <c r="A611" i="10"/>
  <c r="F610" i="10"/>
  <c r="E610" i="10"/>
  <c r="D610" i="10"/>
  <c r="C610" i="10"/>
  <c r="A610" i="10"/>
  <c r="F609" i="10"/>
  <c r="E609" i="10"/>
  <c r="D609" i="10"/>
  <c r="C609" i="10"/>
  <c r="A609" i="10"/>
  <c r="F608" i="10"/>
  <c r="E608" i="10"/>
  <c r="D608" i="10"/>
  <c r="C608" i="10"/>
  <c r="A608" i="10"/>
  <c r="F607" i="10"/>
  <c r="E607" i="10"/>
  <c r="D607" i="10"/>
  <c r="C607" i="10"/>
  <c r="A607" i="10"/>
  <c r="F606" i="10"/>
  <c r="E606" i="10"/>
  <c r="D606" i="10"/>
  <c r="C606" i="10"/>
  <c r="A606" i="10"/>
  <c r="F605" i="10"/>
  <c r="E605" i="10"/>
  <c r="D605" i="10"/>
  <c r="C605" i="10"/>
  <c r="A605" i="10"/>
  <c r="F604" i="10"/>
  <c r="E604" i="10"/>
  <c r="D604" i="10"/>
  <c r="C604" i="10"/>
  <c r="A604" i="10"/>
  <c r="F603" i="10"/>
  <c r="E603" i="10"/>
  <c r="D603" i="10"/>
  <c r="C603" i="10"/>
  <c r="A603" i="10"/>
  <c r="F602" i="10"/>
  <c r="E602" i="10"/>
  <c r="D602" i="10"/>
  <c r="C602" i="10"/>
  <c r="A602" i="10"/>
  <c r="F601" i="10"/>
  <c r="E601" i="10"/>
  <c r="D601" i="10"/>
  <c r="C601" i="10"/>
  <c r="A601" i="10"/>
  <c r="F600" i="10"/>
  <c r="E600" i="10"/>
  <c r="D600" i="10"/>
  <c r="C600" i="10"/>
  <c r="A600" i="10"/>
  <c r="F599" i="10"/>
  <c r="E599" i="10"/>
  <c r="D599" i="10"/>
  <c r="C599" i="10"/>
  <c r="A599" i="10"/>
  <c r="F598" i="10"/>
  <c r="E598" i="10"/>
  <c r="D598" i="10"/>
  <c r="C598" i="10"/>
  <c r="A598" i="10"/>
  <c r="F597" i="10"/>
  <c r="E597" i="10"/>
  <c r="D597" i="10"/>
  <c r="C597" i="10"/>
  <c r="A597" i="10"/>
  <c r="F596" i="10"/>
  <c r="E596" i="10"/>
  <c r="D596" i="10"/>
  <c r="C596" i="10"/>
  <c r="A596" i="10"/>
  <c r="F595" i="10"/>
  <c r="E595" i="10"/>
  <c r="D595" i="10"/>
  <c r="C595" i="10"/>
  <c r="A595" i="10"/>
  <c r="F594" i="10"/>
  <c r="E594" i="10"/>
  <c r="D594" i="10"/>
  <c r="C594" i="10"/>
  <c r="A594" i="10"/>
  <c r="F593" i="10"/>
  <c r="E593" i="10"/>
  <c r="D593" i="10"/>
  <c r="C593" i="10"/>
  <c r="A593" i="10"/>
  <c r="F592" i="10"/>
  <c r="E592" i="10"/>
  <c r="D592" i="10"/>
  <c r="C592" i="10"/>
  <c r="A592" i="10"/>
  <c r="F591" i="10"/>
  <c r="E591" i="10"/>
  <c r="D591" i="10"/>
  <c r="C591" i="10"/>
  <c r="A591" i="10"/>
  <c r="F590" i="10"/>
  <c r="E590" i="10"/>
  <c r="D590" i="10"/>
  <c r="C590" i="10"/>
  <c r="A590" i="10"/>
  <c r="F589" i="10"/>
  <c r="E589" i="10"/>
  <c r="D589" i="10"/>
  <c r="C589" i="10"/>
  <c r="A589" i="10"/>
  <c r="F588" i="10"/>
  <c r="E588" i="10"/>
  <c r="D588" i="10"/>
  <c r="C588" i="10"/>
  <c r="A588" i="10"/>
  <c r="F587" i="10"/>
  <c r="E587" i="10"/>
  <c r="D587" i="10"/>
  <c r="C587" i="10"/>
  <c r="A587" i="10"/>
  <c r="F586" i="10"/>
  <c r="E586" i="10"/>
  <c r="D586" i="10"/>
  <c r="C586" i="10"/>
  <c r="A586" i="10"/>
  <c r="F585" i="10"/>
  <c r="E585" i="10"/>
  <c r="D585" i="10"/>
  <c r="C585" i="10"/>
  <c r="A585" i="10"/>
  <c r="F584" i="10"/>
  <c r="E584" i="10"/>
  <c r="D584" i="10"/>
  <c r="C584" i="10"/>
  <c r="A584" i="10"/>
  <c r="F577" i="10"/>
  <c r="E577" i="10"/>
  <c r="D577" i="10"/>
  <c r="C577" i="10"/>
  <c r="A577" i="10"/>
  <c r="F576" i="10"/>
  <c r="E576" i="10"/>
  <c r="D576" i="10"/>
  <c r="C576" i="10"/>
  <c r="A576" i="10"/>
  <c r="F575" i="10"/>
  <c r="E575" i="10"/>
  <c r="D575" i="10"/>
  <c r="C575" i="10"/>
  <c r="A575" i="10"/>
  <c r="F574" i="10"/>
  <c r="E574" i="10"/>
  <c r="D574" i="10"/>
  <c r="C574" i="10"/>
  <c r="A574" i="10"/>
  <c r="F573" i="10"/>
  <c r="E573" i="10"/>
  <c r="D573" i="10"/>
  <c r="C573" i="10"/>
  <c r="A573" i="10"/>
  <c r="F572" i="10"/>
  <c r="E572" i="10"/>
  <c r="D572" i="10"/>
  <c r="C572" i="10"/>
  <c r="A572" i="10"/>
  <c r="F571" i="10"/>
  <c r="E571" i="10"/>
  <c r="D571" i="10"/>
  <c r="C571" i="10"/>
  <c r="A571" i="10"/>
  <c r="F570" i="10"/>
  <c r="E570" i="10"/>
  <c r="D570" i="10"/>
  <c r="C570" i="10"/>
  <c r="A570" i="10"/>
  <c r="F569" i="10"/>
  <c r="E569" i="10"/>
  <c r="D569" i="10"/>
  <c r="C569" i="10"/>
  <c r="A569" i="10"/>
  <c r="F568" i="10"/>
  <c r="E568" i="10"/>
  <c r="D568" i="10"/>
  <c r="C568" i="10"/>
  <c r="A568" i="10"/>
  <c r="F567" i="10"/>
  <c r="E567" i="10"/>
  <c r="D567" i="10"/>
  <c r="C567" i="10"/>
  <c r="A567" i="10"/>
  <c r="F566" i="10"/>
  <c r="E566" i="10"/>
  <c r="D566" i="10"/>
  <c r="C566" i="10"/>
  <c r="A566" i="10"/>
  <c r="F565" i="10"/>
  <c r="E565" i="10"/>
  <c r="D565" i="10"/>
  <c r="C565" i="10"/>
  <c r="A565" i="10"/>
  <c r="F558" i="10"/>
  <c r="E558" i="10"/>
  <c r="D558" i="10"/>
  <c r="C558" i="10"/>
  <c r="A558" i="10"/>
  <c r="F557" i="10"/>
  <c r="E557" i="10"/>
  <c r="D557" i="10"/>
  <c r="C557" i="10"/>
  <c r="A557" i="10"/>
  <c r="F556" i="10"/>
  <c r="E556" i="10"/>
  <c r="D556" i="10"/>
  <c r="C556" i="10"/>
  <c r="A556" i="10"/>
  <c r="F555" i="10"/>
  <c r="E555" i="10"/>
  <c r="D555" i="10"/>
  <c r="C555" i="10"/>
  <c r="A555" i="10"/>
  <c r="F554" i="10"/>
  <c r="E554" i="10"/>
  <c r="D554" i="10"/>
  <c r="C554" i="10"/>
  <c r="A554" i="10"/>
  <c r="F553" i="10"/>
  <c r="E553" i="10"/>
  <c r="D553" i="10"/>
  <c r="C553" i="10"/>
  <c r="A553" i="10"/>
  <c r="F552" i="10"/>
  <c r="E552" i="10"/>
  <c r="D552" i="10"/>
  <c r="C552" i="10"/>
  <c r="A552" i="10"/>
  <c r="F551" i="10"/>
  <c r="E551" i="10"/>
  <c r="D551" i="10"/>
  <c r="C551" i="10"/>
  <c r="A551" i="10"/>
  <c r="F550" i="10"/>
  <c r="E550" i="10"/>
  <c r="D550" i="10"/>
  <c r="C550" i="10"/>
  <c r="A550" i="10"/>
  <c r="F549" i="10"/>
  <c r="E549" i="10"/>
  <c r="D549" i="10"/>
  <c r="C549" i="10"/>
  <c r="A549" i="10"/>
  <c r="F548" i="10"/>
  <c r="E548" i="10"/>
  <c r="D548" i="10"/>
  <c r="C548" i="10"/>
  <c r="A548" i="10"/>
  <c r="F547" i="10"/>
  <c r="E547" i="10"/>
  <c r="D547" i="10"/>
  <c r="C547" i="10"/>
  <c r="A547" i="10"/>
  <c r="F546" i="10"/>
  <c r="E546" i="10"/>
  <c r="D546" i="10"/>
  <c r="C546" i="10"/>
  <c r="A546" i="10"/>
  <c r="F545" i="10"/>
  <c r="E545" i="10"/>
  <c r="D545" i="10"/>
  <c r="C545" i="10"/>
  <c r="A545" i="10"/>
  <c r="F544" i="10"/>
  <c r="E544" i="10"/>
  <c r="D544" i="10"/>
  <c r="C544" i="10"/>
  <c r="A544" i="10"/>
  <c r="F543" i="10"/>
  <c r="E543" i="10"/>
  <c r="D543" i="10"/>
  <c r="C543" i="10"/>
  <c r="A543" i="10"/>
  <c r="F542" i="10"/>
  <c r="E542" i="10"/>
  <c r="D542" i="10"/>
  <c r="C542" i="10"/>
  <c r="A542" i="10"/>
  <c r="F541" i="10"/>
  <c r="E541" i="10"/>
  <c r="D541" i="10"/>
  <c r="C541" i="10"/>
  <c r="A541" i="10"/>
  <c r="F540" i="10"/>
  <c r="E540" i="10"/>
  <c r="D540" i="10"/>
  <c r="C540" i="10"/>
  <c r="A540" i="10"/>
  <c r="F539" i="10"/>
  <c r="E539" i="10"/>
  <c r="D539" i="10"/>
  <c r="C539" i="10"/>
  <c r="A539" i="10"/>
  <c r="F538" i="10"/>
  <c r="E538" i="10"/>
  <c r="D538" i="10"/>
  <c r="C538" i="10"/>
  <c r="A538" i="10"/>
  <c r="F537" i="10"/>
  <c r="E537" i="10"/>
  <c r="D537" i="10"/>
  <c r="C537" i="10"/>
  <c r="A537" i="10"/>
  <c r="F536" i="10"/>
  <c r="E536" i="10"/>
  <c r="D536" i="10"/>
  <c r="C536" i="10"/>
  <c r="A536" i="10"/>
  <c r="F535" i="10"/>
  <c r="E535" i="10"/>
  <c r="D535" i="10"/>
  <c r="C535" i="10"/>
  <c r="A535" i="10"/>
  <c r="F534" i="10"/>
  <c r="E534" i="10"/>
  <c r="D534" i="10"/>
  <c r="C534" i="10"/>
  <c r="A534" i="10"/>
  <c r="F533" i="10"/>
  <c r="E533" i="10"/>
  <c r="D533" i="10"/>
  <c r="C533" i="10"/>
  <c r="A533" i="10"/>
  <c r="F532" i="10"/>
  <c r="E532" i="10"/>
  <c r="D532" i="10"/>
  <c r="C532" i="10"/>
  <c r="A532" i="10"/>
  <c r="F531" i="10"/>
  <c r="E531" i="10"/>
  <c r="D531" i="10"/>
  <c r="C531" i="10"/>
  <c r="A531" i="10"/>
  <c r="F530" i="10"/>
  <c r="E530" i="10"/>
  <c r="D530" i="10"/>
  <c r="C530" i="10"/>
  <c r="A530" i="10"/>
  <c r="F529" i="10"/>
  <c r="E529" i="10"/>
  <c r="D529" i="10"/>
  <c r="C529" i="10"/>
  <c r="A529" i="10"/>
  <c r="F528" i="10"/>
  <c r="E528" i="10"/>
  <c r="D528" i="10"/>
  <c r="C528" i="10"/>
  <c r="A528" i="10"/>
  <c r="F527" i="10"/>
  <c r="E527" i="10"/>
  <c r="D527" i="10"/>
  <c r="C527" i="10"/>
  <c r="A527" i="10"/>
  <c r="F526" i="10"/>
  <c r="E526" i="10"/>
  <c r="D526" i="10"/>
  <c r="C526" i="10"/>
  <c r="A526" i="10"/>
  <c r="F525" i="10"/>
  <c r="E525" i="10"/>
  <c r="D525" i="10"/>
  <c r="C525" i="10"/>
  <c r="A525" i="10"/>
  <c r="F524" i="10"/>
  <c r="E524" i="10"/>
  <c r="D524" i="10"/>
  <c r="C524" i="10"/>
  <c r="A524" i="10"/>
  <c r="F523" i="10"/>
  <c r="E523" i="10"/>
  <c r="D523" i="10"/>
  <c r="C523" i="10"/>
  <c r="A523" i="10"/>
  <c r="F522" i="10"/>
  <c r="E522" i="10"/>
  <c r="D522" i="10"/>
  <c r="C522" i="10"/>
  <c r="A522" i="10"/>
  <c r="F521" i="10"/>
  <c r="E521" i="10"/>
  <c r="D521" i="10"/>
  <c r="C521" i="10"/>
  <c r="A521" i="10"/>
  <c r="F520" i="10"/>
  <c r="E520" i="10"/>
  <c r="D520" i="10"/>
  <c r="C520" i="10"/>
  <c r="A520" i="10"/>
  <c r="F519" i="10"/>
  <c r="E519" i="10"/>
  <c r="D519" i="10"/>
  <c r="C519" i="10"/>
  <c r="A519" i="10"/>
  <c r="F518" i="10"/>
  <c r="E518" i="10"/>
  <c r="D518" i="10"/>
  <c r="C518" i="10"/>
  <c r="A518" i="10"/>
  <c r="F517" i="10"/>
  <c r="E517" i="10"/>
  <c r="D517" i="10"/>
  <c r="C517" i="10"/>
  <c r="A517" i="10"/>
  <c r="F516" i="10"/>
  <c r="E516" i="10"/>
  <c r="D516" i="10"/>
  <c r="C516" i="10"/>
  <c r="A516" i="10"/>
  <c r="F515" i="10"/>
  <c r="E515" i="10"/>
  <c r="D515" i="10"/>
  <c r="C515" i="10"/>
  <c r="A515" i="10"/>
  <c r="F514" i="10"/>
  <c r="E514" i="10"/>
  <c r="D514" i="10"/>
  <c r="C514" i="10"/>
  <c r="A514" i="10"/>
  <c r="F513" i="10"/>
  <c r="E513" i="10"/>
  <c r="D513" i="10"/>
  <c r="C513" i="10"/>
  <c r="A513" i="10"/>
  <c r="F512" i="10"/>
  <c r="E512" i="10"/>
  <c r="D512" i="10"/>
  <c r="C512" i="10"/>
  <c r="A512" i="10"/>
  <c r="F511" i="10"/>
  <c r="E511" i="10"/>
  <c r="D511" i="10"/>
  <c r="C511" i="10"/>
  <c r="A511" i="10"/>
  <c r="F510" i="10"/>
  <c r="E510" i="10"/>
  <c r="D510" i="10"/>
  <c r="C510" i="10"/>
  <c r="A510" i="10"/>
  <c r="F509" i="10"/>
  <c r="E509" i="10"/>
  <c r="D509" i="10"/>
  <c r="C509" i="10"/>
  <c r="A509" i="10"/>
  <c r="F508" i="10"/>
  <c r="E508" i="10"/>
  <c r="D508" i="10"/>
  <c r="C508" i="10"/>
  <c r="A508" i="10"/>
  <c r="F507" i="10"/>
  <c r="E507" i="10"/>
  <c r="D507" i="10"/>
  <c r="C507" i="10"/>
  <c r="A507" i="10"/>
  <c r="F506" i="10"/>
  <c r="E506" i="10"/>
  <c r="D506" i="10"/>
  <c r="C506" i="10"/>
  <c r="A506" i="10"/>
  <c r="F505" i="10"/>
  <c r="E505" i="10"/>
  <c r="D505" i="10"/>
  <c r="C505" i="10"/>
  <c r="A505" i="10"/>
  <c r="F504" i="10"/>
  <c r="E504" i="10"/>
  <c r="D504" i="10"/>
  <c r="C504" i="10"/>
  <c r="A504" i="10"/>
  <c r="F503" i="10"/>
  <c r="E503" i="10"/>
  <c r="D503" i="10"/>
  <c r="C503" i="10"/>
  <c r="A503" i="10"/>
  <c r="F502" i="10"/>
  <c r="E502" i="10"/>
  <c r="D502" i="10"/>
  <c r="C502" i="10"/>
  <c r="A502" i="10"/>
  <c r="F501" i="10"/>
  <c r="E501" i="10"/>
  <c r="D501" i="10"/>
  <c r="C501" i="10"/>
  <c r="A501" i="10"/>
  <c r="F500" i="10"/>
  <c r="E500" i="10"/>
  <c r="D500" i="10"/>
  <c r="C500" i="10"/>
  <c r="A500" i="10"/>
  <c r="E499" i="10"/>
  <c r="D499" i="10"/>
  <c r="C499" i="10"/>
  <c r="A499" i="10"/>
  <c r="E498" i="10"/>
  <c r="D498" i="10"/>
  <c r="C498" i="10"/>
  <c r="A498" i="10"/>
  <c r="F497" i="10"/>
  <c r="E497" i="10"/>
  <c r="D497" i="10"/>
  <c r="C497" i="10"/>
  <c r="A497" i="10"/>
  <c r="D496" i="10"/>
  <c r="C496" i="10"/>
  <c r="A496" i="10"/>
  <c r="H495" i="10"/>
  <c r="G495" i="10"/>
  <c r="F495" i="10"/>
  <c r="E495" i="10"/>
  <c r="D495" i="10"/>
  <c r="C495" i="10"/>
  <c r="A495" i="10"/>
  <c r="F494" i="10"/>
  <c r="E494" i="10"/>
  <c r="D494" i="10"/>
  <c r="C494" i="10"/>
  <c r="A494" i="10"/>
  <c r="F493" i="10"/>
  <c r="E493" i="10"/>
  <c r="D493" i="10"/>
  <c r="C493" i="10"/>
  <c r="A493" i="10"/>
  <c r="F492" i="10"/>
  <c r="E492" i="10"/>
  <c r="D492" i="10"/>
  <c r="C492" i="10"/>
  <c r="A492" i="10"/>
  <c r="E491" i="10"/>
  <c r="D491" i="10"/>
  <c r="C491" i="10"/>
  <c r="A491" i="10"/>
  <c r="F490" i="10"/>
  <c r="E490" i="10"/>
  <c r="D490" i="10"/>
  <c r="C490" i="10"/>
  <c r="A490" i="10"/>
  <c r="F489" i="10"/>
  <c r="E489" i="10"/>
  <c r="D489" i="10"/>
  <c r="C489" i="10"/>
  <c r="A489" i="10"/>
  <c r="C488" i="10"/>
  <c r="A488" i="10"/>
  <c r="F487" i="10"/>
  <c r="E487" i="10"/>
  <c r="D487" i="10"/>
  <c r="C487" i="10"/>
  <c r="A487" i="10"/>
  <c r="F486" i="10"/>
  <c r="E486" i="10"/>
  <c r="D486" i="10"/>
  <c r="C486" i="10"/>
  <c r="A486" i="10"/>
  <c r="F485" i="10"/>
  <c r="E485" i="10"/>
  <c r="D485" i="10"/>
  <c r="C485" i="10"/>
  <c r="A485" i="10"/>
  <c r="F484" i="10"/>
  <c r="E484" i="10"/>
  <c r="D484" i="10"/>
  <c r="C484" i="10"/>
  <c r="A484" i="10"/>
  <c r="F483" i="10"/>
  <c r="E483" i="10"/>
  <c r="D483" i="10"/>
  <c r="C483" i="10"/>
  <c r="A483" i="10"/>
  <c r="F482" i="10"/>
  <c r="E482" i="10"/>
  <c r="D482" i="10"/>
  <c r="C482" i="10"/>
  <c r="A482" i="10"/>
  <c r="F481" i="10"/>
  <c r="E481" i="10"/>
  <c r="D481" i="10"/>
  <c r="C481" i="10"/>
  <c r="A481" i="10"/>
  <c r="F480" i="10"/>
  <c r="E480" i="10"/>
  <c r="D480" i="10"/>
  <c r="C480" i="10"/>
  <c r="A480" i="10"/>
  <c r="F479" i="10"/>
  <c r="E479" i="10"/>
  <c r="D479" i="10"/>
  <c r="C479" i="10"/>
  <c r="A479" i="10"/>
  <c r="F478" i="10"/>
  <c r="E478" i="10"/>
  <c r="D478" i="10"/>
  <c r="C478" i="10"/>
  <c r="A478" i="10"/>
  <c r="F477" i="10"/>
  <c r="E477" i="10"/>
  <c r="D477" i="10"/>
  <c r="C477" i="10"/>
  <c r="A477" i="10"/>
  <c r="F476" i="10"/>
  <c r="E476" i="10"/>
  <c r="D476" i="10"/>
  <c r="C476" i="10"/>
  <c r="A476" i="10"/>
  <c r="F475" i="10"/>
  <c r="E475" i="10"/>
  <c r="D475" i="10"/>
  <c r="C475" i="10"/>
  <c r="A475" i="10"/>
  <c r="F474" i="10"/>
  <c r="E474" i="10"/>
  <c r="D474" i="10"/>
  <c r="C474" i="10"/>
  <c r="A474" i="10"/>
  <c r="F473" i="10"/>
  <c r="E473" i="10"/>
  <c r="D473" i="10"/>
  <c r="C473" i="10"/>
  <c r="A473" i="10"/>
  <c r="F472" i="10"/>
  <c r="E472" i="10"/>
  <c r="D472" i="10"/>
  <c r="C472" i="10"/>
  <c r="A472" i="10"/>
  <c r="F471" i="10"/>
  <c r="E471" i="10"/>
  <c r="D471" i="10"/>
  <c r="C471" i="10"/>
  <c r="A471" i="10"/>
  <c r="F470" i="10"/>
  <c r="E470" i="10"/>
  <c r="D470" i="10"/>
  <c r="C470" i="10"/>
  <c r="A470" i="10"/>
  <c r="F469" i="10"/>
  <c r="E469" i="10"/>
  <c r="D469" i="10"/>
  <c r="C469" i="10"/>
  <c r="A469" i="10"/>
  <c r="F468" i="10"/>
  <c r="E468" i="10"/>
  <c r="D468" i="10"/>
  <c r="C468" i="10"/>
  <c r="A468" i="10"/>
  <c r="F467" i="10"/>
  <c r="E467" i="10"/>
  <c r="D467" i="10"/>
  <c r="C467" i="10"/>
  <c r="A467" i="10"/>
  <c r="F466" i="10"/>
  <c r="E466" i="10"/>
  <c r="D466" i="10"/>
  <c r="C466" i="10"/>
  <c r="A466" i="10"/>
  <c r="F465" i="10"/>
  <c r="E465" i="10"/>
  <c r="D465" i="10"/>
  <c r="C465" i="10"/>
  <c r="A465" i="10"/>
  <c r="F464" i="10"/>
  <c r="E464" i="10"/>
  <c r="D464" i="10"/>
  <c r="C464" i="10"/>
  <c r="A464" i="10"/>
  <c r="F463" i="10"/>
  <c r="E463" i="10"/>
  <c r="D463" i="10"/>
  <c r="C463" i="10"/>
  <c r="A463" i="10"/>
  <c r="F462" i="10"/>
  <c r="E462" i="10"/>
  <c r="D462" i="10"/>
  <c r="C462" i="10"/>
  <c r="A462" i="10"/>
  <c r="F461" i="10"/>
  <c r="E461" i="10"/>
  <c r="D461" i="10"/>
  <c r="C461" i="10"/>
  <c r="A461" i="10"/>
  <c r="F460" i="10"/>
  <c r="E460" i="10"/>
  <c r="D460" i="10"/>
  <c r="C460" i="10"/>
  <c r="A460" i="10"/>
  <c r="F459" i="10"/>
  <c r="E459" i="10"/>
  <c r="D459" i="10"/>
  <c r="C459" i="10"/>
  <c r="A459" i="10"/>
  <c r="F458" i="10"/>
  <c r="E458" i="10"/>
  <c r="D458" i="10"/>
  <c r="C458" i="10"/>
  <c r="A458" i="10"/>
  <c r="F457" i="10"/>
  <c r="E457" i="10"/>
  <c r="D457" i="10"/>
  <c r="C457" i="10"/>
  <c r="A457" i="10"/>
  <c r="F456" i="10"/>
  <c r="E456" i="10"/>
  <c r="D456" i="10"/>
  <c r="C456" i="10"/>
  <c r="A456" i="10"/>
  <c r="F455" i="10"/>
  <c r="E455" i="10"/>
  <c r="D455" i="10"/>
  <c r="C455" i="10"/>
  <c r="A455" i="10"/>
  <c r="F454" i="10"/>
  <c r="E454" i="10"/>
  <c r="D454" i="10"/>
  <c r="C454" i="10"/>
  <c r="A454" i="10"/>
  <c r="F453" i="10"/>
  <c r="E453" i="10"/>
  <c r="D453" i="10"/>
  <c r="C453" i="10"/>
  <c r="A453" i="10"/>
  <c r="F452" i="10"/>
  <c r="E452" i="10"/>
  <c r="D452" i="10"/>
  <c r="C452" i="10"/>
  <c r="A452" i="10"/>
  <c r="F451" i="10"/>
  <c r="E451" i="10"/>
  <c r="D451" i="10"/>
  <c r="C451" i="10"/>
  <c r="A451" i="10"/>
  <c r="F450" i="10"/>
  <c r="E450" i="10"/>
  <c r="D450" i="10"/>
  <c r="C450" i="10"/>
  <c r="A450" i="10"/>
  <c r="F449" i="10"/>
  <c r="E449" i="10"/>
  <c r="D449" i="10"/>
  <c r="C449" i="10"/>
  <c r="A449" i="10"/>
  <c r="F448" i="10"/>
  <c r="E448" i="10"/>
  <c r="D448" i="10"/>
  <c r="C448" i="10"/>
  <c r="A448" i="10"/>
  <c r="F447" i="10"/>
  <c r="E447" i="10"/>
  <c r="D447" i="10"/>
  <c r="C447" i="10"/>
  <c r="A447" i="10"/>
  <c r="F446" i="10"/>
  <c r="E446" i="10"/>
  <c r="D446" i="10"/>
  <c r="C446" i="10"/>
  <c r="A446" i="10"/>
  <c r="F445" i="10"/>
  <c r="E445" i="10"/>
  <c r="D445" i="10"/>
  <c r="C445" i="10"/>
  <c r="A445" i="10"/>
  <c r="F444" i="10"/>
  <c r="E444" i="10"/>
  <c r="D444" i="10"/>
  <c r="C444" i="10"/>
  <c r="A444" i="10"/>
  <c r="F443" i="10"/>
  <c r="E443" i="10"/>
  <c r="D443" i="10"/>
  <c r="C443" i="10"/>
  <c r="A443" i="10"/>
  <c r="F442" i="10"/>
  <c r="E442" i="10"/>
  <c r="D442" i="10"/>
  <c r="C442" i="10"/>
  <c r="A442" i="10"/>
  <c r="F441" i="10"/>
  <c r="E441" i="10"/>
  <c r="D441" i="10"/>
  <c r="C441" i="10"/>
  <c r="A441" i="10"/>
  <c r="F440" i="10"/>
  <c r="E440" i="10"/>
  <c r="D440" i="10"/>
  <c r="C440" i="10"/>
  <c r="A440" i="10"/>
  <c r="F439" i="10"/>
  <c r="E439" i="10"/>
  <c r="D439" i="10"/>
  <c r="C439" i="10"/>
  <c r="A439" i="10"/>
  <c r="F438" i="10"/>
  <c r="E438" i="10"/>
  <c r="D438" i="10"/>
  <c r="C438" i="10"/>
  <c r="A438" i="10"/>
  <c r="F437" i="10"/>
  <c r="E437" i="10"/>
  <c r="D437" i="10"/>
  <c r="C437" i="10"/>
  <c r="A437" i="10"/>
  <c r="E436" i="10"/>
  <c r="D436" i="10"/>
  <c r="C436" i="10"/>
  <c r="A436" i="10"/>
  <c r="E435" i="10"/>
  <c r="D435" i="10"/>
  <c r="C435" i="10"/>
  <c r="A435" i="10"/>
  <c r="E434" i="10"/>
  <c r="D434" i="10"/>
  <c r="C434" i="10"/>
  <c r="A434" i="10"/>
  <c r="H432" i="10"/>
  <c r="H431" i="10" s="1"/>
  <c r="H430" i="10" s="1"/>
  <c r="G432" i="10"/>
  <c r="G431" i="10" s="1"/>
  <c r="G430" i="10" s="1"/>
  <c r="F429" i="10"/>
  <c r="E429" i="10"/>
  <c r="D429" i="10"/>
  <c r="C429" i="10"/>
  <c r="A429" i="10"/>
  <c r="F428" i="10"/>
  <c r="E428" i="10"/>
  <c r="D428" i="10"/>
  <c r="C428" i="10"/>
  <c r="A428" i="10"/>
  <c r="F427" i="10"/>
  <c r="E427" i="10"/>
  <c r="D427" i="10"/>
  <c r="C427" i="10"/>
  <c r="A427" i="10"/>
  <c r="F426" i="10"/>
  <c r="E426" i="10"/>
  <c r="D426" i="10"/>
  <c r="C426" i="10"/>
  <c r="A426" i="10"/>
  <c r="F424" i="10"/>
  <c r="E424" i="10"/>
  <c r="D424" i="10"/>
  <c r="C424" i="10"/>
  <c r="A424" i="10"/>
  <c r="F423" i="10"/>
  <c r="E423" i="10"/>
  <c r="D423" i="10"/>
  <c r="C423" i="10"/>
  <c r="A423" i="10"/>
  <c r="F422" i="10"/>
  <c r="E422" i="10"/>
  <c r="D422" i="10"/>
  <c r="C422" i="10"/>
  <c r="A422" i="10"/>
  <c r="E421" i="10"/>
  <c r="D421" i="10"/>
  <c r="C421" i="10"/>
  <c r="A421" i="10"/>
  <c r="E420" i="10"/>
  <c r="D420" i="10"/>
  <c r="C420" i="10"/>
  <c r="A420" i="10"/>
  <c r="E419" i="10"/>
  <c r="D419" i="10"/>
  <c r="C419" i="10"/>
  <c r="A419" i="10"/>
  <c r="F418" i="10"/>
  <c r="E418" i="10"/>
  <c r="D418" i="10"/>
  <c r="C418" i="10"/>
  <c r="A418" i="10"/>
  <c r="C417" i="10"/>
  <c r="A417" i="10"/>
  <c r="F416" i="10"/>
  <c r="E416" i="10"/>
  <c r="D416" i="10"/>
  <c r="C416" i="10"/>
  <c r="A416" i="10"/>
  <c r="F415" i="10"/>
  <c r="E415" i="10"/>
  <c r="D415" i="10"/>
  <c r="C415" i="10"/>
  <c r="A415" i="10"/>
  <c r="F414" i="10"/>
  <c r="E414" i="10"/>
  <c r="D414" i="10"/>
  <c r="C414" i="10"/>
  <c r="A414" i="10"/>
  <c r="F413" i="10"/>
  <c r="E413" i="10"/>
  <c r="D413" i="10"/>
  <c r="C413" i="10"/>
  <c r="A413" i="10"/>
  <c r="F412" i="10"/>
  <c r="E412" i="10"/>
  <c r="D412" i="10"/>
  <c r="C412" i="10"/>
  <c r="A412" i="10"/>
  <c r="F411" i="10"/>
  <c r="E411" i="10"/>
  <c r="D411" i="10"/>
  <c r="C411" i="10"/>
  <c r="A411" i="10"/>
  <c r="F410" i="10"/>
  <c r="E410" i="10"/>
  <c r="D410" i="10"/>
  <c r="C410" i="10"/>
  <c r="A410" i="10"/>
  <c r="F409" i="10"/>
  <c r="E409" i="10"/>
  <c r="D409" i="10"/>
  <c r="C409" i="10"/>
  <c r="A409" i="10"/>
  <c r="F408" i="10"/>
  <c r="E408" i="10"/>
  <c r="D408" i="10"/>
  <c r="C408" i="10"/>
  <c r="A408" i="10"/>
  <c r="F407" i="10"/>
  <c r="E407" i="10"/>
  <c r="D407" i="10"/>
  <c r="C407" i="10"/>
  <c r="A407" i="10"/>
  <c r="F406" i="10"/>
  <c r="E406" i="10"/>
  <c r="D406" i="10"/>
  <c r="C406" i="10"/>
  <c r="A406" i="10"/>
  <c r="F405" i="10"/>
  <c r="E405" i="10"/>
  <c r="D405" i="10"/>
  <c r="C405" i="10"/>
  <c r="A405" i="10"/>
  <c r="F404" i="10"/>
  <c r="E404" i="10"/>
  <c r="D404" i="10"/>
  <c r="C404" i="10"/>
  <c r="A404" i="10"/>
  <c r="F403" i="10"/>
  <c r="E403" i="10"/>
  <c r="D403" i="10"/>
  <c r="C403" i="10"/>
  <c r="A403" i="10"/>
  <c r="G402" i="10"/>
  <c r="F402" i="10"/>
  <c r="E402" i="10"/>
  <c r="D402" i="10"/>
  <c r="C402" i="10"/>
  <c r="A402" i="10"/>
  <c r="F401" i="10"/>
  <c r="E401" i="10"/>
  <c r="D401" i="10"/>
  <c r="C401" i="10"/>
  <c r="A401" i="10"/>
  <c r="F400" i="10"/>
  <c r="E400" i="10"/>
  <c r="D400" i="10"/>
  <c r="C400" i="10"/>
  <c r="A400" i="10"/>
  <c r="F399" i="10"/>
  <c r="E399" i="10"/>
  <c r="D399" i="10"/>
  <c r="C399" i="10"/>
  <c r="A399" i="10"/>
  <c r="F398" i="10"/>
  <c r="E398" i="10"/>
  <c r="D398" i="10"/>
  <c r="C398" i="10"/>
  <c r="A398" i="10"/>
  <c r="F397" i="10"/>
  <c r="E397" i="10"/>
  <c r="D397" i="10"/>
  <c r="C397" i="10"/>
  <c r="A397" i="10"/>
  <c r="F396" i="10"/>
  <c r="E396" i="10"/>
  <c r="D396" i="10"/>
  <c r="C396" i="10"/>
  <c r="A396" i="10"/>
  <c r="F395" i="10"/>
  <c r="E395" i="10"/>
  <c r="D395" i="10"/>
  <c r="C395" i="10"/>
  <c r="A395" i="10"/>
  <c r="F394" i="10"/>
  <c r="E394" i="10"/>
  <c r="D394" i="10"/>
  <c r="C394" i="10"/>
  <c r="A394" i="10"/>
  <c r="F393" i="10"/>
  <c r="E393" i="10"/>
  <c r="D393" i="10"/>
  <c r="C393" i="10"/>
  <c r="A393" i="10"/>
  <c r="F392" i="10"/>
  <c r="E392" i="10"/>
  <c r="D392" i="10"/>
  <c r="C392" i="10"/>
  <c r="A392" i="10"/>
  <c r="F391" i="10"/>
  <c r="E391" i="10"/>
  <c r="D391" i="10"/>
  <c r="C391" i="10"/>
  <c r="A391" i="10"/>
  <c r="F390" i="10"/>
  <c r="E390" i="10"/>
  <c r="D390" i="10"/>
  <c r="C390" i="10"/>
  <c r="A390" i="10"/>
  <c r="F389" i="10"/>
  <c r="E389" i="10"/>
  <c r="D389" i="10"/>
  <c r="C389" i="10"/>
  <c r="A389" i="10"/>
  <c r="F388" i="10"/>
  <c r="E388" i="10"/>
  <c r="D388" i="10"/>
  <c r="C388" i="10"/>
  <c r="A388" i="10"/>
  <c r="F387" i="10"/>
  <c r="E387" i="10"/>
  <c r="D387" i="10"/>
  <c r="C387" i="10"/>
  <c r="A387" i="10"/>
  <c r="F386" i="10"/>
  <c r="E386" i="10"/>
  <c r="D386" i="10"/>
  <c r="C386" i="10"/>
  <c r="A386" i="10"/>
  <c r="F385" i="10"/>
  <c r="E385" i="10"/>
  <c r="D385" i="10"/>
  <c r="C385" i="10"/>
  <c r="A385" i="10"/>
  <c r="F384" i="10"/>
  <c r="E384" i="10"/>
  <c r="D384" i="10"/>
  <c r="C384" i="10"/>
  <c r="A384" i="10"/>
  <c r="F383" i="10"/>
  <c r="E383" i="10"/>
  <c r="D383" i="10"/>
  <c r="C383" i="10"/>
  <c r="A383" i="10"/>
  <c r="F382" i="10"/>
  <c r="E382" i="10"/>
  <c r="D382" i="10"/>
  <c r="C382" i="10"/>
  <c r="A382" i="10"/>
  <c r="F381" i="10"/>
  <c r="E381" i="10"/>
  <c r="D381" i="10"/>
  <c r="C381" i="10"/>
  <c r="A381" i="10"/>
  <c r="F380" i="10"/>
  <c r="E380" i="10"/>
  <c r="D380" i="10"/>
  <c r="C380" i="10"/>
  <c r="A380" i="10"/>
  <c r="F379" i="10"/>
  <c r="E379" i="10"/>
  <c r="D379" i="10"/>
  <c r="C379" i="10"/>
  <c r="A379" i="10"/>
  <c r="F378" i="10"/>
  <c r="E378" i="10"/>
  <c r="D378" i="10"/>
  <c r="C378" i="10"/>
  <c r="A378" i="10"/>
  <c r="E377" i="10"/>
  <c r="D377" i="10"/>
  <c r="C377" i="10"/>
  <c r="A377" i="10"/>
  <c r="E376" i="10"/>
  <c r="D376" i="10"/>
  <c r="C376" i="10"/>
  <c r="A376" i="10"/>
  <c r="F375" i="10"/>
  <c r="E375" i="10"/>
  <c r="D375" i="10"/>
  <c r="C375" i="10"/>
  <c r="A375" i="10"/>
  <c r="H374" i="10"/>
  <c r="G374" i="10"/>
  <c r="F374" i="10"/>
  <c r="E374" i="10"/>
  <c r="D374" i="10"/>
  <c r="C374" i="10"/>
  <c r="A374" i="10"/>
  <c r="F373" i="10"/>
  <c r="E373" i="10"/>
  <c r="D373" i="10"/>
  <c r="C373" i="10"/>
  <c r="A373" i="10"/>
  <c r="F372" i="10"/>
  <c r="E372" i="10"/>
  <c r="D372" i="10"/>
  <c r="C372" i="10"/>
  <c r="A372" i="10"/>
  <c r="E371" i="10"/>
  <c r="D371" i="10"/>
  <c r="C371" i="10"/>
  <c r="A371" i="10"/>
  <c r="F370" i="10"/>
  <c r="E370" i="10"/>
  <c r="D370" i="10"/>
  <c r="C370" i="10"/>
  <c r="A370" i="10"/>
  <c r="F369" i="10"/>
  <c r="E369" i="10"/>
  <c r="D369" i="10"/>
  <c r="C369" i="10"/>
  <c r="A369" i="10"/>
  <c r="F368" i="10"/>
  <c r="E368" i="10"/>
  <c r="D368" i="10"/>
  <c r="C368" i="10"/>
  <c r="A368" i="10"/>
  <c r="E367" i="10"/>
  <c r="D367" i="10"/>
  <c r="C367" i="10"/>
  <c r="A367" i="10"/>
  <c r="E366" i="10"/>
  <c r="D366" i="10"/>
  <c r="C366" i="10"/>
  <c r="A366" i="10"/>
  <c r="F365" i="10"/>
  <c r="E365" i="10"/>
  <c r="D365" i="10"/>
  <c r="C365" i="10"/>
  <c r="A365" i="10"/>
  <c r="F364" i="10"/>
  <c r="E364" i="10"/>
  <c r="D364" i="10"/>
  <c r="C364" i="10"/>
  <c r="A364" i="10"/>
  <c r="H357" i="10"/>
  <c r="H356" i="10" s="1"/>
  <c r="H355" i="10" s="1"/>
  <c r="H354" i="10" s="1"/>
  <c r="H353" i="10" s="1"/>
  <c r="H352" i="10" s="1"/>
  <c r="F358" i="10"/>
  <c r="E358" i="10"/>
  <c r="D358" i="10"/>
  <c r="C358" i="10"/>
  <c r="A358" i="10"/>
  <c r="G357" i="10"/>
  <c r="G356" i="10" s="1"/>
  <c r="F357" i="10"/>
  <c r="E357" i="10"/>
  <c r="D357" i="10"/>
  <c r="C357" i="10"/>
  <c r="A357" i="10"/>
  <c r="F356" i="10"/>
  <c r="E356" i="10"/>
  <c r="D356" i="10"/>
  <c r="C356" i="10"/>
  <c r="A356" i="10"/>
  <c r="F355" i="10"/>
  <c r="E355" i="10"/>
  <c r="D355" i="10"/>
  <c r="C355" i="10"/>
  <c r="A355" i="10"/>
  <c r="E354" i="10"/>
  <c r="D354" i="10"/>
  <c r="C354" i="10"/>
  <c r="A354" i="10"/>
  <c r="F353" i="10"/>
  <c r="E353" i="10"/>
  <c r="D353" i="10"/>
  <c r="C353" i="10"/>
  <c r="A353" i="10"/>
  <c r="D352" i="10"/>
  <c r="C352" i="10"/>
  <c r="A352" i="10"/>
  <c r="F351" i="10"/>
  <c r="E351" i="10"/>
  <c r="D351" i="10"/>
  <c r="C351" i="10"/>
  <c r="A351" i="10"/>
  <c r="F350" i="10"/>
  <c r="E350" i="10"/>
  <c r="D350" i="10"/>
  <c r="C350" i="10"/>
  <c r="A350" i="10"/>
  <c r="F349" i="10"/>
  <c r="E349" i="10"/>
  <c r="D349" i="10"/>
  <c r="C349" i="10"/>
  <c r="A349" i="10"/>
  <c r="F348" i="10"/>
  <c r="E348" i="10"/>
  <c r="D348" i="10"/>
  <c r="C348" i="10"/>
  <c r="A348" i="10"/>
  <c r="E347" i="10"/>
  <c r="D347" i="10"/>
  <c r="C347" i="10"/>
  <c r="A347" i="10"/>
  <c r="F346" i="10"/>
  <c r="E346" i="10"/>
  <c r="D346" i="10"/>
  <c r="C346" i="10"/>
  <c r="A346" i="10"/>
  <c r="F345" i="10"/>
  <c r="E345" i="10"/>
  <c r="D345" i="10"/>
  <c r="C345" i="10"/>
  <c r="A345" i="10"/>
  <c r="F344" i="10"/>
  <c r="E344" i="10"/>
  <c r="D344" i="10"/>
  <c r="C344" i="10"/>
  <c r="A344" i="10"/>
  <c r="F343" i="10"/>
  <c r="E343" i="10"/>
  <c r="D343" i="10"/>
  <c r="C343" i="10"/>
  <c r="A343" i="10"/>
  <c r="F342" i="10"/>
  <c r="E342" i="10"/>
  <c r="D342" i="10"/>
  <c r="C342" i="10"/>
  <c r="A342" i="10"/>
  <c r="F341" i="10"/>
  <c r="E341" i="10"/>
  <c r="D341" i="10"/>
  <c r="C341" i="10"/>
  <c r="A341" i="10"/>
  <c r="H340" i="10"/>
  <c r="F340" i="10"/>
  <c r="E340" i="10"/>
  <c r="D340" i="10"/>
  <c r="C340" i="10"/>
  <c r="A340" i="10"/>
  <c r="F339" i="10"/>
  <c r="E339" i="10"/>
  <c r="D339" i="10"/>
  <c r="C339" i="10"/>
  <c r="A339" i="10"/>
  <c r="F338" i="10"/>
  <c r="E338" i="10"/>
  <c r="D338" i="10"/>
  <c r="C338" i="10"/>
  <c r="A338" i="10"/>
  <c r="F337" i="10"/>
  <c r="E337" i="10"/>
  <c r="D337" i="10"/>
  <c r="C337" i="10"/>
  <c r="A337" i="10"/>
  <c r="H336" i="10"/>
  <c r="H335" i="10" s="1"/>
  <c r="H334" i="10" s="1"/>
  <c r="H333" i="10" s="1"/>
  <c r="H323" i="10" s="1"/>
  <c r="H322" i="10" s="1"/>
  <c r="F336" i="10"/>
  <c r="E336" i="10"/>
  <c r="D336" i="10"/>
  <c r="C336" i="10"/>
  <c r="A336" i="10"/>
  <c r="F335" i="10"/>
  <c r="E335" i="10"/>
  <c r="D335" i="10"/>
  <c r="C335" i="10"/>
  <c r="A335" i="10"/>
  <c r="F334" i="10"/>
  <c r="E334" i="10"/>
  <c r="D334" i="10"/>
  <c r="C334" i="10"/>
  <c r="A334" i="10"/>
  <c r="F333" i="10"/>
  <c r="E333" i="10"/>
  <c r="D333" i="10"/>
  <c r="C333" i="10"/>
  <c r="A333" i="10"/>
  <c r="F332" i="10"/>
  <c r="E332" i="10"/>
  <c r="D332" i="10"/>
  <c r="C332" i="10"/>
  <c r="A332" i="10"/>
  <c r="F331" i="10"/>
  <c r="E331" i="10"/>
  <c r="D331" i="10"/>
  <c r="C331" i="10"/>
  <c r="A331" i="10"/>
  <c r="F330" i="10"/>
  <c r="E330" i="10"/>
  <c r="D330" i="10"/>
  <c r="C330" i="10"/>
  <c r="A330" i="10"/>
  <c r="F329" i="10"/>
  <c r="E329" i="10"/>
  <c r="D329" i="10"/>
  <c r="C329" i="10"/>
  <c r="A329" i="10"/>
  <c r="F328" i="10"/>
  <c r="E328" i="10"/>
  <c r="D328" i="10"/>
  <c r="C328" i="10"/>
  <c r="A328" i="10"/>
  <c r="F327" i="10"/>
  <c r="E327" i="10"/>
  <c r="D327" i="10"/>
  <c r="C327" i="10"/>
  <c r="A327" i="10"/>
  <c r="F326" i="10"/>
  <c r="E326" i="10"/>
  <c r="D326" i="10"/>
  <c r="C326" i="10"/>
  <c r="A326" i="10"/>
  <c r="F325" i="10"/>
  <c r="E325" i="10"/>
  <c r="D325" i="10"/>
  <c r="C325" i="10"/>
  <c r="A325" i="10"/>
  <c r="F324" i="10"/>
  <c r="E324" i="10"/>
  <c r="D324" i="10"/>
  <c r="C324" i="10"/>
  <c r="A324" i="10"/>
  <c r="E323" i="10"/>
  <c r="D323" i="10"/>
  <c r="C323" i="10"/>
  <c r="A323" i="10"/>
  <c r="E322" i="10"/>
  <c r="D322" i="10"/>
  <c r="C322" i="10"/>
  <c r="A322" i="10"/>
  <c r="D321" i="10"/>
  <c r="C321" i="10"/>
  <c r="A321" i="10"/>
  <c r="F320" i="10"/>
  <c r="E320" i="10"/>
  <c r="D320" i="10"/>
  <c r="C320" i="10"/>
  <c r="A320" i="10"/>
  <c r="F319" i="10"/>
  <c r="E319" i="10"/>
  <c r="D319" i="10"/>
  <c r="C319" i="10"/>
  <c r="A319" i="10"/>
  <c r="F318" i="10"/>
  <c r="E318" i="10"/>
  <c r="D318" i="10"/>
  <c r="C318" i="10"/>
  <c r="A318" i="10"/>
  <c r="E317" i="10"/>
  <c r="D317" i="10"/>
  <c r="C317" i="10"/>
  <c r="A317" i="10"/>
  <c r="E316" i="10"/>
  <c r="D316" i="10"/>
  <c r="C316" i="10"/>
  <c r="A316" i="10"/>
  <c r="F315" i="10"/>
  <c r="E315" i="10"/>
  <c r="D315" i="10"/>
  <c r="C315" i="10"/>
  <c r="A315" i="10"/>
  <c r="F314" i="10"/>
  <c r="E314" i="10"/>
  <c r="D314" i="10"/>
  <c r="C314" i="10"/>
  <c r="A314" i="10"/>
  <c r="F313" i="10"/>
  <c r="E313" i="10"/>
  <c r="D313" i="10"/>
  <c r="C313" i="10"/>
  <c r="A313" i="10"/>
  <c r="F312" i="10"/>
  <c r="E312" i="10"/>
  <c r="D312" i="10"/>
  <c r="C312" i="10"/>
  <c r="A312" i="10"/>
  <c r="F311" i="10"/>
  <c r="E311" i="10"/>
  <c r="D311" i="10"/>
  <c r="C311" i="10"/>
  <c r="A311" i="10"/>
  <c r="F310" i="10"/>
  <c r="E310" i="10"/>
  <c r="D310" i="10"/>
  <c r="C310" i="10"/>
  <c r="A310" i="10"/>
  <c r="F309" i="10"/>
  <c r="E309" i="10"/>
  <c r="D309" i="10"/>
  <c r="C309" i="10"/>
  <c r="A309" i="10"/>
  <c r="F308" i="10"/>
  <c r="E308" i="10"/>
  <c r="D308" i="10"/>
  <c r="C308" i="10"/>
  <c r="A308" i="10"/>
  <c r="E307" i="10"/>
  <c r="D307" i="10"/>
  <c r="C307" i="10"/>
  <c r="A307" i="10"/>
  <c r="E306" i="10"/>
  <c r="D306" i="10"/>
  <c r="C306" i="10"/>
  <c r="A306" i="10"/>
  <c r="E305" i="10"/>
  <c r="D305" i="10"/>
  <c r="C305" i="10"/>
  <c r="A305" i="10"/>
  <c r="E304" i="10"/>
  <c r="D304" i="10"/>
  <c r="C304" i="10"/>
  <c r="A304" i="10"/>
  <c r="F303" i="10"/>
  <c r="E303" i="10"/>
  <c r="D303" i="10"/>
  <c r="C303" i="10"/>
  <c r="A303" i="10"/>
  <c r="F302" i="10"/>
  <c r="E302" i="10"/>
  <c r="D302" i="10"/>
  <c r="C302" i="10"/>
  <c r="A302" i="10"/>
  <c r="F301" i="10"/>
  <c r="E301" i="10"/>
  <c r="D301" i="10"/>
  <c r="C301" i="10"/>
  <c r="A301" i="10"/>
  <c r="F300" i="10"/>
  <c r="E300" i="10"/>
  <c r="D300" i="10"/>
  <c r="C300" i="10"/>
  <c r="A300" i="10"/>
  <c r="F299" i="10"/>
  <c r="E299" i="10"/>
  <c r="D299" i="10"/>
  <c r="C299" i="10"/>
  <c r="A299" i="10"/>
  <c r="E298" i="10"/>
  <c r="D298" i="10"/>
  <c r="C298" i="10"/>
  <c r="A298" i="10"/>
  <c r="E297" i="10"/>
  <c r="D297" i="10"/>
  <c r="C297" i="10"/>
  <c r="A297" i="10"/>
  <c r="E296" i="10"/>
  <c r="D296" i="10"/>
  <c r="C296" i="10"/>
  <c r="A296" i="10"/>
  <c r="E295" i="10"/>
  <c r="D295" i="10"/>
  <c r="C295" i="10"/>
  <c r="A295" i="10"/>
  <c r="D294" i="10"/>
  <c r="C294" i="10"/>
  <c r="A294" i="10"/>
  <c r="C293" i="10"/>
  <c r="A293" i="10"/>
  <c r="F292" i="10"/>
  <c r="E292" i="10"/>
  <c r="D292" i="10"/>
  <c r="C292" i="10"/>
  <c r="A292" i="10"/>
  <c r="F291" i="10"/>
  <c r="E291" i="10"/>
  <c r="D291" i="10"/>
  <c r="C291" i="10"/>
  <c r="A291" i="10"/>
  <c r="F290" i="10"/>
  <c r="E290" i="10"/>
  <c r="D290" i="10"/>
  <c r="C290" i="10"/>
  <c r="A290" i="10"/>
  <c r="F289" i="10"/>
  <c r="E289" i="10"/>
  <c r="D289" i="10"/>
  <c r="C289" i="10"/>
  <c r="A289" i="10"/>
  <c r="F288" i="10"/>
  <c r="E288" i="10"/>
  <c r="D288" i="10"/>
  <c r="C288" i="10"/>
  <c r="A288" i="10"/>
  <c r="E287" i="10"/>
  <c r="D287" i="10"/>
  <c r="C287" i="10"/>
  <c r="A287" i="10"/>
  <c r="E286" i="10"/>
  <c r="D286" i="10"/>
  <c r="C286" i="10"/>
  <c r="A286" i="10"/>
  <c r="E285" i="10"/>
  <c r="D285" i="10"/>
  <c r="C285" i="10"/>
  <c r="A285" i="10"/>
  <c r="F284" i="10"/>
  <c r="E284" i="10"/>
  <c r="D284" i="10"/>
  <c r="C284" i="10"/>
  <c r="A284" i="10"/>
  <c r="F283" i="10"/>
  <c r="E283" i="10"/>
  <c r="D283" i="10"/>
  <c r="C283" i="10"/>
  <c r="A283" i="10"/>
  <c r="F282" i="10"/>
  <c r="E282" i="10"/>
  <c r="D282" i="10"/>
  <c r="C282" i="10"/>
  <c r="A282" i="10"/>
  <c r="F281" i="10"/>
  <c r="E281" i="10"/>
  <c r="D281" i="10"/>
  <c r="C281" i="10"/>
  <c r="A281" i="10"/>
  <c r="F280" i="10"/>
  <c r="E280" i="10"/>
  <c r="D280" i="10"/>
  <c r="C280" i="10"/>
  <c r="A280" i="10"/>
  <c r="F279" i="10"/>
  <c r="E279" i="10"/>
  <c r="D279" i="10"/>
  <c r="C279" i="10"/>
  <c r="A279" i="10"/>
  <c r="E278" i="10"/>
  <c r="D278" i="10"/>
  <c r="C278" i="10"/>
  <c r="A278" i="10"/>
  <c r="E277" i="10"/>
  <c r="D277" i="10"/>
  <c r="C277" i="10"/>
  <c r="A277" i="10"/>
  <c r="E276" i="10"/>
  <c r="D276" i="10"/>
  <c r="C276" i="10"/>
  <c r="A276" i="10"/>
  <c r="E275" i="10"/>
  <c r="D275" i="10"/>
  <c r="C275" i="10"/>
  <c r="A275" i="10"/>
  <c r="D274" i="10"/>
  <c r="C274" i="10"/>
  <c r="A274" i="10"/>
  <c r="F273" i="10"/>
  <c r="E273" i="10"/>
  <c r="D273" i="10"/>
  <c r="C273" i="10"/>
  <c r="A273" i="10"/>
  <c r="F272" i="10"/>
  <c r="E272" i="10"/>
  <c r="D272" i="10"/>
  <c r="C272" i="10"/>
  <c r="A272" i="10"/>
  <c r="F271" i="10"/>
  <c r="E271" i="10"/>
  <c r="D271" i="10"/>
  <c r="C271" i="10"/>
  <c r="A271" i="10"/>
  <c r="F270" i="10"/>
  <c r="E270" i="10"/>
  <c r="D270" i="10"/>
  <c r="C270" i="10"/>
  <c r="A270" i="10"/>
  <c r="F269" i="10"/>
  <c r="E269" i="10"/>
  <c r="D269" i="10"/>
  <c r="C269" i="10"/>
  <c r="A269" i="10"/>
  <c r="F268" i="10"/>
  <c r="E268" i="10"/>
  <c r="D268" i="10"/>
  <c r="C268" i="10"/>
  <c r="A268" i="10"/>
  <c r="F267" i="10"/>
  <c r="E267" i="10"/>
  <c r="D267" i="10"/>
  <c r="C267" i="10"/>
  <c r="A267" i="10"/>
  <c r="E266" i="10"/>
  <c r="D266" i="10"/>
  <c r="C266" i="10"/>
  <c r="A266" i="10"/>
  <c r="E265" i="10"/>
  <c r="D265" i="10"/>
  <c r="C265" i="10"/>
  <c r="A265" i="10"/>
  <c r="E264" i="10"/>
  <c r="D264" i="10"/>
  <c r="C264" i="10"/>
  <c r="A264" i="10"/>
  <c r="E263" i="10"/>
  <c r="D263" i="10"/>
  <c r="C263" i="10"/>
  <c r="A263" i="10"/>
  <c r="D262" i="10"/>
  <c r="C262" i="10"/>
  <c r="A262" i="10"/>
  <c r="F261" i="10"/>
  <c r="E261" i="10"/>
  <c r="D261" i="10"/>
  <c r="C261" i="10"/>
  <c r="A261" i="10"/>
  <c r="H260" i="10"/>
  <c r="G260" i="10"/>
  <c r="F260" i="10"/>
  <c r="E260" i="10"/>
  <c r="D260" i="10"/>
  <c r="C260" i="10"/>
  <c r="A260" i="10"/>
  <c r="F259" i="10"/>
  <c r="E259" i="10"/>
  <c r="D259" i="10"/>
  <c r="C259" i="10"/>
  <c r="A259" i="10"/>
  <c r="F258" i="10"/>
  <c r="E258" i="10"/>
  <c r="D258" i="10"/>
  <c r="C258" i="10"/>
  <c r="A258" i="10"/>
  <c r="F257" i="10"/>
  <c r="E257" i="10"/>
  <c r="D257" i="10"/>
  <c r="C257" i="10"/>
  <c r="A257" i="10"/>
  <c r="F256" i="10"/>
  <c r="E256" i="10"/>
  <c r="D256" i="10"/>
  <c r="C256" i="10"/>
  <c r="A256" i="10"/>
  <c r="F255" i="10"/>
  <c r="E255" i="10"/>
  <c r="D255" i="10"/>
  <c r="C255" i="10"/>
  <c r="A255" i="10"/>
  <c r="F254" i="10"/>
  <c r="E254" i="10"/>
  <c r="D254" i="10"/>
  <c r="C254" i="10"/>
  <c r="A254" i="10"/>
  <c r="H253" i="10"/>
  <c r="G253" i="10"/>
  <c r="F253" i="10"/>
  <c r="E253" i="10"/>
  <c r="D253" i="10"/>
  <c r="C253" i="10"/>
  <c r="A253" i="10"/>
  <c r="H252" i="10"/>
  <c r="G252" i="10"/>
  <c r="F252" i="10"/>
  <c r="E252" i="10"/>
  <c r="D252" i="10"/>
  <c r="C252" i="10"/>
  <c r="A252" i="10"/>
  <c r="F251" i="10"/>
  <c r="E251" i="10"/>
  <c r="D251" i="10"/>
  <c r="C251" i="10"/>
  <c r="A251" i="10"/>
  <c r="F250" i="10"/>
  <c r="E250" i="10"/>
  <c r="D250" i="10"/>
  <c r="C250" i="10"/>
  <c r="A250" i="10"/>
  <c r="F249" i="10"/>
  <c r="E249" i="10"/>
  <c r="D249" i="10"/>
  <c r="C249" i="10"/>
  <c r="A249" i="10"/>
  <c r="F248" i="10"/>
  <c r="E248" i="10"/>
  <c r="D248" i="10"/>
  <c r="C248" i="10"/>
  <c r="A248" i="10"/>
  <c r="E247" i="10"/>
  <c r="D247" i="10"/>
  <c r="C247" i="10"/>
  <c r="A247" i="10"/>
  <c r="E246" i="10"/>
  <c r="D246" i="10"/>
  <c r="C246" i="10"/>
  <c r="A246" i="10"/>
  <c r="E245" i="10"/>
  <c r="D245" i="10"/>
  <c r="C245" i="10"/>
  <c r="A245" i="10"/>
  <c r="F244" i="10"/>
  <c r="E244" i="10"/>
  <c r="D244" i="10"/>
  <c r="C244" i="10"/>
  <c r="A244" i="10"/>
  <c r="F243" i="10"/>
  <c r="E243" i="10"/>
  <c r="D243" i="10"/>
  <c r="C243" i="10"/>
  <c r="A243" i="10"/>
  <c r="F242" i="10"/>
  <c r="E242" i="10"/>
  <c r="D242" i="10"/>
  <c r="C242" i="10"/>
  <c r="A242" i="10"/>
  <c r="F241" i="10"/>
  <c r="E241" i="10"/>
  <c r="D241" i="10"/>
  <c r="C241" i="10"/>
  <c r="A241" i="10"/>
  <c r="F240" i="10"/>
  <c r="E240" i="10"/>
  <c r="D240" i="10"/>
  <c r="C240" i="10"/>
  <c r="A240" i="10"/>
  <c r="F239" i="10"/>
  <c r="E239" i="10"/>
  <c r="D239" i="10"/>
  <c r="C239" i="10"/>
  <c r="A239" i="10"/>
  <c r="F238" i="10"/>
  <c r="E238" i="10"/>
  <c r="D238" i="10"/>
  <c r="C238" i="10"/>
  <c r="A238" i="10"/>
  <c r="F237" i="10"/>
  <c r="E237" i="10"/>
  <c r="D237" i="10"/>
  <c r="C237" i="10"/>
  <c r="A237" i="10"/>
  <c r="F236" i="10"/>
  <c r="E236" i="10"/>
  <c r="D236" i="10"/>
  <c r="C236" i="10"/>
  <c r="A236" i="10"/>
  <c r="F235" i="10"/>
  <c r="E235" i="10"/>
  <c r="D235" i="10"/>
  <c r="C235" i="10"/>
  <c r="A235" i="10"/>
  <c r="F234" i="10"/>
  <c r="E234" i="10"/>
  <c r="D234" i="10"/>
  <c r="C234" i="10"/>
  <c r="A234" i="10"/>
  <c r="F233" i="10"/>
  <c r="E233" i="10"/>
  <c r="D233" i="10"/>
  <c r="C233" i="10"/>
  <c r="A233" i="10"/>
  <c r="F232" i="10"/>
  <c r="E232" i="10"/>
  <c r="D232" i="10"/>
  <c r="C232" i="10"/>
  <c r="A232" i="10"/>
  <c r="F231" i="10"/>
  <c r="E231" i="10"/>
  <c r="D231" i="10"/>
  <c r="C231" i="10"/>
  <c r="A231" i="10"/>
  <c r="F230" i="10"/>
  <c r="E230" i="10"/>
  <c r="D230" i="10"/>
  <c r="C230" i="10"/>
  <c r="A230" i="10"/>
  <c r="F229" i="10"/>
  <c r="E229" i="10"/>
  <c r="D229" i="10"/>
  <c r="C229" i="10"/>
  <c r="A229" i="10"/>
  <c r="F228" i="10"/>
  <c r="E228" i="10"/>
  <c r="D228" i="10"/>
  <c r="C228" i="10"/>
  <c r="A228" i="10"/>
  <c r="F227" i="10"/>
  <c r="E227" i="10"/>
  <c r="D227" i="10"/>
  <c r="C227" i="10"/>
  <c r="A227" i="10"/>
  <c r="F226" i="10"/>
  <c r="E226" i="10"/>
  <c r="D226" i="10"/>
  <c r="C226" i="10"/>
  <c r="A226" i="10"/>
  <c r="F225" i="10"/>
  <c r="E225" i="10"/>
  <c r="D225" i="10"/>
  <c r="C225" i="10"/>
  <c r="A225" i="10"/>
  <c r="F224" i="10"/>
  <c r="E224" i="10"/>
  <c r="D224" i="10"/>
  <c r="C224" i="10"/>
  <c r="A224" i="10"/>
  <c r="F223" i="10"/>
  <c r="E223" i="10"/>
  <c r="D223" i="10"/>
  <c r="C223" i="10"/>
  <c r="A223" i="10"/>
  <c r="H222" i="10"/>
  <c r="G222" i="10"/>
  <c r="F222" i="10"/>
  <c r="E222" i="10"/>
  <c r="D222" i="10"/>
  <c r="C222" i="10"/>
  <c r="A222" i="10"/>
  <c r="H221" i="10"/>
  <c r="G221" i="10"/>
  <c r="F221" i="10"/>
  <c r="E221" i="10"/>
  <c r="D221" i="10"/>
  <c r="C221" i="10"/>
  <c r="A221" i="10"/>
  <c r="F220" i="10"/>
  <c r="E220" i="10"/>
  <c r="D220" i="10"/>
  <c r="C220" i="10"/>
  <c r="A220" i="10"/>
  <c r="F219" i="10"/>
  <c r="E219" i="10"/>
  <c r="D219" i="10"/>
  <c r="C219" i="10"/>
  <c r="A219" i="10"/>
  <c r="F218" i="10"/>
  <c r="E218" i="10"/>
  <c r="D218" i="10"/>
  <c r="C218" i="10"/>
  <c r="A218" i="10"/>
  <c r="F217" i="10"/>
  <c r="E217" i="10"/>
  <c r="D217" i="10"/>
  <c r="C217" i="10"/>
  <c r="A217" i="10"/>
  <c r="F216" i="10"/>
  <c r="E216" i="10"/>
  <c r="D216" i="10"/>
  <c r="C216" i="10"/>
  <c r="A216" i="10"/>
  <c r="F215" i="10"/>
  <c r="E215" i="10"/>
  <c r="D215" i="10"/>
  <c r="C215" i="10"/>
  <c r="A215" i="10"/>
  <c r="F214" i="10"/>
  <c r="E214" i="10"/>
  <c r="D214" i="10"/>
  <c r="C214" i="10"/>
  <c r="A214" i="10"/>
  <c r="F213" i="10"/>
  <c r="E213" i="10"/>
  <c r="D213" i="10"/>
  <c r="C213" i="10"/>
  <c r="A213" i="10"/>
  <c r="F212" i="10"/>
  <c r="E212" i="10"/>
  <c r="D212" i="10"/>
  <c r="C212" i="10"/>
  <c r="A212" i="10"/>
  <c r="F211" i="10"/>
  <c r="E211" i="10"/>
  <c r="D211" i="10"/>
  <c r="C211" i="10"/>
  <c r="A211" i="10"/>
  <c r="F210" i="10"/>
  <c r="E210" i="10"/>
  <c r="D210" i="10"/>
  <c r="C210" i="10"/>
  <c r="A210" i="10"/>
  <c r="F209" i="10"/>
  <c r="E209" i="10"/>
  <c r="D209" i="10"/>
  <c r="C209" i="10"/>
  <c r="A209" i="10"/>
  <c r="F208" i="10"/>
  <c r="E208" i="10"/>
  <c r="D208" i="10"/>
  <c r="C208" i="10"/>
  <c r="A208" i="10"/>
  <c r="F207" i="10"/>
  <c r="E207" i="10"/>
  <c r="D207" i="10"/>
  <c r="C207" i="10"/>
  <c r="A207" i="10"/>
  <c r="F206" i="10"/>
  <c r="E206" i="10"/>
  <c r="D206" i="10"/>
  <c r="C206" i="10"/>
  <c r="A206" i="10"/>
  <c r="H205" i="10"/>
  <c r="G205" i="10"/>
  <c r="F205" i="10"/>
  <c r="E205" i="10"/>
  <c r="D205" i="10"/>
  <c r="C205" i="10"/>
  <c r="A205" i="10"/>
  <c r="H204" i="10"/>
  <c r="G204" i="10"/>
  <c r="F204" i="10"/>
  <c r="E204" i="10"/>
  <c r="D204" i="10"/>
  <c r="C204" i="10"/>
  <c r="A204" i="10"/>
  <c r="F203" i="10"/>
  <c r="E203" i="10"/>
  <c r="D203" i="10"/>
  <c r="C203" i="10"/>
  <c r="A203" i="10"/>
  <c r="F202" i="10"/>
  <c r="E202" i="10"/>
  <c r="D202" i="10"/>
  <c r="C202" i="10"/>
  <c r="A202" i="10"/>
  <c r="H201" i="10"/>
  <c r="H199" i="10" s="1"/>
  <c r="H198" i="10" s="1"/>
  <c r="H197" i="10" s="1"/>
  <c r="H196" i="10" s="1"/>
  <c r="H195" i="10" s="1"/>
  <c r="G201" i="10"/>
  <c r="G199" i="10" s="1"/>
  <c r="G198" i="10" s="1"/>
  <c r="G197" i="10" s="1"/>
  <c r="G196" i="10" s="1"/>
  <c r="G195" i="10" s="1"/>
  <c r="F201" i="10"/>
  <c r="E201" i="10"/>
  <c r="D201" i="10"/>
  <c r="C201" i="10"/>
  <c r="A201" i="10"/>
  <c r="F200" i="10"/>
  <c r="E200" i="10"/>
  <c r="D200" i="10"/>
  <c r="C200" i="10"/>
  <c r="A200" i="10"/>
  <c r="F199" i="10"/>
  <c r="E199" i="10"/>
  <c r="D199" i="10"/>
  <c r="C199" i="10"/>
  <c r="A199" i="10"/>
  <c r="F198" i="10"/>
  <c r="E198" i="10"/>
  <c r="D198" i="10"/>
  <c r="C198" i="10"/>
  <c r="A198" i="10"/>
  <c r="E197" i="10"/>
  <c r="D197" i="10"/>
  <c r="C197" i="10"/>
  <c r="A197" i="10"/>
  <c r="F196" i="10"/>
  <c r="E196" i="10"/>
  <c r="D196" i="10"/>
  <c r="C196" i="10"/>
  <c r="A196" i="10"/>
  <c r="F195" i="10"/>
  <c r="E195" i="10"/>
  <c r="D195" i="10"/>
  <c r="C195" i="10"/>
  <c r="A195" i="10"/>
  <c r="F194" i="10"/>
  <c r="E194" i="10"/>
  <c r="D194" i="10"/>
  <c r="C194" i="10"/>
  <c r="A194" i="10"/>
  <c r="F193" i="10"/>
  <c r="E193" i="10"/>
  <c r="D193" i="10"/>
  <c r="C193" i="10"/>
  <c r="A193" i="10"/>
  <c r="F192" i="10"/>
  <c r="E192" i="10"/>
  <c r="D192" i="10"/>
  <c r="C192" i="10"/>
  <c r="A192" i="10"/>
  <c r="F191" i="10"/>
  <c r="E191" i="10"/>
  <c r="D191" i="10"/>
  <c r="C191" i="10"/>
  <c r="A191" i="10"/>
  <c r="F190" i="10"/>
  <c r="E190" i="10"/>
  <c r="D190" i="10"/>
  <c r="C190" i="10"/>
  <c r="A190" i="10"/>
  <c r="F189" i="10"/>
  <c r="E189" i="10"/>
  <c r="D189" i="10"/>
  <c r="C189" i="10"/>
  <c r="A189" i="10"/>
  <c r="H188" i="10"/>
  <c r="G188" i="10"/>
  <c r="F188" i="10"/>
  <c r="E188" i="10"/>
  <c r="D188" i="10"/>
  <c r="C188" i="10"/>
  <c r="A188" i="10"/>
  <c r="F187" i="10"/>
  <c r="E187" i="10"/>
  <c r="D187" i="10"/>
  <c r="C187" i="10"/>
  <c r="A187" i="10"/>
  <c r="F186" i="10"/>
  <c r="E186" i="10"/>
  <c r="D186" i="10"/>
  <c r="C186" i="10"/>
  <c r="A186" i="10"/>
  <c r="F185" i="10"/>
  <c r="E185" i="10"/>
  <c r="D185" i="10"/>
  <c r="C185" i="10"/>
  <c r="A185" i="10"/>
  <c r="F184" i="10"/>
  <c r="E184" i="10"/>
  <c r="D184" i="10"/>
  <c r="C184" i="10"/>
  <c r="A184" i="10"/>
  <c r="F183" i="10"/>
  <c r="E183" i="10"/>
  <c r="D183" i="10"/>
  <c r="C183" i="10"/>
  <c r="A183" i="10"/>
  <c r="F182" i="10"/>
  <c r="E182" i="10"/>
  <c r="D182" i="10"/>
  <c r="C182" i="10"/>
  <c r="A182" i="10"/>
  <c r="F181" i="10"/>
  <c r="E181" i="10"/>
  <c r="D181" i="10"/>
  <c r="C181" i="10"/>
  <c r="A181" i="10"/>
  <c r="F180" i="10"/>
  <c r="E180" i="10"/>
  <c r="D180" i="10"/>
  <c r="C180" i="10"/>
  <c r="A180" i="10"/>
  <c r="F179" i="10"/>
  <c r="E179" i="10"/>
  <c r="D179" i="10"/>
  <c r="C179" i="10"/>
  <c r="A179" i="10"/>
  <c r="F178" i="10"/>
  <c r="E178" i="10"/>
  <c r="D178" i="10"/>
  <c r="C178" i="10"/>
  <c r="A178" i="10"/>
  <c r="F177" i="10"/>
  <c r="E177" i="10"/>
  <c r="D177" i="10"/>
  <c r="C177" i="10"/>
  <c r="A177" i="10"/>
  <c r="F176" i="10"/>
  <c r="E176" i="10"/>
  <c r="D176" i="10"/>
  <c r="C176" i="10"/>
  <c r="A176" i="10"/>
  <c r="F175" i="10"/>
  <c r="E175" i="10"/>
  <c r="D175" i="10"/>
  <c r="C175" i="10"/>
  <c r="A175" i="10"/>
  <c r="F174" i="10"/>
  <c r="E174" i="10"/>
  <c r="D174" i="10"/>
  <c r="C174" i="10"/>
  <c r="A174" i="10"/>
  <c r="F173" i="10"/>
  <c r="E173" i="10"/>
  <c r="D173" i="10"/>
  <c r="C173" i="10"/>
  <c r="A173" i="10"/>
  <c r="F172" i="10"/>
  <c r="E172" i="10"/>
  <c r="D172" i="10"/>
  <c r="C172" i="10"/>
  <c r="A172" i="10"/>
  <c r="F171" i="10"/>
  <c r="E171" i="10"/>
  <c r="D171" i="10"/>
  <c r="C171" i="10"/>
  <c r="A171" i="10"/>
  <c r="F170" i="10"/>
  <c r="E170" i="10"/>
  <c r="D170" i="10"/>
  <c r="C170" i="10"/>
  <c r="A170" i="10"/>
  <c r="F169" i="10"/>
  <c r="E169" i="10"/>
  <c r="D169" i="10"/>
  <c r="C169" i="10"/>
  <c r="A169" i="10"/>
  <c r="F168" i="10"/>
  <c r="E168" i="10"/>
  <c r="D168" i="10"/>
  <c r="C168" i="10"/>
  <c r="A168" i="10"/>
  <c r="F167" i="10"/>
  <c r="E167" i="10"/>
  <c r="D167" i="10"/>
  <c r="C167" i="10"/>
  <c r="A167" i="10"/>
  <c r="H166" i="10"/>
  <c r="G166" i="10"/>
  <c r="F166" i="10"/>
  <c r="E166" i="10"/>
  <c r="D166" i="10"/>
  <c r="C166" i="10"/>
  <c r="A166" i="10"/>
  <c r="F165" i="10"/>
  <c r="E165" i="10"/>
  <c r="D165" i="10"/>
  <c r="C165" i="10"/>
  <c r="A165" i="10"/>
  <c r="F164" i="10"/>
  <c r="E164" i="10"/>
  <c r="D164" i="10"/>
  <c r="C164" i="10"/>
  <c r="A164" i="10"/>
  <c r="F163" i="10"/>
  <c r="E163" i="10"/>
  <c r="D163" i="10"/>
  <c r="C163" i="10"/>
  <c r="A163" i="10"/>
  <c r="F162" i="10"/>
  <c r="E162" i="10"/>
  <c r="D162" i="10"/>
  <c r="C162" i="10"/>
  <c r="A162" i="10"/>
  <c r="F161" i="10"/>
  <c r="E161" i="10"/>
  <c r="D161" i="10"/>
  <c r="C161" i="10"/>
  <c r="A161" i="10"/>
  <c r="F160" i="10"/>
  <c r="E160" i="10"/>
  <c r="D160" i="10"/>
  <c r="C160" i="10"/>
  <c r="A160" i="10"/>
  <c r="F159" i="10"/>
  <c r="E159" i="10"/>
  <c r="D159" i="10"/>
  <c r="C159" i="10"/>
  <c r="A159" i="10"/>
  <c r="F158" i="10"/>
  <c r="E158" i="10"/>
  <c r="D158" i="10"/>
  <c r="C158" i="10"/>
  <c r="A158" i="10"/>
  <c r="F157" i="10"/>
  <c r="E157" i="10"/>
  <c r="D157" i="10"/>
  <c r="C157" i="10"/>
  <c r="A157" i="10"/>
  <c r="F156" i="10"/>
  <c r="E156" i="10"/>
  <c r="D156" i="10"/>
  <c r="C156" i="10"/>
  <c r="A156" i="10"/>
  <c r="F155" i="10"/>
  <c r="E155" i="10"/>
  <c r="D155" i="10"/>
  <c r="C155" i="10"/>
  <c r="A155" i="10"/>
  <c r="F154" i="10"/>
  <c r="E154" i="10"/>
  <c r="D154" i="10"/>
  <c r="C154" i="10"/>
  <c r="A154" i="10"/>
  <c r="F153" i="10"/>
  <c r="E153" i="10"/>
  <c r="D153" i="10"/>
  <c r="C153" i="10"/>
  <c r="A153" i="10"/>
  <c r="F152" i="10"/>
  <c r="E152" i="10"/>
  <c r="D152" i="10"/>
  <c r="C152" i="10"/>
  <c r="A152" i="10"/>
  <c r="F151" i="10"/>
  <c r="E151" i="10"/>
  <c r="D151" i="10"/>
  <c r="C151" i="10"/>
  <c r="A151" i="10"/>
  <c r="F150" i="10"/>
  <c r="E150" i="10"/>
  <c r="D150" i="10"/>
  <c r="C150" i="10"/>
  <c r="A150" i="10"/>
  <c r="F149" i="10"/>
  <c r="E149" i="10"/>
  <c r="D149" i="10"/>
  <c r="C149" i="10"/>
  <c r="A149" i="10"/>
  <c r="F148" i="10"/>
  <c r="E148" i="10"/>
  <c r="D148" i="10"/>
  <c r="C148" i="10"/>
  <c r="A148" i="10"/>
  <c r="F147" i="10"/>
  <c r="E147" i="10"/>
  <c r="D147" i="10"/>
  <c r="C147" i="10"/>
  <c r="A147" i="10"/>
  <c r="F146" i="10"/>
  <c r="E146" i="10"/>
  <c r="D146" i="10"/>
  <c r="C146" i="10"/>
  <c r="A146" i="10"/>
  <c r="F145" i="10"/>
  <c r="E145" i="10"/>
  <c r="D145" i="10"/>
  <c r="C145" i="10"/>
  <c r="A145" i="10"/>
  <c r="F144" i="10"/>
  <c r="E144" i="10"/>
  <c r="D144" i="10"/>
  <c r="C144" i="10"/>
  <c r="A144" i="10"/>
  <c r="F143" i="10"/>
  <c r="E143" i="10"/>
  <c r="D143" i="10"/>
  <c r="C143" i="10"/>
  <c r="A143" i="10"/>
  <c r="F142" i="10"/>
  <c r="E142" i="10"/>
  <c r="D142" i="10"/>
  <c r="C142" i="10"/>
  <c r="A142" i="10"/>
  <c r="F141" i="10"/>
  <c r="E141" i="10"/>
  <c r="D141" i="10"/>
  <c r="C141" i="10"/>
  <c r="A141" i="10"/>
  <c r="F140" i="10"/>
  <c r="E140" i="10"/>
  <c r="D140" i="10"/>
  <c r="C140" i="10"/>
  <c r="A140" i="10"/>
  <c r="F139" i="10"/>
  <c r="E139" i="10"/>
  <c r="D139" i="10"/>
  <c r="C139" i="10"/>
  <c r="A139" i="10"/>
  <c r="F138" i="10"/>
  <c r="E138" i="10"/>
  <c r="D138" i="10"/>
  <c r="C138" i="10"/>
  <c r="A138" i="10"/>
  <c r="F137" i="10"/>
  <c r="E137" i="10"/>
  <c r="D137" i="10"/>
  <c r="C137" i="10"/>
  <c r="A137" i="10"/>
  <c r="F136" i="10"/>
  <c r="E136" i="10"/>
  <c r="D136" i="10"/>
  <c r="C136" i="10"/>
  <c r="A136" i="10"/>
  <c r="F135" i="10"/>
  <c r="E135" i="10"/>
  <c r="D135" i="10"/>
  <c r="C135" i="10"/>
  <c r="A135" i="10"/>
  <c r="F134" i="10"/>
  <c r="E134" i="10"/>
  <c r="D134" i="10"/>
  <c r="C134" i="10"/>
  <c r="A134" i="10"/>
  <c r="H133" i="10"/>
  <c r="H132" i="10" s="1"/>
  <c r="H131" i="10" s="1"/>
  <c r="H130" i="10" s="1"/>
  <c r="F133" i="10"/>
  <c r="E133" i="10"/>
  <c r="D133" i="10"/>
  <c r="C133" i="10"/>
  <c r="A133" i="10"/>
  <c r="F132" i="10"/>
  <c r="E132" i="10"/>
  <c r="D132" i="10"/>
  <c r="C132" i="10"/>
  <c r="A132" i="10"/>
  <c r="E131" i="10"/>
  <c r="D131" i="10"/>
  <c r="C131" i="10"/>
  <c r="A131" i="10"/>
  <c r="E130" i="10"/>
  <c r="D130" i="10"/>
  <c r="C130" i="10"/>
  <c r="A130" i="10"/>
  <c r="E129" i="10"/>
  <c r="D129" i="10"/>
  <c r="C129" i="10"/>
  <c r="A129" i="10"/>
  <c r="D128" i="10"/>
  <c r="C128" i="10"/>
  <c r="A128" i="10"/>
  <c r="F127" i="10"/>
  <c r="E127" i="10"/>
  <c r="D127" i="10"/>
  <c r="C127" i="10"/>
  <c r="A127" i="10"/>
  <c r="F126" i="10"/>
  <c r="E126" i="10"/>
  <c r="D126" i="10"/>
  <c r="C126" i="10"/>
  <c r="A126" i="10"/>
  <c r="E125" i="10"/>
  <c r="D125" i="10"/>
  <c r="C125" i="10"/>
  <c r="A125" i="10"/>
  <c r="F124" i="10"/>
  <c r="E124" i="10"/>
  <c r="D124" i="10"/>
  <c r="C124" i="10"/>
  <c r="A124" i="10"/>
  <c r="F123" i="10"/>
  <c r="E123" i="10"/>
  <c r="D123" i="10"/>
  <c r="C123" i="10"/>
  <c r="A123" i="10"/>
  <c r="F122" i="10"/>
  <c r="E122" i="10"/>
  <c r="D122" i="10"/>
  <c r="C122" i="10"/>
  <c r="A122" i="10"/>
  <c r="F121" i="10"/>
  <c r="E121" i="10"/>
  <c r="D121" i="10"/>
  <c r="C121" i="10"/>
  <c r="A121" i="10"/>
  <c r="F120" i="10"/>
  <c r="E120" i="10"/>
  <c r="D120" i="10"/>
  <c r="C120" i="10"/>
  <c r="A120" i="10"/>
  <c r="F119" i="10"/>
  <c r="E119" i="10"/>
  <c r="D119" i="10"/>
  <c r="C119" i="10"/>
  <c r="A119" i="10"/>
  <c r="F118" i="10"/>
  <c r="E118" i="10"/>
  <c r="D118" i="10"/>
  <c r="C118" i="10"/>
  <c r="A118" i="10"/>
  <c r="F117" i="10"/>
  <c r="E117" i="10"/>
  <c r="D117" i="10"/>
  <c r="C117" i="10"/>
  <c r="A117" i="10"/>
  <c r="F116" i="10"/>
  <c r="E116" i="10"/>
  <c r="D116" i="10"/>
  <c r="C116" i="10"/>
  <c r="A116" i="10"/>
  <c r="F115" i="10"/>
  <c r="E115" i="10"/>
  <c r="D115" i="10"/>
  <c r="C115" i="10"/>
  <c r="A115" i="10"/>
  <c r="F114" i="10"/>
  <c r="E114" i="10"/>
  <c r="D114" i="10"/>
  <c r="C114" i="10"/>
  <c r="A114" i="10"/>
  <c r="F113" i="10"/>
  <c r="E113" i="10"/>
  <c r="D113" i="10"/>
  <c r="C113" i="10"/>
  <c r="A113" i="10"/>
  <c r="F112" i="10"/>
  <c r="E112" i="10"/>
  <c r="D112" i="10"/>
  <c r="C112" i="10"/>
  <c r="A112" i="10"/>
  <c r="F111" i="10"/>
  <c r="E111" i="10"/>
  <c r="D111" i="10"/>
  <c r="C111" i="10"/>
  <c r="A111" i="10"/>
  <c r="F110" i="10"/>
  <c r="E110" i="10"/>
  <c r="D110" i="10"/>
  <c r="C110" i="10"/>
  <c r="A110" i="10"/>
  <c r="F109" i="10"/>
  <c r="E109" i="10"/>
  <c r="D109" i="10"/>
  <c r="C109" i="10"/>
  <c r="A109" i="10"/>
  <c r="F108" i="10"/>
  <c r="E108" i="10"/>
  <c r="D108" i="10"/>
  <c r="C108" i="10"/>
  <c r="A108" i="10"/>
  <c r="F107" i="10"/>
  <c r="E107" i="10"/>
  <c r="D107" i="10"/>
  <c r="C107" i="10"/>
  <c r="A107" i="10"/>
  <c r="F106" i="10"/>
  <c r="E106" i="10"/>
  <c r="D106" i="10"/>
  <c r="C106" i="10"/>
  <c r="A106" i="10"/>
  <c r="F105" i="10"/>
  <c r="E105" i="10"/>
  <c r="D105" i="10"/>
  <c r="C105" i="10"/>
  <c r="A105" i="10"/>
  <c r="F104" i="10"/>
  <c r="E104" i="10"/>
  <c r="D104" i="10"/>
  <c r="C104" i="10"/>
  <c r="A104" i="10"/>
  <c r="F103" i="10"/>
  <c r="E103" i="10"/>
  <c r="D103" i="10"/>
  <c r="C103" i="10"/>
  <c r="A103" i="10"/>
  <c r="F102" i="10"/>
  <c r="E102" i="10"/>
  <c r="D102" i="10"/>
  <c r="C102" i="10"/>
  <c r="A102" i="10"/>
  <c r="F101" i="10"/>
  <c r="E101" i="10"/>
  <c r="D101" i="10"/>
  <c r="C101" i="10"/>
  <c r="A101" i="10"/>
  <c r="F100" i="10"/>
  <c r="E100" i="10"/>
  <c r="D100" i="10"/>
  <c r="C100" i="10"/>
  <c r="A100" i="10"/>
  <c r="F99" i="10"/>
  <c r="E99" i="10"/>
  <c r="D99" i="10"/>
  <c r="C99" i="10"/>
  <c r="A99" i="10"/>
  <c r="F98" i="10"/>
  <c r="E98" i="10"/>
  <c r="D98" i="10"/>
  <c r="C98" i="10"/>
  <c r="A98" i="10"/>
  <c r="F97" i="10"/>
  <c r="E97" i="10"/>
  <c r="D97" i="10"/>
  <c r="C97" i="10"/>
  <c r="A97" i="10"/>
  <c r="F96" i="10"/>
  <c r="E96" i="10"/>
  <c r="D96" i="10"/>
  <c r="C96" i="10"/>
  <c r="A96" i="10"/>
  <c r="F95" i="10"/>
  <c r="E95" i="10"/>
  <c r="D95" i="10"/>
  <c r="C95" i="10"/>
  <c r="A95" i="10"/>
  <c r="F94" i="10"/>
  <c r="E94" i="10"/>
  <c r="D94" i="10"/>
  <c r="C94" i="10"/>
  <c r="A94" i="10"/>
  <c r="F93" i="10"/>
  <c r="E93" i="10"/>
  <c r="D93" i="10"/>
  <c r="C93" i="10"/>
  <c r="A93" i="10"/>
  <c r="F92" i="10"/>
  <c r="E92" i="10"/>
  <c r="D92" i="10"/>
  <c r="C92" i="10"/>
  <c r="A92" i="10"/>
  <c r="F91" i="10"/>
  <c r="E91" i="10"/>
  <c r="D91" i="10"/>
  <c r="C91" i="10"/>
  <c r="A91" i="10"/>
  <c r="F90" i="10"/>
  <c r="E90" i="10"/>
  <c r="D90" i="10"/>
  <c r="C90" i="10"/>
  <c r="A90" i="10"/>
  <c r="F89" i="10"/>
  <c r="E89" i="10"/>
  <c r="D89" i="10"/>
  <c r="C89" i="10"/>
  <c r="A89" i="10"/>
  <c r="F88" i="10"/>
  <c r="E88" i="10"/>
  <c r="D88" i="10"/>
  <c r="C88" i="10"/>
  <c r="A88" i="10"/>
  <c r="F87" i="10"/>
  <c r="E87" i="10"/>
  <c r="D87" i="10"/>
  <c r="C87" i="10"/>
  <c r="A87" i="10"/>
  <c r="F86" i="10"/>
  <c r="E86" i="10"/>
  <c r="D86" i="10"/>
  <c r="C86" i="10"/>
  <c r="A86" i="10"/>
  <c r="H78" i="10"/>
  <c r="G78" i="10"/>
  <c r="F78" i="10"/>
  <c r="E78" i="10"/>
  <c r="D78" i="10"/>
  <c r="C78" i="10"/>
  <c r="A78" i="10"/>
  <c r="F77" i="10"/>
  <c r="E77" i="10"/>
  <c r="D77" i="10"/>
  <c r="C77" i="10"/>
  <c r="A77" i="10"/>
  <c r="F76" i="10"/>
  <c r="E76" i="10"/>
  <c r="D76" i="10"/>
  <c r="C76" i="10"/>
  <c r="A76" i="10"/>
  <c r="F75" i="10"/>
  <c r="E75" i="10"/>
  <c r="D75" i="10"/>
  <c r="C75" i="10"/>
  <c r="A75" i="10"/>
  <c r="F74" i="10"/>
  <c r="E74" i="10"/>
  <c r="D74" i="10"/>
  <c r="C74" i="10"/>
  <c r="A74" i="10"/>
  <c r="F73" i="10"/>
  <c r="E73" i="10"/>
  <c r="D73" i="10"/>
  <c r="C73" i="10"/>
  <c r="A73" i="10"/>
  <c r="F72" i="10"/>
  <c r="E72" i="10"/>
  <c r="D72" i="10"/>
  <c r="C72" i="10"/>
  <c r="A72" i="10"/>
  <c r="F71" i="10"/>
  <c r="E71" i="10"/>
  <c r="D71" i="10"/>
  <c r="C71" i="10"/>
  <c r="A71" i="10"/>
  <c r="F70" i="10"/>
  <c r="E70" i="10"/>
  <c r="D70" i="10"/>
  <c r="C70" i="10"/>
  <c r="A70" i="10"/>
  <c r="F69" i="10"/>
  <c r="E69" i="10"/>
  <c r="D69" i="10"/>
  <c r="C69" i="10"/>
  <c r="A69" i="10"/>
  <c r="F68" i="10"/>
  <c r="E68" i="10"/>
  <c r="D68" i="10"/>
  <c r="C68" i="10"/>
  <c r="A68" i="10"/>
  <c r="F67" i="10"/>
  <c r="E67" i="10"/>
  <c r="D67" i="10"/>
  <c r="C67" i="10"/>
  <c r="A67" i="10"/>
  <c r="F66" i="10"/>
  <c r="E66" i="10"/>
  <c r="D66" i="10"/>
  <c r="C66" i="10"/>
  <c r="A66" i="10"/>
  <c r="F65" i="10"/>
  <c r="E65" i="10"/>
  <c r="D65" i="10"/>
  <c r="C65" i="10"/>
  <c r="A65" i="10"/>
  <c r="F64" i="10"/>
  <c r="E64" i="10"/>
  <c r="D64" i="10"/>
  <c r="C64" i="10"/>
  <c r="A64" i="10"/>
  <c r="F63" i="10"/>
  <c r="E63" i="10"/>
  <c r="D63" i="10"/>
  <c r="C63" i="10"/>
  <c r="A63" i="10"/>
  <c r="F62" i="10"/>
  <c r="E62" i="10"/>
  <c r="D62" i="10"/>
  <c r="C62" i="10"/>
  <c r="A62" i="10"/>
  <c r="F61" i="10"/>
  <c r="E61" i="10"/>
  <c r="D61" i="10"/>
  <c r="C61" i="10"/>
  <c r="A61" i="10"/>
  <c r="F60" i="10"/>
  <c r="E60" i="10"/>
  <c r="D60" i="10"/>
  <c r="C60" i="10"/>
  <c r="A60" i="10"/>
  <c r="F59" i="10"/>
  <c r="E59" i="10"/>
  <c r="D59" i="10"/>
  <c r="C59" i="10"/>
  <c r="A59" i="10"/>
  <c r="F58" i="10"/>
  <c r="E58" i="10"/>
  <c r="D58" i="10"/>
  <c r="C58" i="10"/>
  <c r="A58" i="10"/>
  <c r="F57" i="10"/>
  <c r="E57" i="10"/>
  <c r="D57" i="10"/>
  <c r="C57" i="10"/>
  <c r="A57" i="10"/>
  <c r="F56" i="10"/>
  <c r="E56" i="10"/>
  <c r="D56" i="10"/>
  <c r="C56" i="10"/>
  <c r="A56" i="10"/>
  <c r="F55" i="10"/>
  <c r="E55" i="10"/>
  <c r="D55" i="10"/>
  <c r="C55" i="10"/>
  <c r="A55" i="10"/>
  <c r="F54" i="10"/>
  <c r="E54" i="10"/>
  <c r="D54" i="10"/>
  <c r="C54" i="10"/>
  <c r="A54" i="10"/>
  <c r="F53" i="10"/>
  <c r="E53" i="10"/>
  <c r="D53" i="10"/>
  <c r="C53" i="10"/>
  <c r="A53" i="10"/>
  <c r="F52" i="10"/>
  <c r="E52" i="10"/>
  <c r="D52" i="10"/>
  <c r="C52" i="10"/>
  <c r="A52" i="10"/>
  <c r="F51" i="10"/>
  <c r="E51" i="10"/>
  <c r="D51" i="10"/>
  <c r="C51" i="10"/>
  <c r="A51" i="10"/>
  <c r="F49" i="10"/>
  <c r="E49" i="10"/>
  <c r="D49" i="10"/>
  <c r="C49" i="10"/>
  <c r="A49" i="10"/>
  <c r="F48" i="10"/>
  <c r="E48" i="10"/>
  <c r="D48" i="10"/>
  <c r="C48" i="10"/>
  <c r="A48" i="10"/>
  <c r="F47" i="10"/>
  <c r="E47" i="10"/>
  <c r="D47" i="10"/>
  <c r="C47" i="10"/>
  <c r="A47" i="10"/>
  <c r="F46" i="10"/>
  <c r="E46" i="10"/>
  <c r="D46" i="10"/>
  <c r="C46" i="10"/>
  <c r="A46" i="10"/>
  <c r="F45" i="10"/>
  <c r="E45" i="10"/>
  <c r="D45" i="10"/>
  <c r="C45" i="10"/>
  <c r="A45" i="10"/>
  <c r="F44" i="10"/>
  <c r="E44" i="10"/>
  <c r="D44" i="10"/>
  <c r="C44" i="10"/>
  <c r="A44" i="10"/>
  <c r="F43" i="10"/>
  <c r="E43" i="10"/>
  <c r="D43" i="10"/>
  <c r="C43" i="10"/>
  <c r="A43" i="10"/>
  <c r="F42" i="10"/>
  <c r="E42" i="10"/>
  <c r="D42" i="10"/>
  <c r="C42" i="10"/>
  <c r="A42" i="10"/>
  <c r="F41" i="10"/>
  <c r="E41" i="10"/>
  <c r="D41" i="10"/>
  <c r="C41" i="10"/>
  <c r="A41" i="10"/>
  <c r="F40" i="10"/>
  <c r="E40" i="10"/>
  <c r="D40" i="10"/>
  <c r="C40" i="10"/>
  <c r="A40" i="10"/>
  <c r="F39" i="10"/>
  <c r="E39" i="10"/>
  <c r="D39" i="10"/>
  <c r="C39" i="10"/>
  <c r="A39" i="10"/>
  <c r="F38" i="10"/>
  <c r="E38" i="10"/>
  <c r="D38" i="10"/>
  <c r="C38" i="10"/>
  <c r="A38" i="10"/>
  <c r="F37" i="10"/>
  <c r="E37" i="10"/>
  <c r="D37" i="10"/>
  <c r="C37" i="10"/>
  <c r="A37" i="10"/>
  <c r="F36" i="10"/>
  <c r="E36" i="10"/>
  <c r="D36" i="10"/>
  <c r="C36" i="10"/>
  <c r="A36" i="10"/>
  <c r="F35" i="10"/>
  <c r="E35" i="10"/>
  <c r="D35" i="10"/>
  <c r="C35" i="10"/>
  <c r="A35" i="10"/>
  <c r="F34" i="10"/>
  <c r="E34" i="10"/>
  <c r="D34" i="10"/>
  <c r="C34" i="10"/>
  <c r="A34" i="10"/>
  <c r="F33" i="10"/>
  <c r="E33" i="10"/>
  <c r="D33" i="10"/>
  <c r="C33" i="10"/>
  <c r="A33" i="10"/>
  <c r="F32" i="10"/>
  <c r="E32" i="10"/>
  <c r="D32" i="10"/>
  <c r="C32" i="10"/>
  <c r="A32" i="10"/>
  <c r="F31" i="10"/>
  <c r="E31" i="10"/>
  <c r="D31" i="10"/>
  <c r="C31" i="10"/>
  <c r="A31" i="10"/>
  <c r="F30" i="10"/>
  <c r="E30" i="10"/>
  <c r="D30" i="10"/>
  <c r="C30" i="10"/>
  <c r="A30" i="10"/>
  <c r="F29" i="10"/>
  <c r="E29" i="10"/>
  <c r="D29" i="10"/>
  <c r="C29" i="10"/>
  <c r="A29" i="10"/>
  <c r="F28" i="10"/>
  <c r="E28" i="10"/>
  <c r="D28" i="10"/>
  <c r="C28" i="10"/>
  <c r="A28" i="10"/>
  <c r="F27" i="10"/>
  <c r="E27" i="10"/>
  <c r="D27" i="10"/>
  <c r="C27" i="10"/>
  <c r="A27" i="10"/>
  <c r="F26" i="10"/>
  <c r="E26" i="10"/>
  <c r="D26" i="10"/>
  <c r="C26" i="10"/>
  <c r="A26" i="10"/>
  <c r="F25" i="10"/>
  <c r="E25" i="10"/>
  <c r="D25" i="10"/>
  <c r="C25" i="10"/>
  <c r="A25" i="10"/>
  <c r="F24" i="10"/>
  <c r="E24" i="10"/>
  <c r="D24" i="10"/>
  <c r="C24" i="10"/>
  <c r="A24" i="10"/>
  <c r="F23" i="10"/>
  <c r="E23" i="10"/>
  <c r="D23" i="10"/>
  <c r="C23" i="10"/>
  <c r="A23" i="10"/>
  <c r="F22" i="10"/>
  <c r="E22" i="10"/>
  <c r="D22" i="10"/>
  <c r="C22" i="10"/>
  <c r="A22" i="10"/>
  <c r="F21" i="10"/>
  <c r="E21" i="10"/>
  <c r="D21" i="10"/>
  <c r="C21" i="10"/>
  <c r="A21" i="10"/>
  <c r="F20" i="10"/>
  <c r="E20" i="10"/>
  <c r="D20" i="10"/>
  <c r="C20" i="10"/>
  <c r="A20" i="10"/>
  <c r="F19" i="10"/>
  <c r="E19" i="10"/>
  <c r="D19" i="10"/>
  <c r="C19" i="10"/>
  <c r="A19" i="10"/>
  <c r="F18" i="10"/>
  <c r="E18" i="10"/>
  <c r="D18" i="10"/>
  <c r="C18" i="10"/>
  <c r="A18" i="10"/>
  <c r="F17" i="10"/>
  <c r="E17" i="10"/>
  <c r="D17" i="10"/>
  <c r="C17" i="10"/>
  <c r="A17" i="10"/>
  <c r="C16" i="10"/>
  <c r="C487" i="2"/>
  <c r="D487" i="2"/>
  <c r="E487" i="2"/>
  <c r="F487" i="2"/>
  <c r="G487" i="2"/>
  <c r="H487" i="2"/>
  <c r="A487" i="2"/>
  <c r="H92" i="1"/>
  <c r="G92" i="1"/>
  <c r="H273" i="1"/>
  <c r="G273" i="1"/>
  <c r="C332" i="2"/>
  <c r="D332" i="2"/>
  <c r="E332" i="2"/>
  <c r="F332" i="2"/>
  <c r="G332" i="2"/>
  <c r="H332" i="2"/>
  <c r="A332" i="2"/>
  <c r="C315" i="2"/>
  <c r="D315" i="2"/>
  <c r="E315" i="2"/>
  <c r="F315" i="2"/>
  <c r="G315" i="2"/>
  <c r="H315" i="2"/>
  <c r="A315" i="2"/>
  <c r="I275" i="1"/>
  <c r="I332" i="2" s="1"/>
  <c r="I250" i="1"/>
  <c r="I315" i="2" s="1"/>
  <c r="H248" i="1"/>
  <c r="H313" i="10" s="1"/>
  <c r="G248" i="1"/>
  <c r="G313" i="10" s="1"/>
  <c r="A402" i="2"/>
  <c r="C402" i="2"/>
  <c r="D402" i="2"/>
  <c r="E402" i="2"/>
  <c r="F402" i="2"/>
  <c r="G402" i="2"/>
  <c r="H402" i="2"/>
  <c r="C401" i="2"/>
  <c r="D401" i="2"/>
  <c r="E401" i="2"/>
  <c r="F401" i="2"/>
  <c r="A401" i="2"/>
  <c r="H331" i="1"/>
  <c r="H401" i="2" s="1"/>
  <c r="G331" i="1"/>
  <c r="G401" i="2" s="1"/>
  <c r="I332" i="1"/>
  <c r="I402" i="2" s="1"/>
  <c r="I329" i="1"/>
  <c r="A69" i="2"/>
  <c r="C69" i="2"/>
  <c r="D69" i="2"/>
  <c r="E69" i="2"/>
  <c r="F69" i="2"/>
  <c r="G69" i="2"/>
  <c r="H69" i="2"/>
  <c r="C68" i="2"/>
  <c r="D68" i="2"/>
  <c r="E68" i="2"/>
  <c r="F68" i="2"/>
  <c r="A68" i="2"/>
  <c r="H418" i="1"/>
  <c r="H68" i="2" s="1"/>
  <c r="G418" i="1"/>
  <c r="G68" i="2" s="1"/>
  <c r="I419" i="1"/>
  <c r="I69" i="2" s="1"/>
  <c r="A283" i="2"/>
  <c r="C283" i="2"/>
  <c r="D283" i="2"/>
  <c r="E283" i="2"/>
  <c r="F283" i="2"/>
  <c r="A284" i="2"/>
  <c r="C284" i="2"/>
  <c r="D284" i="2"/>
  <c r="E284" i="2"/>
  <c r="F284" i="2"/>
  <c r="G284" i="2"/>
  <c r="H284" i="2"/>
  <c r="C282" i="2"/>
  <c r="D282" i="2"/>
  <c r="E282" i="2"/>
  <c r="F282" i="2"/>
  <c r="A282" i="2"/>
  <c r="I562" i="1"/>
  <c r="I284" i="2" s="1"/>
  <c r="H561" i="1"/>
  <c r="H560" i="1" s="1"/>
  <c r="H282" i="2" s="1"/>
  <c r="G561" i="1"/>
  <c r="G560" i="1" s="1"/>
  <c r="G282" i="2" s="1"/>
  <c r="C39" i="2"/>
  <c r="D39" i="2"/>
  <c r="E39" i="2"/>
  <c r="F39" i="2"/>
  <c r="G39" i="2"/>
  <c r="H39" i="2"/>
  <c r="A39" i="2"/>
  <c r="I369" i="1"/>
  <c r="I39" i="2" s="1"/>
  <c r="H366" i="1"/>
  <c r="G366" i="1"/>
  <c r="E19" i="23" l="1"/>
  <c r="C14" i="29"/>
  <c r="D23" i="29"/>
  <c r="I239" i="11"/>
  <c r="I326" i="11"/>
  <c r="I372" i="11"/>
  <c r="I468" i="11"/>
  <c r="I511" i="11"/>
  <c r="I556" i="11"/>
  <c r="D18" i="21"/>
  <c r="D14" i="29"/>
  <c r="I260" i="11"/>
  <c r="C20" i="14"/>
  <c r="E17" i="15"/>
  <c r="E23" i="15"/>
  <c r="C29" i="15"/>
  <c r="E29" i="15" s="1"/>
  <c r="D15" i="21"/>
  <c r="D20" i="21" s="1"/>
  <c r="H325" i="11"/>
  <c r="C21" i="13"/>
  <c r="C15" i="15"/>
  <c r="E15" i="15" s="1"/>
  <c r="E19" i="15"/>
  <c r="E25" i="15"/>
  <c r="C42" i="16"/>
  <c r="E42" i="16"/>
  <c r="D16" i="21"/>
  <c r="F19" i="23"/>
  <c r="G142" i="11"/>
  <c r="G248" i="11"/>
  <c r="D14" i="15"/>
  <c r="G691" i="11"/>
  <c r="I691" i="11" s="1"/>
  <c r="H551" i="11"/>
  <c r="H550" i="11" s="1"/>
  <c r="H549" i="11" s="1"/>
  <c r="H548" i="11" s="1"/>
  <c r="H547" i="11" s="1"/>
  <c r="H526" i="11"/>
  <c r="H525" i="11" s="1"/>
  <c r="H524" i="11" s="1"/>
  <c r="H523" i="11" s="1"/>
  <c r="H522" i="11" s="1"/>
  <c r="D76" i="16"/>
  <c r="F42" i="16"/>
  <c r="F82" i="16" s="1"/>
  <c r="D41" i="15"/>
  <c r="H503" i="11"/>
  <c r="H502" i="11" s="1"/>
  <c r="H501" i="11" s="1"/>
  <c r="H412" i="11"/>
  <c r="H207" i="11"/>
  <c r="H206" i="11" s="1"/>
  <c r="H205" i="11" s="1"/>
  <c r="I128" i="11"/>
  <c r="G552" i="11"/>
  <c r="G91" i="11"/>
  <c r="I91" i="11" s="1"/>
  <c r="G133" i="11"/>
  <c r="G344" i="11"/>
  <c r="G504" i="11"/>
  <c r="I504" i="11" s="1"/>
  <c r="G575" i="11"/>
  <c r="G605" i="11"/>
  <c r="I605" i="11" s="1"/>
  <c r="G663" i="11"/>
  <c r="I663" i="11" s="1"/>
  <c r="G635" i="11"/>
  <c r="I635" i="11" s="1"/>
  <c r="G639" i="11"/>
  <c r="I639" i="11" s="1"/>
  <c r="H473" i="11"/>
  <c r="H472" i="11" s="1"/>
  <c r="H471" i="11" s="1"/>
  <c r="H470" i="11" s="1"/>
  <c r="G452" i="11"/>
  <c r="I452" i="11" s="1"/>
  <c r="H604" i="11"/>
  <c r="H603" i="11" s="1"/>
  <c r="H602" i="11" s="1"/>
  <c r="H585" i="11"/>
  <c r="H584" i="11" s="1"/>
  <c r="H574" i="11"/>
  <c r="H573" i="11" s="1"/>
  <c r="H567" i="11" s="1"/>
  <c r="I531" i="11"/>
  <c r="I526" i="11" s="1"/>
  <c r="I133" i="11"/>
  <c r="I575" i="11"/>
  <c r="H49" i="11"/>
  <c r="H33" i="11"/>
  <c r="I463" i="11"/>
  <c r="G149" i="10"/>
  <c r="I515" i="11"/>
  <c r="H462" i="11"/>
  <c r="H149" i="10"/>
  <c r="G45" i="11"/>
  <c r="G109" i="11"/>
  <c r="G127" i="11"/>
  <c r="G150" i="11"/>
  <c r="G174" i="11"/>
  <c r="I174" i="11" s="1"/>
  <c r="G180" i="11"/>
  <c r="I180" i="11" s="1"/>
  <c r="G208" i="11"/>
  <c r="I208" i="11" s="1"/>
  <c r="I211" i="11"/>
  <c r="G216" i="11"/>
  <c r="I219" i="11"/>
  <c r="G238" i="11"/>
  <c r="G286" i="11"/>
  <c r="I286" i="11" s="1"/>
  <c r="G446" i="11"/>
  <c r="G445" i="11" s="1"/>
  <c r="G474" i="11"/>
  <c r="I474" i="11" s="1"/>
  <c r="G484" i="11"/>
  <c r="I484" i="11" s="1"/>
  <c r="G498" i="11"/>
  <c r="I498" i="11" s="1"/>
  <c r="G526" i="11"/>
  <c r="G534" i="11"/>
  <c r="I534" i="11" s="1"/>
  <c r="G544" i="11"/>
  <c r="I544" i="11" s="1"/>
  <c r="G564" i="11"/>
  <c r="I564" i="11" s="1"/>
  <c r="G617" i="11"/>
  <c r="G645" i="11"/>
  <c r="I645" i="11" s="1"/>
  <c r="G669" i="11"/>
  <c r="H629" i="11"/>
  <c r="H628" i="11" s="1"/>
  <c r="H627" i="11" s="1"/>
  <c r="H451" i="11"/>
  <c r="H443" i="11" s="1"/>
  <c r="H73" i="11"/>
  <c r="I427" i="11"/>
  <c r="G412" i="11"/>
  <c r="G408" i="11"/>
  <c r="I408" i="11" s="1"/>
  <c r="I403" i="11"/>
  <c r="G382" i="11"/>
  <c r="I382" i="11" s="1"/>
  <c r="H376" i="11"/>
  <c r="H375" i="11" s="1"/>
  <c r="G366" i="11"/>
  <c r="I366" i="11" s="1"/>
  <c r="G360" i="11"/>
  <c r="I360" i="11" s="1"/>
  <c r="H350" i="11"/>
  <c r="H349" i="11" s="1"/>
  <c r="G356" i="11"/>
  <c r="I356" i="11" s="1"/>
  <c r="I328" i="11"/>
  <c r="H304" i="11"/>
  <c r="H303" i="11" s="1"/>
  <c r="H302" i="11" s="1"/>
  <c r="G310" i="11"/>
  <c r="I310" i="11" s="1"/>
  <c r="G226" i="11"/>
  <c r="I226" i="11" s="1"/>
  <c r="H215" i="11"/>
  <c r="H214" i="11" s="1"/>
  <c r="H204" i="11" s="1"/>
  <c r="G200" i="11"/>
  <c r="I200" i="11" s="1"/>
  <c r="G196" i="11"/>
  <c r="I196" i="11" s="1"/>
  <c r="H190" i="11"/>
  <c r="H189" i="11" s="1"/>
  <c r="G170" i="11"/>
  <c r="I170" i="11" s="1"/>
  <c r="H165" i="11"/>
  <c r="H164" i="11" s="1"/>
  <c r="G87" i="11"/>
  <c r="G73" i="11"/>
  <c r="I69" i="11"/>
  <c r="G65" i="11"/>
  <c r="I65" i="11" s="1"/>
  <c r="G59" i="11"/>
  <c r="H48" i="11"/>
  <c r="G55" i="11"/>
  <c r="F76" i="16"/>
  <c r="K13" i="11" s="1"/>
  <c r="G282" i="10"/>
  <c r="H283" i="10"/>
  <c r="H282" i="10"/>
  <c r="G283" i="10"/>
  <c r="H132" i="11"/>
  <c r="H131" i="11" s="1"/>
  <c r="H130" i="11" s="1"/>
  <c r="H179" i="11"/>
  <c r="H178" i="11" s="1"/>
  <c r="H149" i="11"/>
  <c r="H148" i="11" s="1"/>
  <c r="I154" i="11"/>
  <c r="G153" i="11"/>
  <c r="H141" i="11"/>
  <c r="H140" i="11" s="1"/>
  <c r="G355" i="10"/>
  <c r="G133" i="10"/>
  <c r="G518" i="11"/>
  <c r="H510" i="11"/>
  <c r="H509" i="11" s="1"/>
  <c r="H508" i="11" s="1"/>
  <c r="H507" i="11" s="1"/>
  <c r="G510" i="11"/>
  <c r="I344" i="11"/>
  <c r="H254" i="11"/>
  <c r="H253" i="11" s="1"/>
  <c r="H252" i="11" s="1"/>
  <c r="H251" i="11" s="1"/>
  <c r="I248" i="11"/>
  <c r="H689" i="11"/>
  <c r="H648" i="11"/>
  <c r="H613" i="11"/>
  <c r="H612" i="11" s="1"/>
  <c r="H611" i="11" s="1"/>
  <c r="H402" i="11"/>
  <c r="H401" i="11" s="1"/>
  <c r="H332" i="11"/>
  <c r="H316" i="11"/>
  <c r="H315" i="11" s="1"/>
  <c r="H314" i="11" s="1"/>
  <c r="H301" i="11" s="1"/>
  <c r="H300" i="11" s="1"/>
  <c r="H289" i="11"/>
  <c r="H236" i="11"/>
  <c r="H235" i="11" s="1"/>
  <c r="H234" i="11" s="1"/>
  <c r="H233" i="11" s="1"/>
  <c r="H108" i="11"/>
  <c r="H107" i="11" s="1"/>
  <c r="H106" i="11" s="1"/>
  <c r="H81" i="11"/>
  <c r="H72" i="11" s="1"/>
  <c r="H71" i="11" s="1"/>
  <c r="H64" i="11"/>
  <c r="H63" i="11" s="1"/>
  <c r="H42" i="11"/>
  <c r="H677" i="11"/>
  <c r="H538" i="11"/>
  <c r="H480" i="11"/>
  <c r="H139" i="11"/>
  <c r="I30" i="11"/>
  <c r="I55" i="11"/>
  <c r="I59" i="11"/>
  <c r="I109" i="11"/>
  <c r="I127" i="11"/>
  <c r="I150" i="11"/>
  <c r="I238" i="11"/>
  <c r="I421" i="11"/>
  <c r="I439" i="11"/>
  <c r="I445" i="11"/>
  <c r="I518" i="11"/>
  <c r="I617" i="11"/>
  <c r="I669" i="11"/>
  <c r="I45" i="11"/>
  <c r="I73" i="11"/>
  <c r="I87" i="11"/>
  <c r="I117" i="11"/>
  <c r="I142" i="11"/>
  <c r="I216" i="11"/>
  <c r="I462" i="11"/>
  <c r="I552" i="11"/>
  <c r="E23" i="29"/>
  <c r="C17" i="23"/>
  <c r="I17" i="23" s="1"/>
  <c r="D15" i="23"/>
  <c r="C16" i="23"/>
  <c r="I16" i="23" s="1"/>
  <c r="C18" i="23"/>
  <c r="I18" i="23" s="1"/>
  <c r="C16" i="21"/>
  <c r="I16" i="21" s="1"/>
  <c r="I18" i="21"/>
  <c r="C18" i="21"/>
  <c r="C15" i="21"/>
  <c r="C17" i="21"/>
  <c r="I17" i="21" s="1"/>
  <c r="C19" i="21"/>
  <c r="I19" i="21" s="1"/>
  <c r="C82" i="16"/>
  <c r="C81" i="16"/>
  <c r="C76" i="16"/>
  <c r="J13" i="11" s="1"/>
  <c r="E82" i="16"/>
  <c r="E76" i="16"/>
  <c r="D78" i="15"/>
  <c r="C14" i="15"/>
  <c r="C54" i="15"/>
  <c r="D19" i="14"/>
  <c r="D20" i="14" s="1"/>
  <c r="C22" i="13"/>
  <c r="G18" i="11"/>
  <c r="I19" i="11"/>
  <c r="I21" i="11"/>
  <c r="I22" i="11"/>
  <c r="I23" i="11"/>
  <c r="G29" i="11"/>
  <c r="I20" i="11"/>
  <c r="I31" i="11"/>
  <c r="G44" i="11"/>
  <c r="G50" i="11"/>
  <c r="G49" i="11" s="1"/>
  <c r="G68" i="11"/>
  <c r="I68" i="11" s="1"/>
  <c r="G82" i="11"/>
  <c r="G102" i="11"/>
  <c r="G112" i="11"/>
  <c r="I112" i="11" s="1"/>
  <c r="G116" i="11"/>
  <c r="G122" i="11"/>
  <c r="G126" i="11"/>
  <c r="G136" i="11"/>
  <c r="I136" i="11" s="1"/>
  <c r="G145" i="11"/>
  <c r="I145" i="11" s="1"/>
  <c r="G149" i="11"/>
  <c r="I153" i="11"/>
  <c r="G179" i="11"/>
  <c r="G191" i="11"/>
  <c r="G207" i="11"/>
  <c r="G215" i="11"/>
  <c r="G225" i="11"/>
  <c r="G237" i="11"/>
  <c r="G247" i="11"/>
  <c r="G255" i="11"/>
  <c r="G259" i="11"/>
  <c r="G263" i="11"/>
  <c r="G273" i="11"/>
  <c r="G279" i="11"/>
  <c r="G285" i="11"/>
  <c r="G293" i="11"/>
  <c r="G297" i="11"/>
  <c r="G305" i="11"/>
  <c r="G321" i="11"/>
  <c r="G325" i="11"/>
  <c r="I325" i="11" s="1"/>
  <c r="G337" i="11"/>
  <c r="G343" i="11"/>
  <c r="G351" i="11"/>
  <c r="G371" i="11"/>
  <c r="G377" i="11"/>
  <c r="G387" i="11"/>
  <c r="G397" i="11"/>
  <c r="G402" i="11"/>
  <c r="I415" i="11"/>
  <c r="I412" i="11" s="1"/>
  <c r="G420" i="11"/>
  <c r="G426" i="11"/>
  <c r="G438" i="11"/>
  <c r="G436" i="11" s="1"/>
  <c r="G444" i="11"/>
  <c r="I446" i="11"/>
  <c r="I458" i="11"/>
  <c r="G457" i="11"/>
  <c r="I404" i="11"/>
  <c r="I422" i="11"/>
  <c r="I428" i="11"/>
  <c r="G461" i="11"/>
  <c r="G467" i="11"/>
  <c r="G473" i="11"/>
  <c r="G483" i="11"/>
  <c r="G491" i="11"/>
  <c r="I491" i="11" s="1"/>
  <c r="G503" i="11"/>
  <c r="G543" i="11"/>
  <c r="G555" i="11"/>
  <c r="I555" i="11" s="1"/>
  <c r="G580" i="11"/>
  <c r="I580" i="11" s="1"/>
  <c r="G590" i="11"/>
  <c r="G608" i="11"/>
  <c r="H615" i="10" s="1"/>
  <c r="H614" i="10" s="1"/>
  <c r="H613" i="10" s="1"/>
  <c r="H612" i="10" s="1"/>
  <c r="H611" i="10" s="1"/>
  <c r="H610" i="10" s="1"/>
  <c r="H609" i="10" s="1"/>
  <c r="H608" i="10" s="1"/>
  <c r="G614" i="11"/>
  <c r="G622" i="11"/>
  <c r="G630" i="11"/>
  <c r="G644" i="11"/>
  <c r="I644" i="11" s="1"/>
  <c r="G652" i="11"/>
  <c r="G658" i="11"/>
  <c r="G662" i="11"/>
  <c r="G668" i="11"/>
  <c r="G674" i="11"/>
  <c r="G680" i="11"/>
  <c r="G686" i="11"/>
  <c r="G690" i="11"/>
  <c r="G696" i="11"/>
  <c r="G702" i="11"/>
  <c r="I331" i="1"/>
  <c r="I401" i="2" s="1"/>
  <c r="I418" i="1"/>
  <c r="G283" i="2"/>
  <c r="H283" i="2"/>
  <c r="I560" i="1"/>
  <c r="I561" i="1"/>
  <c r="I283" i="2" s="1"/>
  <c r="A271" i="2"/>
  <c r="C271" i="2"/>
  <c r="D271" i="2"/>
  <c r="E271" i="2"/>
  <c r="F271" i="2"/>
  <c r="A272" i="2"/>
  <c r="C272" i="2"/>
  <c r="D272" i="2"/>
  <c r="E272" i="2"/>
  <c r="F272" i="2"/>
  <c r="A273" i="2"/>
  <c r="C273" i="2"/>
  <c r="D273" i="2"/>
  <c r="E273" i="2"/>
  <c r="F273" i="2"/>
  <c r="G273" i="2"/>
  <c r="H273" i="2"/>
  <c r="A270" i="2"/>
  <c r="D270" i="2"/>
  <c r="E270" i="2"/>
  <c r="F270" i="2"/>
  <c r="C270" i="2"/>
  <c r="A157" i="4"/>
  <c r="C157" i="4"/>
  <c r="D157" i="4"/>
  <c r="E157" i="4"/>
  <c r="F157" i="4"/>
  <c r="A158" i="4"/>
  <c r="C158" i="4"/>
  <c r="D158" i="4"/>
  <c r="E158" i="4"/>
  <c r="F158" i="4"/>
  <c r="G158" i="4"/>
  <c r="G157" i="4" s="1"/>
  <c r="G156" i="4" s="1"/>
  <c r="H158" i="4"/>
  <c r="C156" i="4"/>
  <c r="D156" i="4"/>
  <c r="E156" i="4"/>
  <c r="F156" i="4"/>
  <c r="A156" i="4"/>
  <c r="C20" i="21" l="1"/>
  <c r="I20" i="21" s="1"/>
  <c r="G551" i="11"/>
  <c r="G550" i="11" s="1"/>
  <c r="I550" i="11" s="1"/>
  <c r="G563" i="11"/>
  <c r="G497" i="11"/>
  <c r="I497" i="11" s="1"/>
  <c r="G365" i="11"/>
  <c r="I365" i="11" s="1"/>
  <c r="H601" i="11"/>
  <c r="H600" i="11" s="1"/>
  <c r="H599" i="11" s="1"/>
  <c r="G165" i="11"/>
  <c r="H27" i="11"/>
  <c r="H26" i="11" s="1"/>
  <c r="H25" i="11" s="1"/>
  <c r="H16" i="11" s="1"/>
  <c r="I457" i="11"/>
  <c r="G451" i="11"/>
  <c r="I451" i="11" s="1"/>
  <c r="H626" i="11"/>
  <c r="G108" i="11"/>
  <c r="G107" i="11" s="1"/>
  <c r="G525" i="11"/>
  <c r="G524" i="11" s="1"/>
  <c r="H461" i="11"/>
  <c r="H148" i="10"/>
  <c r="G604" i="11"/>
  <c r="G603" i="11" s="1"/>
  <c r="I551" i="11"/>
  <c r="H163" i="11"/>
  <c r="H162" i="11" s="1"/>
  <c r="H188" i="11"/>
  <c r="H187" i="11" s="1"/>
  <c r="H186" i="11" s="1"/>
  <c r="I461" i="11"/>
  <c r="I525" i="11"/>
  <c r="H348" i="11"/>
  <c r="H347" i="11" s="1"/>
  <c r="H625" i="11"/>
  <c r="G141" i="11"/>
  <c r="G140" i="11" s="1"/>
  <c r="G132" i="10"/>
  <c r="G354" i="10"/>
  <c r="I510" i="11"/>
  <c r="I509" i="11" s="1"/>
  <c r="G509" i="11"/>
  <c r="G508" i="11" s="1"/>
  <c r="G507" i="11" s="1"/>
  <c r="I507" i="11" s="1"/>
  <c r="H232" i="11"/>
  <c r="H231" i="11" s="1"/>
  <c r="H105" i="11"/>
  <c r="H97" i="11" s="1"/>
  <c r="H442" i="11"/>
  <c r="D19" i="23"/>
  <c r="I15" i="23"/>
  <c r="I19" i="23" s="1"/>
  <c r="C15" i="23"/>
  <c r="C19" i="23" s="1"/>
  <c r="I15" i="21"/>
  <c r="C41" i="15"/>
  <c r="C78" i="15" s="1"/>
  <c r="E54" i="15"/>
  <c r="E14" i="15"/>
  <c r="G695" i="11"/>
  <c r="I696" i="11"/>
  <c r="G685" i="11"/>
  <c r="I686" i="11"/>
  <c r="G661" i="11"/>
  <c r="I661" i="11" s="1"/>
  <c r="I662" i="11"/>
  <c r="G651" i="11"/>
  <c r="I652" i="11"/>
  <c r="G613" i="11"/>
  <c r="I614" i="11"/>
  <c r="G549" i="11"/>
  <c r="G482" i="11"/>
  <c r="I483" i="11"/>
  <c r="G701" i="11"/>
  <c r="I702" i="11"/>
  <c r="I690" i="11"/>
  <c r="G679" i="11"/>
  <c r="I680" i="11"/>
  <c r="G667" i="11"/>
  <c r="I668" i="11"/>
  <c r="G657" i="11"/>
  <c r="I657" i="11" s="1"/>
  <c r="I658" i="11"/>
  <c r="G621" i="11"/>
  <c r="I622" i="11"/>
  <c r="G589" i="11"/>
  <c r="G588" i="11" s="1"/>
  <c r="G587" i="11" s="1"/>
  <c r="G586" i="11" s="1"/>
  <c r="I590" i="11"/>
  <c r="I589" i="11" s="1"/>
  <c r="I588" i="11" s="1"/>
  <c r="I587" i="11" s="1"/>
  <c r="I586" i="11" s="1"/>
  <c r="I585" i="11" s="1"/>
  <c r="I584" i="11" s="1"/>
  <c r="G542" i="11"/>
  <c r="I543" i="11"/>
  <c r="G502" i="11"/>
  <c r="I503" i="11"/>
  <c r="G472" i="11"/>
  <c r="I473" i="11"/>
  <c r="I438" i="11"/>
  <c r="G419" i="11"/>
  <c r="I419" i="11" s="1"/>
  <c r="I420" i="11"/>
  <c r="I402" i="11"/>
  <c r="G386" i="11"/>
  <c r="I386" i="11" s="1"/>
  <c r="I387" i="11"/>
  <c r="G370" i="11"/>
  <c r="I370" i="11" s="1"/>
  <c r="I371" i="11"/>
  <c r="G350" i="11"/>
  <c r="I351" i="11"/>
  <c r="G336" i="11"/>
  <c r="I337" i="11"/>
  <c r="G316" i="11"/>
  <c r="I321" i="11"/>
  <c r="G296" i="11"/>
  <c r="I296" i="11" s="1"/>
  <c r="I297" i="11"/>
  <c r="G284" i="11"/>
  <c r="I285" i="11"/>
  <c r="G272" i="11"/>
  <c r="I273" i="11"/>
  <c r="G258" i="11"/>
  <c r="I258" i="11" s="1"/>
  <c r="I259" i="11"/>
  <c r="G246" i="11"/>
  <c r="I246" i="11" s="1"/>
  <c r="I247" i="11"/>
  <c r="G224" i="11"/>
  <c r="I225" i="11"/>
  <c r="G206" i="11"/>
  <c r="I207" i="11"/>
  <c r="G178" i="11"/>
  <c r="I178" i="11" s="1"/>
  <c r="I179" i="11"/>
  <c r="G121" i="11"/>
  <c r="I122" i="11"/>
  <c r="G101" i="11"/>
  <c r="I102" i="11"/>
  <c r="G43" i="11"/>
  <c r="I44" i="11"/>
  <c r="G28" i="11"/>
  <c r="I29" i="11"/>
  <c r="I18" i="11"/>
  <c r="G17" i="11"/>
  <c r="G574" i="11"/>
  <c r="G132" i="11"/>
  <c r="G64" i="11"/>
  <c r="G673" i="11"/>
  <c r="I674" i="11"/>
  <c r="G629" i="11"/>
  <c r="I630" i="11"/>
  <c r="I604" i="11"/>
  <c r="G562" i="11"/>
  <c r="I563" i="11"/>
  <c r="I508" i="11"/>
  <c r="G496" i="11"/>
  <c r="G466" i="11"/>
  <c r="I467" i="11"/>
  <c r="I444" i="11"/>
  <c r="G425" i="11"/>
  <c r="I426" i="11"/>
  <c r="G396" i="11"/>
  <c r="I397" i="11"/>
  <c r="G376" i="11"/>
  <c r="I377" i="11"/>
  <c r="G342" i="11"/>
  <c r="I343" i="11"/>
  <c r="G304" i="11"/>
  <c r="I305" i="11"/>
  <c r="G292" i="11"/>
  <c r="I293" i="11"/>
  <c r="G278" i="11"/>
  <c r="I279" i="11"/>
  <c r="G262" i="11"/>
  <c r="I262" i="11" s="1"/>
  <c r="I263" i="11"/>
  <c r="G254" i="11"/>
  <c r="I255" i="11"/>
  <c r="I254" i="11" s="1"/>
  <c r="G236" i="11"/>
  <c r="I237" i="11"/>
  <c r="I236" i="11" s="1"/>
  <c r="G214" i="11"/>
  <c r="I214" i="11" s="1"/>
  <c r="I215" i="11"/>
  <c r="G190" i="11"/>
  <c r="I191" i="11"/>
  <c r="G164" i="11"/>
  <c r="I165" i="11"/>
  <c r="G148" i="11"/>
  <c r="I148" i="11" s="1"/>
  <c r="I149" i="11"/>
  <c r="I141" i="11"/>
  <c r="G125" i="11"/>
  <c r="I125" i="11" s="1"/>
  <c r="I126" i="11"/>
  <c r="G115" i="11"/>
  <c r="I115" i="11" s="1"/>
  <c r="I116" i="11"/>
  <c r="I108" i="11"/>
  <c r="G81" i="11"/>
  <c r="I82" i="11"/>
  <c r="I50" i="11"/>
  <c r="I68" i="2"/>
  <c r="I282" i="2"/>
  <c r="A553" i="2"/>
  <c r="C553" i="2"/>
  <c r="D553" i="2"/>
  <c r="E553" i="2"/>
  <c r="F553" i="2"/>
  <c r="A554" i="2"/>
  <c r="C554" i="2"/>
  <c r="D554" i="2"/>
  <c r="E554" i="2"/>
  <c r="F554" i="2"/>
  <c r="A555" i="2"/>
  <c r="C555" i="2"/>
  <c r="D555" i="2"/>
  <c r="E555" i="2"/>
  <c r="F555" i="2"/>
  <c r="A556" i="2"/>
  <c r="C556" i="2"/>
  <c r="D556" i="2"/>
  <c r="E556" i="2"/>
  <c r="F556" i="2"/>
  <c r="A557" i="2"/>
  <c r="C557" i="2"/>
  <c r="D557" i="2"/>
  <c r="E557" i="2"/>
  <c r="F557" i="2"/>
  <c r="A558" i="2"/>
  <c r="C558" i="2"/>
  <c r="D558" i="2"/>
  <c r="E558" i="2"/>
  <c r="F558" i="2"/>
  <c r="G558" i="2"/>
  <c r="H558" i="2"/>
  <c r="C552" i="2"/>
  <c r="D552" i="2"/>
  <c r="E552" i="2"/>
  <c r="F552" i="2"/>
  <c r="A552" i="2"/>
  <c r="I597" i="1"/>
  <c r="I158" i="4" s="1"/>
  <c r="H596" i="1"/>
  <c r="H595" i="1" s="1"/>
  <c r="G596" i="1"/>
  <c r="B106" i="4"/>
  <c r="C106" i="4"/>
  <c r="D106" i="4"/>
  <c r="E106" i="4"/>
  <c r="F106" i="4"/>
  <c r="G106" i="4"/>
  <c r="H106" i="4"/>
  <c r="A106" i="4"/>
  <c r="G443" i="11" l="1"/>
  <c r="I443" i="11" s="1"/>
  <c r="H96" i="11"/>
  <c r="K96" i="11" s="1"/>
  <c r="G235" i="11"/>
  <c r="I235" i="11" s="1"/>
  <c r="G253" i="11"/>
  <c r="G523" i="11"/>
  <c r="I524" i="11"/>
  <c r="H393" i="11"/>
  <c r="H392" i="11" s="1"/>
  <c r="G585" i="11"/>
  <c r="G584" i="11" s="1"/>
  <c r="H594" i="1"/>
  <c r="H555" i="2" s="1"/>
  <c r="H157" i="4"/>
  <c r="G353" i="10"/>
  <c r="G131" i="10"/>
  <c r="G130" i="10" s="1"/>
  <c r="G129" i="10" s="1"/>
  <c r="E41" i="15"/>
  <c r="E78" i="15" s="1"/>
  <c r="A80" i="15"/>
  <c r="I49" i="11"/>
  <c r="G48" i="11"/>
  <c r="I48" i="11" s="1"/>
  <c r="I81" i="11"/>
  <c r="G72" i="11"/>
  <c r="I107" i="11"/>
  <c r="I140" i="11"/>
  <c r="G139" i="11"/>
  <c r="I139" i="11" s="1"/>
  <c r="I164" i="11"/>
  <c r="G163" i="11"/>
  <c r="I190" i="11"/>
  <c r="G189" i="11"/>
  <c r="G234" i="11"/>
  <c r="I253" i="11"/>
  <c r="I278" i="11"/>
  <c r="G277" i="11"/>
  <c r="I292" i="11"/>
  <c r="G291" i="11"/>
  <c r="I304" i="11"/>
  <c r="G303" i="11"/>
  <c r="I342" i="11"/>
  <c r="G341" i="11"/>
  <c r="I376" i="11"/>
  <c r="G375" i="11"/>
  <c r="I375" i="11" s="1"/>
  <c r="I396" i="11"/>
  <c r="G395" i="11"/>
  <c r="I425" i="11"/>
  <c r="G424" i="11"/>
  <c r="I424" i="11" s="1"/>
  <c r="I466" i="11"/>
  <c r="G465" i="11"/>
  <c r="I465" i="11" s="1"/>
  <c r="I496" i="11"/>
  <c r="G495" i="11"/>
  <c r="I495" i="11" s="1"/>
  <c r="I562" i="11"/>
  <c r="G561" i="11"/>
  <c r="I603" i="11"/>
  <c r="G602" i="11"/>
  <c r="I629" i="11"/>
  <c r="G628" i="11"/>
  <c r="I673" i="11"/>
  <c r="G672" i="11"/>
  <c r="I672" i="11" s="1"/>
  <c r="G131" i="11"/>
  <c r="G130" i="11" s="1"/>
  <c r="I132" i="11"/>
  <c r="G573" i="11"/>
  <c r="G567" i="11" s="1"/>
  <c r="I574" i="11"/>
  <c r="I28" i="11"/>
  <c r="I43" i="11"/>
  <c r="I101" i="11"/>
  <c r="G100" i="11"/>
  <c r="I121" i="11"/>
  <c r="G120" i="11"/>
  <c r="I120" i="11" s="1"/>
  <c r="I206" i="11"/>
  <c r="G205" i="11"/>
  <c r="I224" i="11"/>
  <c r="G223" i="11"/>
  <c r="I272" i="11"/>
  <c r="G271" i="11"/>
  <c r="I271" i="11" s="1"/>
  <c r="I284" i="11"/>
  <c r="G283" i="11"/>
  <c r="I316" i="11"/>
  <c r="G315" i="11"/>
  <c r="I336" i="11"/>
  <c r="G335" i="11"/>
  <c r="I350" i="11"/>
  <c r="G349" i="11"/>
  <c r="I437" i="11"/>
  <c r="I472" i="11"/>
  <c r="G471" i="11"/>
  <c r="I502" i="11"/>
  <c r="G501" i="11"/>
  <c r="I501" i="11" s="1"/>
  <c r="I542" i="11"/>
  <c r="G541" i="11"/>
  <c r="I621" i="11"/>
  <c r="G620" i="11"/>
  <c r="I620" i="11" s="1"/>
  <c r="I667" i="11"/>
  <c r="G666" i="11"/>
  <c r="I666" i="11" s="1"/>
  <c r="I679" i="11"/>
  <c r="G678" i="11"/>
  <c r="I701" i="11"/>
  <c r="G700" i="11"/>
  <c r="I482" i="11"/>
  <c r="G481" i="11"/>
  <c r="I613" i="11"/>
  <c r="G612" i="11"/>
  <c r="I651" i="11"/>
  <c r="G650" i="11"/>
  <c r="I685" i="11"/>
  <c r="G684" i="11"/>
  <c r="I695" i="11"/>
  <c r="G694" i="11"/>
  <c r="G63" i="11"/>
  <c r="I63" i="11" s="1"/>
  <c r="I64" i="11"/>
  <c r="I17" i="11"/>
  <c r="G548" i="11"/>
  <c r="I549" i="11"/>
  <c r="H156" i="4"/>
  <c r="G595" i="1"/>
  <c r="H557" i="2"/>
  <c r="H556" i="2"/>
  <c r="I558" i="2"/>
  <c r="G557" i="2"/>
  <c r="I596" i="1"/>
  <c r="C604" i="2"/>
  <c r="D604" i="2"/>
  <c r="E604" i="2"/>
  <c r="F604" i="2"/>
  <c r="G604" i="2"/>
  <c r="H604" i="2"/>
  <c r="A604" i="2"/>
  <c r="G180" i="1"/>
  <c r="H180" i="1"/>
  <c r="I182" i="1"/>
  <c r="I106" i="4" s="1"/>
  <c r="H15" i="11" l="1"/>
  <c r="K15" i="11" s="1"/>
  <c r="I523" i="11"/>
  <c r="G522" i="11"/>
  <c r="I522" i="11" s="1"/>
  <c r="I436" i="11"/>
  <c r="G42" i="11"/>
  <c r="I42" i="11" s="1"/>
  <c r="H593" i="1"/>
  <c r="G352" i="10"/>
  <c r="I694" i="11"/>
  <c r="G683" i="11"/>
  <c r="I683" i="11" s="1"/>
  <c r="I684" i="11"/>
  <c r="G649" i="11"/>
  <c r="I650" i="11"/>
  <c r="G611" i="11"/>
  <c r="G601" i="11" s="1"/>
  <c r="G600" i="11" s="1"/>
  <c r="I612" i="11"/>
  <c r="G480" i="11"/>
  <c r="I481" i="11"/>
  <c r="G699" i="11"/>
  <c r="I699" i="11" s="1"/>
  <c r="I700" i="11"/>
  <c r="I678" i="11"/>
  <c r="G540" i="11"/>
  <c r="I541" i="11"/>
  <c r="G470" i="11"/>
  <c r="I470" i="11" s="1"/>
  <c r="I471" i="11"/>
  <c r="G348" i="11"/>
  <c r="I349" i="11"/>
  <c r="G334" i="11"/>
  <c r="I335" i="11"/>
  <c r="G314" i="11"/>
  <c r="I314" i="11" s="1"/>
  <c r="I315" i="11"/>
  <c r="G282" i="11"/>
  <c r="I282" i="11" s="1"/>
  <c r="I283" i="11"/>
  <c r="G222" i="11"/>
  <c r="I223" i="11"/>
  <c r="G204" i="11"/>
  <c r="I204" i="11" s="1"/>
  <c r="I205" i="11"/>
  <c r="G99" i="11"/>
  <c r="I100" i="11"/>
  <c r="G627" i="11"/>
  <c r="I628" i="11"/>
  <c r="I602" i="11"/>
  <c r="G560" i="11"/>
  <c r="I561" i="11"/>
  <c r="G394" i="11"/>
  <c r="I395" i="11"/>
  <c r="G340" i="11"/>
  <c r="I340" i="11" s="1"/>
  <c r="I341" i="11"/>
  <c r="G302" i="11"/>
  <c r="I303" i="11"/>
  <c r="G290" i="11"/>
  <c r="I291" i="11"/>
  <c r="G276" i="11"/>
  <c r="I276" i="11" s="1"/>
  <c r="I277" i="11"/>
  <c r="G188" i="11"/>
  <c r="I189" i="11"/>
  <c r="G162" i="11"/>
  <c r="I162" i="11" s="1"/>
  <c r="I163" i="11"/>
  <c r="G71" i="11"/>
  <c r="I71" i="11" s="1"/>
  <c r="I72" i="11"/>
  <c r="I548" i="11"/>
  <c r="G547" i="11"/>
  <c r="I547" i="11" s="1"/>
  <c r="I573" i="11"/>
  <c r="I567" i="11"/>
  <c r="I131" i="11"/>
  <c r="I130" i="11"/>
  <c r="I234" i="11"/>
  <c r="G233" i="11"/>
  <c r="G106" i="11"/>
  <c r="G401" i="11"/>
  <c r="I401" i="11" s="1"/>
  <c r="I27" i="11"/>
  <c r="G252" i="11"/>
  <c r="G556" i="2"/>
  <c r="G594" i="1"/>
  <c r="I595" i="1"/>
  <c r="I157" i="4"/>
  <c r="I557" i="2"/>
  <c r="I180" i="1"/>
  <c r="H104" i="4"/>
  <c r="I604" i="2"/>
  <c r="G27" i="11" l="1"/>
  <c r="G26" i="11" s="1"/>
  <c r="G25" i="11" s="1"/>
  <c r="G689" i="11"/>
  <c r="I689" i="11" s="1"/>
  <c r="I480" i="11"/>
  <c r="H165" i="10"/>
  <c r="H161" i="10" s="1"/>
  <c r="H160" i="10" s="1"/>
  <c r="H159" i="10" s="1"/>
  <c r="H158" i="10" s="1"/>
  <c r="I611" i="11"/>
  <c r="I601" i="11" s="1"/>
  <c r="I222" i="11"/>
  <c r="H259" i="10"/>
  <c r="H255" i="10" s="1"/>
  <c r="H254" i="10" s="1"/>
  <c r="H244" i="10" s="1"/>
  <c r="H228" i="10" s="1"/>
  <c r="H592" i="1"/>
  <c r="H554" i="2"/>
  <c r="G442" i="11"/>
  <c r="I252" i="11"/>
  <c r="G251" i="11"/>
  <c r="I251" i="11" s="1"/>
  <c r="I233" i="11"/>
  <c r="G105" i="11"/>
  <c r="I105" i="11" s="1"/>
  <c r="I106" i="11"/>
  <c r="I188" i="11"/>
  <c r="G187" i="11"/>
  <c r="I290" i="11"/>
  <c r="G289" i="11"/>
  <c r="I289" i="11" s="1"/>
  <c r="I302" i="11"/>
  <c r="G301" i="11"/>
  <c r="I394" i="11"/>
  <c r="I560" i="11"/>
  <c r="G559" i="11"/>
  <c r="G599" i="11"/>
  <c r="I600" i="11"/>
  <c r="I627" i="11"/>
  <c r="I99" i="11"/>
  <c r="G98" i="11"/>
  <c r="G97" i="11" s="1"/>
  <c r="I334" i="11"/>
  <c r="G333" i="11"/>
  <c r="I348" i="11"/>
  <c r="G347" i="11"/>
  <c r="I347" i="11" s="1"/>
  <c r="I540" i="11"/>
  <c r="G539" i="11"/>
  <c r="I649" i="11"/>
  <c r="I648" i="11" s="1"/>
  <c r="G648" i="11"/>
  <c r="G626" i="11" s="1"/>
  <c r="G677" i="11"/>
  <c r="I677" i="11" s="1"/>
  <c r="I156" i="4"/>
  <c r="I556" i="2"/>
  <c r="I594" i="1"/>
  <c r="G593" i="1"/>
  <c r="G555" i="2"/>
  <c r="A427" i="2"/>
  <c r="C427" i="2"/>
  <c r="D427" i="2"/>
  <c r="E427" i="2"/>
  <c r="F427" i="2"/>
  <c r="A428" i="2"/>
  <c r="C428" i="2"/>
  <c r="D428" i="2"/>
  <c r="E428" i="2"/>
  <c r="F428" i="2"/>
  <c r="A429" i="2"/>
  <c r="C429" i="2"/>
  <c r="D429" i="2"/>
  <c r="E429" i="2"/>
  <c r="F429" i="2"/>
  <c r="G429" i="2"/>
  <c r="H429" i="2"/>
  <c r="C426" i="2"/>
  <c r="D426" i="2"/>
  <c r="E426" i="2"/>
  <c r="F426" i="2"/>
  <c r="A426" i="2"/>
  <c r="I37" i="1"/>
  <c r="I36" i="1" s="1"/>
  <c r="I35" i="1" s="1"/>
  <c r="I34" i="1" s="1"/>
  <c r="I426" i="2" s="1"/>
  <c r="H36" i="1"/>
  <c r="G36" i="1"/>
  <c r="I26" i="11" l="1"/>
  <c r="I442" i="11"/>
  <c r="G393" i="11"/>
  <c r="I393" i="11" s="1"/>
  <c r="I599" i="11"/>
  <c r="H591" i="1"/>
  <c r="H553" i="2"/>
  <c r="G428" i="2"/>
  <c r="G428" i="10"/>
  <c r="H35" i="1"/>
  <c r="H428" i="10"/>
  <c r="G625" i="11"/>
  <c r="I625" i="11" s="1"/>
  <c r="I626" i="11"/>
  <c r="G538" i="11"/>
  <c r="I538" i="11" s="1"/>
  <c r="I539" i="11"/>
  <c r="G332" i="11"/>
  <c r="I332" i="11" s="1"/>
  <c r="I333" i="11"/>
  <c r="I98" i="11"/>
  <c r="G558" i="11"/>
  <c r="I559" i="11"/>
  <c r="G300" i="11"/>
  <c r="I300" i="11" s="1"/>
  <c r="I301" i="11"/>
  <c r="G186" i="11"/>
  <c r="I186" i="11" s="1"/>
  <c r="I187" i="11"/>
  <c r="I25" i="11"/>
  <c r="G16" i="11"/>
  <c r="G232" i="11"/>
  <c r="I593" i="1"/>
  <c r="I555" i="2"/>
  <c r="G35" i="1"/>
  <c r="G592" i="1"/>
  <c r="G554" i="2"/>
  <c r="H428" i="2"/>
  <c r="H427" i="2"/>
  <c r="I429" i="2"/>
  <c r="I428" i="2"/>
  <c r="I427" i="2"/>
  <c r="G392" i="11" l="1"/>
  <c r="I558" i="11"/>
  <c r="I392" i="11" s="1"/>
  <c r="H284" i="10"/>
  <c r="G34" i="1"/>
  <c r="G427" i="10"/>
  <c r="H590" i="1"/>
  <c r="H589" i="1" s="1"/>
  <c r="H552" i="2"/>
  <c r="H34" i="1"/>
  <c r="H427" i="10"/>
  <c r="G427" i="2"/>
  <c r="I16" i="11"/>
  <c r="I232" i="11"/>
  <c r="G231" i="11"/>
  <c r="I231" i="11" s="1"/>
  <c r="I97" i="11"/>
  <c r="G96" i="11"/>
  <c r="G591" i="1"/>
  <c r="G590" i="1" s="1"/>
  <c r="G553" i="2"/>
  <c r="I592" i="1"/>
  <c r="I554" i="2"/>
  <c r="I96" i="11" l="1"/>
  <c r="J96" i="11"/>
  <c r="G15" i="11"/>
  <c r="G426" i="10"/>
  <c r="G425" i="10" s="1"/>
  <c r="G426" i="2"/>
  <c r="H426" i="2"/>
  <c r="H426" i="10"/>
  <c r="H425" i="10" s="1"/>
  <c r="G589" i="1"/>
  <c r="I591" i="1"/>
  <c r="I553" i="2"/>
  <c r="G552" i="2"/>
  <c r="I15" i="11" l="1"/>
  <c r="J15" i="11"/>
  <c r="I590" i="1"/>
  <c r="I589" i="1" s="1"/>
  <c r="I552" i="2"/>
  <c r="A155" i="4"/>
  <c r="C155" i="4"/>
  <c r="D155" i="4"/>
  <c r="E155" i="4"/>
  <c r="F155" i="4"/>
  <c r="G155" i="4"/>
  <c r="G154" i="4" s="1"/>
  <c r="G153" i="4" s="1"/>
  <c r="H155" i="4"/>
  <c r="A253" i="2"/>
  <c r="C253" i="2"/>
  <c r="D253" i="2"/>
  <c r="E253" i="2"/>
  <c r="F253" i="2"/>
  <c r="G253" i="2"/>
  <c r="H253" i="2"/>
  <c r="H216" i="1"/>
  <c r="H251" i="10" s="1"/>
  <c r="G216" i="1"/>
  <c r="G251" i="10" s="1"/>
  <c r="I218" i="1"/>
  <c r="I155" i="4" s="1"/>
  <c r="A21" i="4"/>
  <c r="C21" i="4"/>
  <c r="A22" i="4"/>
  <c r="C22" i="4"/>
  <c r="D22" i="4"/>
  <c r="E22" i="4"/>
  <c r="F22" i="4"/>
  <c r="A23" i="4"/>
  <c r="C23" i="4"/>
  <c r="D23" i="4"/>
  <c r="E23" i="4"/>
  <c r="F23" i="4"/>
  <c r="A24" i="4"/>
  <c r="C24" i="4"/>
  <c r="D24" i="4"/>
  <c r="E24" i="4"/>
  <c r="F24" i="4"/>
  <c r="A25" i="4"/>
  <c r="C25" i="4"/>
  <c r="D25" i="4"/>
  <c r="E25" i="4"/>
  <c r="F25" i="4"/>
  <c r="I253" i="2" l="1"/>
  <c r="A134" i="4"/>
  <c r="C134" i="4"/>
  <c r="D134" i="4"/>
  <c r="E134" i="4"/>
  <c r="F134" i="4"/>
  <c r="A135" i="4"/>
  <c r="C135" i="4"/>
  <c r="D135" i="4"/>
  <c r="E135" i="4"/>
  <c r="F135" i="4"/>
  <c r="A136" i="4"/>
  <c r="C136" i="4"/>
  <c r="D136" i="4"/>
  <c r="E136" i="4"/>
  <c r="F136" i="4"/>
  <c r="A137" i="4"/>
  <c r="C137" i="4"/>
  <c r="D137" i="4"/>
  <c r="E137" i="4"/>
  <c r="F137" i="4"/>
  <c r="A138" i="4"/>
  <c r="C138" i="4"/>
  <c r="D138" i="4"/>
  <c r="E138" i="4"/>
  <c r="F138" i="4"/>
  <c r="A139" i="4"/>
  <c r="C139" i="4"/>
  <c r="D139" i="4"/>
  <c r="E139" i="4"/>
  <c r="F139" i="4"/>
  <c r="G139" i="4"/>
  <c r="G138" i="4" s="1"/>
  <c r="G137" i="4" s="1"/>
  <c r="G136" i="4" s="1"/>
  <c r="G135" i="4" s="1"/>
  <c r="G134" i="4" s="1"/>
  <c r="H139" i="4"/>
  <c r="E133" i="4"/>
  <c r="F133" i="4"/>
  <c r="A133" i="4"/>
  <c r="A187" i="4"/>
  <c r="A188" i="4"/>
  <c r="A189" i="4"/>
  <c r="A190" i="4"/>
  <c r="H190" i="4"/>
  <c r="A186" i="4"/>
  <c r="A373" i="4"/>
  <c r="C373" i="4"/>
  <c r="D373" i="4"/>
  <c r="E373" i="4"/>
  <c r="F373" i="4"/>
  <c r="A374" i="4"/>
  <c r="C374" i="4"/>
  <c r="D374" i="4"/>
  <c r="E374" i="4"/>
  <c r="F374" i="4"/>
  <c r="A375" i="4"/>
  <c r="C375" i="4"/>
  <c r="D375" i="4"/>
  <c r="E375" i="4"/>
  <c r="F375" i="4"/>
  <c r="A376" i="4"/>
  <c r="C376" i="4"/>
  <c r="D376" i="4"/>
  <c r="E376" i="4"/>
  <c r="F376" i="4"/>
  <c r="A377" i="4"/>
  <c r="C377" i="4"/>
  <c r="D377" i="4"/>
  <c r="E377" i="4"/>
  <c r="F377" i="4"/>
  <c r="A378" i="4"/>
  <c r="C378" i="4"/>
  <c r="D378" i="4"/>
  <c r="E378" i="4"/>
  <c r="F378" i="4"/>
  <c r="G378" i="4"/>
  <c r="G377" i="4" s="1"/>
  <c r="G376" i="4" s="1"/>
  <c r="G375" i="4" s="1"/>
  <c r="G374" i="4" s="1"/>
  <c r="G373" i="4" s="1"/>
  <c r="G372" i="4" s="1"/>
  <c r="H378" i="4"/>
  <c r="A372" i="4"/>
  <c r="E372" i="4"/>
  <c r="F372" i="4"/>
  <c r="A363" i="4"/>
  <c r="C363" i="4"/>
  <c r="D363" i="4"/>
  <c r="E363" i="4"/>
  <c r="F363" i="4"/>
  <c r="A364" i="4"/>
  <c r="C364" i="4"/>
  <c r="D364" i="4"/>
  <c r="E364" i="4"/>
  <c r="F364" i="4"/>
  <c r="A365" i="4"/>
  <c r="C365" i="4"/>
  <c r="D365" i="4"/>
  <c r="E365" i="4"/>
  <c r="F365" i="4"/>
  <c r="A366" i="4"/>
  <c r="C366" i="4"/>
  <c r="D366" i="4"/>
  <c r="E366" i="4"/>
  <c r="F366" i="4"/>
  <c r="A367" i="4"/>
  <c r="C367" i="4"/>
  <c r="D367" i="4"/>
  <c r="E367" i="4"/>
  <c r="F367" i="4"/>
  <c r="A368" i="4"/>
  <c r="C368" i="4"/>
  <c r="D368" i="4"/>
  <c r="E368" i="4"/>
  <c r="F368" i="4"/>
  <c r="G368" i="4"/>
  <c r="G367" i="4" s="1"/>
  <c r="G366" i="4" s="1"/>
  <c r="H368" i="4"/>
  <c r="A369" i="4"/>
  <c r="C369" i="4"/>
  <c r="D369" i="4"/>
  <c r="E369" i="4"/>
  <c r="F369" i="4"/>
  <c r="A370" i="4"/>
  <c r="C370" i="4"/>
  <c r="D370" i="4"/>
  <c r="E370" i="4"/>
  <c r="F370" i="4"/>
  <c r="H370" i="4"/>
  <c r="A371" i="4"/>
  <c r="C371" i="4"/>
  <c r="D371" i="4"/>
  <c r="E371" i="4"/>
  <c r="F371" i="4"/>
  <c r="G371" i="4"/>
  <c r="G370" i="4" s="1"/>
  <c r="G369" i="4" s="1"/>
  <c r="G365" i="4" s="1"/>
  <c r="G364" i="4" s="1"/>
  <c r="G363" i="4" s="1"/>
  <c r="G362" i="4" s="1"/>
  <c r="H371" i="4"/>
  <c r="E362" i="4"/>
  <c r="F362" i="4"/>
  <c r="A362" i="4"/>
  <c r="A307" i="4"/>
  <c r="C307" i="4"/>
  <c r="D307" i="4"/>
  <c r="E307" i="4"/>
  <c r="F307" i="4"/>
  <c r="A308" i="4"/>
  <c r="C308" i="4"/>
  <c r="D308" i="4"/>
  <c r="E308" i="4"/>
  <c r="F308" i="4"/>
  <c r="A309" i="4"/>
  <c r="C309" i="4"/>
  <c r="D309" i="4"/>
  <c r="E309" i="4"/>
  <c r="F309" i="4"/>
  <c r="A310" i="4"/>
  <c r="C310" i="4"/>
  <c r="D310" i="4"/>
  <c r="E310" i="4"/>
  <c r="F310" i="4"/>
  <c r="A311" i="4"/>
  <c r="C311" i="4"/>
  <c r="D311" i="4"/>
  <c r="E311" i="4"/>
  <c r="F311" i="4"/>
  <c r="G311" i="4"/>
  <c r="G310" i="4" s="1"/>
  <c r="G309" i="4" s="1"/>
  <c r="G308" i="4" s="1"/>
  <c r="G307" i="4" s="1"/>
  <c r="H311" i="4"/>
  <c r="A312" i="4"/>
  <c r="C312" i="4"/>
  <c r="D312" i="4"/>
  <c r="E312" i="4"/>
  <c r="F312" i="4"/>
  <c r="A313" i="4"/>
  <c r="C313" i="4"/>
  <c r="D313" i="4"/>
  <c r="E313" i="4"/>
  <c r="F313" i="4"/>
  <c r="A314" i="4"/>
  <c r="C314" i="4"/>
  <c r="D314" i="4"/>
  <c r="E314" i="4"/>
  <c r="F314" i="4"/>
  <c r="A315" i="4"/>
  <c r="C315" i="4"/>
  <c r="D315" i="4"/>
  <c r="E315" i="4"/>
  <c r="F315" i="4"/>
  <c r="A316" i="4"/>
  <c r="C316" i="4"/>
  <c r="D316" i="4"/>
  <c r="E316" i="4"/>
  <c r="F316" i="4"/>
  <c r="G316" i="4"/>
  <c r="G315" i="4" s="1"/>
  <c r="G314" i="4" s="1"/>
  <c r="G313" i="4" s="1"/>
  <c r="G312" i="4" s="1"/>
  <c r="H316" i="4"/>
  <c r="A317" i="4"/>
  <c r="C317" i="4"/>
  <c r="D317" i="4"/>
  <c r="E317" i="4"/>
  <c r="F317" i="4"/>
  <c r="A318" i="4"/>
  <c r="C318" i="4"/>
  <c r="D318" i="4"/>
  <c r="E318" i="4"/>
  <c r="F318" i="4"/>
  <c r="A319" i="4"/>
  <c r="C319" i="4"/>
  <c r="D319" i="4"/>
  <c r="E319" i="4"/>
  <c r="F319" i="4"/>
  <c r="A320" i="4"/>
  <c r="C320" i="4"/>
  <c r="D320" i="4"/>
  <c r="E320" i="4"/>
  <c r="F320" i="4"/>
  <c r="A321" i="4"/>
  <c r="C321" i="4"/>
  <c r="D321" i="4"/>
  <c r="E321" i="4"/>
  <c r="F321" i="4"/>
  <c r="A322" i="4"/>
  <c r="C322" i="4"/>
  <c r="D322" i="4"/>
  <c r="E322" i="4"/>
  <c r="F322" i="4"/>
  <c r="G322" i="4"/>
  <c r="G321" i="4" s="1"/>
  <c r="G320" i="4" s="1"/>
  <c r="G319" i="4" s="1"/>
  <c r="G318" i="4" s="1"/>
  <c r="H322" i="4"/>
  <c r="A323" i="4"/>
  <c r="C323" i="4"/>
  <c r="D323" i="4"/>
  <c r="E323" i="4"/>
  <c r="F323" i="4"/>
  <c r="A324" i="4"/>
  <c r="C324" i="4"/>
  <c r="D324" i="4"/>
  <c r="E324" i="4"/>
  <c r="F324" i="4"/>
  <c r="A325" i="4"/>
  <c r="C325" i="4"/>
  <c r="D325" i="4"/>
  <c r="E325" i="4"/>
  <c r="F325" i="4"/>
  <c r="A326" i="4"/>
  <c r="C326" i="4"/>
  <c r="D326" i="4"/>
  <c r="E326" i="4"/>
  <c r="F326" i="4"/>
  <c r="A327" i="4"/>
  <c r="C327" i="4"/>
  <c r="D327" i="4"/>
  <c r="E327" i="4"/>
  <c r="F327" i="4"/>
  <c r="G327" i="4"/>
  <c r="H327" i="4"/>
  <c r="A328" i="4"/>
  <c r="C328" i="4"/>
  <c r="D328" i="4"/>
  <c r="E328" i="4"/>
  <c r="F328" i="4"/>
  <c r="G328" i="4"/>
  <c r="H328" i="4"/>
  <c r="A329" i="4"/>
  <c r="C329" i="4"/>
  <c r="D329" i="4"/>
  <c r="E329" i="4"/>
  <c r="F329" i="4"/>
  <c r="G329" i="4"/>
  <c r="H329" i="4"/>
  <c r="A330" i="4"/>
  <c r="C330" i="4"/>
  <c r="D330" i="4"/>
  <c r="E330" i="4"/>
  <c r="F330" i="4"/>
  <c r="A331" i="4"/>
  <c r="C331" i="4"/>
  <c r="D331" i="4"/>
  <c r="E331" i="4"/>
  <c r="F331" i="4"/>
  <c r="A332" i="4"/>
  <c r="C332" i="4"/>
  <c r="D332" i="4"/>
  <c r="E332" i="4"/>
  <c r="F332" i="4"/>
  <c r="G332" i="4"/>
  <c r="H332" i="4"/>
  <c r="A333" i="4"/>
  <c r="C333" i="4"/>
  <c r="D333" i="4"/>
  <c r="E333" i="4"/>
  <c r="F333" i="4"/>
  <c r="G333" i="4"/>
  <c r="H333" i="4"/>
  <c r="A334" i="4"/>
  <c r="C334" i="4"/>
  <c r="D334" i="4"/>
  <c r="E334" i="4"/>
  <c r="F334" i="4"/>
  <c r="A335" i="4"/>
  <c r="C335" i="4"/>
  <c r="D335" i="4"/>
  <c r="E335" i="4"/>
  <c r="F335" i="4"/>
  <c r="A336" i="4"/>
  <c r="C336" i="4"/>
  <c r="D336" i="4"/>
  <c r="E336" i="4"/>
  <c r="F336" i="4"/>
  <c r="G336" i="4"/>
  <c r="H336" i="4"/>
  <c r="A337" i="4"/>
  <c r="C337" i="4"/>
  <c r="D337" i="4"/>
  <c r="E337" i="4"/>
  <c r="F337" i="4"/>
  <c r="G337" i="4"/>
  <c r="H337" i="4"/>
  <c r="A338" i="4"/>
  <c r="C338" i="4"/>
  <c r="D338" i="4"/>
  <c r="E338" i="4"/>
  <c r="F338" i="4"/>
  <c r="A339" i="4"/>
  <c r="C339" i="4"/>
  <c r="D339" i="4"/>
  <c r="E339" i="4"/>
  <c r="F339" i="4"/>
  <c r="A340" i="4"/>
  <c r="C340" i="4"/>
  <c r="D340" i="4"/>
  <c r="E340" i="4"/>
  <c r="F340" i="4"/>
  <c r="A341" i="4"/>
  <c r="C341" i="4"/>
  <c r="D341" i="4"/>
  <c r="E341" i="4"/>
  <c r="F341" i="4"/>
  <c r="A342" i="4"/>
  <c r="C342" i="4"/>
  <c r="D342" i="4"/>
  <c r="E342" i="4"/>
  <c r="F342" i="4"/>
  <c r="G342" i="4"/>
  <c r="H342" i="4"/>
  <c r="A343" i="4"/>
  <c r="C343" i="4"/>
  <c r="D343" i="4"/>
  <c r="E343" i="4"/>
  <c r="F343" i="4"/>
  <c r="G343" i="4"/>
  <c r="H343" i="4"/>
  <c r="A344" i="4"/>
  <c r="C344" i="4"/>
  <c r="D344" i="4"/>
  <c r="E344" i="4"/>
  <c r="F344" i="4"/>
  <c r="G344" i="4"/>
  <c r="H344" i="4"/>
  <c r="A345" i="4"/>
  <c r="C345" i="4"/>
  <c r="D345" i="4"/>
  <c r="E345" i="4"/>
  <c r="F345" i="4"/>
  <c r="A346" i="4"/>
  <c r="C346" i="4"/>
  <c r="D346" i="4"/>
  <c r="E346" i="4"/>
  <c r="F346" i="4"/>
  <c r="G346" i="4"/>
  <c r="H346" i="4"/>
  <c r="A347" i="4"/>
  <c r="C347" i="4"/>
  <c r="D347" i="4"/>
  <c r="E347" i="4"/>
  <c r="F347" i="4"/>
  <c r="G347" i="4"/>
  <c r="H347" i="4"/>
  <c r="A348" i="4"/>
  <c r="C348" i="4"/>
  <c r="D348" i="4"/>
  <c r="E348" i="4"/>
  <c r="F348" i="4"/>
  <c r="A349" i="4"/>
  <c r="C349" i="4"/>
  <c r="D349" i="4"/>
  <c r="E349" i="4"/>
  <c r="F349" i="4"/>
  <c r="A350" i="4"/>
  <c r="C350" i="4"/>
  <c r="D350" i="4"/>
  <c r="E350" i="4"/>
  <c r="F350" i="4"/>
  <c r="A351" i="4"/>
  <c r="C351" i="4"/>
  <c r="D351" i="4"/>
  <c r="E351" i="4"/>
  <c r="F351" i="4"/>
  <c r="G351" i="4"/>
  <c r="H351" i="4"/>
  <c r="A352" i="4"/>
  <c r="C352" i="4"/>
  <c r="D352" i="4"/>
  <c r="E352" i="4"/>
  <c r="F352" i="4"/>
  <c r="G352" i="4"/>
  <c r="H352" i="4"/>
  <c r="A353" i="4"/>
  <c r="C353" i="4"/>
  <c r="D353" i="4"/>
  <c r="E353" i="4"/>
  <c r="F353" i="4"/>
  <c r="G353" i="4"/>
  <c r="H353" i="4"/>
  <c r="A354" i="4"/>
  <c r="C354" i="4"/>
  <c r="D354" i="4"/>
  <c r="E354" i="4"/>
  <c r="F354" i="4"/>
  <c r="A355" i="4"/>
  <c r="C355" i="4"/>
  <c r="D355" i="4"/>
  <c r="E355" i="4"/>
  <c r="F355" i="4"/>
  <c r="A356" i="4"/>
  <c r="C356" i="4"/>
  <c r="D356" i="4"/>
  <c r="E356" i="4"/>
  <c r="F356" i="4"/>
  <c r="G356" i="4"/>
  <c r="H356" i="4"/>
  <c r="A357" i="4"/>
  <c r="C357" i="4"/>
  <c r="D357" i="4"/>
  <c r="E357" i="4"/>
  <c r="F357" i="4"/>
  <c r="G357" i="4"/>
  <c r="H357" i="4"/>
  <c r="A358" i="4"/>
  <c r="C358" i="4"/>
  <c r="D358" i="4"/>
  <c r="E358" i="4"/>
  <c r="F358" i="4"/>
  <c r="A359" i="4"/>
  <c r="C359" i="4"/>
  <c r="D359" i="4"/>
  <c r="E359" i="4"/>
  <c r="F359" i="4"/>
  <c r="A360" i="4"/>
  <c r="C360" i="4"/>
  <c r="D360" i="4"/>
  <c r="E360" i="4"/>
  <c r="F360" i="4"/>
  <c r="G360" i="4"/>
  <c r="H360" i="4"/>
  <c r="A361" i="4"/>
  <c r="C361" i="4"/>
  <c r="D361" i="4"/>
  <c r="E361" i="4"/>
  <c r="F361" i="4"/>
  <c r="G361" i="4"/>
  <c r="H361" i="4"/>
  <c r="C306" i="4"/>
  <c r="D306" i="4"/>
  <c r="E306" i="4"/>
  <c r="F306" i="4"/>
  <c r="A306" i="4"/>
  <c r="G249" i="4"/>
  <c r="G248" i="4" s="1"/>
  <c r="G247" i="4" s="1"/>
  <c r="G246" i="4" s="1"/>
  <c r="G245" i="4" s="1"/>
  <c r="G244" i="4" s="1"/>
  <c r="G243" i="4" s="1"/>
  <c r="A243" i="4"/>
  <c r="A303" i="4"/>
  <c r="C303" i="4"/>
  <c r="D303" i="4"/>
  <c r="E303" i="4"/>
  <c r="F303" i="4"/>
  <c r="A304" i="4"/>
  <c r="C304" i="4"/>
  <c r="D304" i="4"/>
  <c r="E304" i="4"/>
  <c r="F304" i="4"/>
  <c r="A305" i="4"/>
  <c r="C305" i="4"/>
  <c r="D305" i="4"/>
  <c r="E305" i="4"/>
  <c r="F305" i="4"/>
  <c r="G305" i="4"/>
  <c r="G304" i="4" s="1"/>
  <c r="G303" i="4" s="1"/>
  <c r="G302" i="4" s="1"/>
  <c r="G301" i="4" s="1"/>
  <c r="G300" i="4" s="1"/>
  <c r="G299" i="4" s="1"/>
  <c r="H305" i="4"/>
  <c r="A300" i="4"/>
  <c r="C300" i="4"/>
  <c r="D300" i="4"/>
  <c r="E300" i="4"/>
  <c r="F300" i="4"/>
  <c r="A301" i="4"/>
  <c r="C301" i="4"/>
  <c r="D301" i="4"/>
  <c r="E301" i="4"/>
  <c r="F301" i="4"/>
  <c r="A302" i="4"/>
  <c r="C302" i="4"/>
  <c r="D302" i="4"/>
  <c r="E302" i="4"/>
  <c r="F302" i="4"/>
  <c r="A198" i="4"/>
  <c r="C198" i="4"/>
  <c r="D198" i="4"/>
  <c r="E198" i="4"/>
  <c r="F198" i="4"/>
  <c r="A199" i="4"/>
  <c r="C199" i="4"/>
  <c r="D199" i="4"/>
  <c r="E199" i="4"/>
  <c r="F199" i="4"/>
  <c r="A200" i="4"/>
  <c r="C200" i="4"/>
  <c r="D200" i="4"/>
  <c r="E200" i="4"/>
  <c r="F200" i="4"/>
  <c r="A201" i="4"/>
  <c r="C201" i="4"/>
  <c r="D201" i="4"/>
  <c r="E201" i="4"/>
  <c r="F201" i="4"/>
  <c r="A202" i="4"/>
  <c r="C202" i="4"/>
  <c r="D202" i="4"/>
  <c r="E202" i="4"/>
  <c r="F202" i="4"/>
  <c r="A203" i="4"/>
  <c r="C203" i="4"/>
  <c r="D203" i="4"/>
  <c r="E203" i="4"/>
  <c r="F203" i="4"/>
  <c r="G203" i="4"/>
  <c r="G202" i="4" s="1"/>
  <c r="G201" i="4" s="1"/>
  <c r="G200" i="4" s="1"/>
  <c r="A204" i="4"/>
  <c r="C204" i="4"/>
  <c r="D204" i="4"/>
  <c r="E204" i="4"/>
  <c r="F204" i="4"/>
  <c r="A205" i="4"/>
  <c r="C205" i="4"/>
  <c r="D205" i="4"/>
  <c r="E205" i="4"/>
  <c r="F205" i="4"/>
  <c r="A206" i="4"/>
  <c r="C206" i="4"/>
  <c r="D206" i="4"/>
  <c r="E206" i="4"/>
  <c r="F206" i="4"/>
  <c r="A207" i="4"/>
  <c r="C207" i="4"/>
  <c r="D207" i="4"/>
  <c r="E207" i="4"/>
  <c r="F207" i="4"/>
  <c r="G207" i="4"/>
  <c r="G206" i="4" s="1"/>
  <c r="G205" i="4" s="1"/>
  <c r="G204" i="4" s="1"/>
  <c r="H207" i="4"/>
  <c r="A208" i="4"/>
  <c r="C208" i="4"/>
  <c r="D208" i="4"/>
  <c r="E208" i="4"/>
  <c r="F208" i="4"/>
  <c r="A209" i="4"/>
  <c r="C209" i="4"/>
  <c r="D209" i="4"/>
  <c r="E209" i="4"/>
  <c r="F209" i="4"/>
  <c r="A210" i="4"/>
  <c r="C210" i="4"/>
  <c r="D210" i="4"/>
  <c r="E210" i="4"/>
  <c r="F210" i="4"/>
  <c r="A211" i="4"/>
  <c r="C211" i="4"/>
  <c r="D211" i="4"/>
  <c r="E211" i="4"/>
  <c r="F211" i="4"/>
  <c r="A212" i="4"/>
  <c r="C212" i="4"/>
  <c r="D212" i="4"/>
  <c r="E212" i="4"/>
  <c r="F212" i="4"/>
  <c r="G212" i="4"/>
  <c r="G211" i="4" s="1"/>
  <c r="G210" i="4" s="1"/>
  <c r="G209" i="4" s="1"/>
  <c r="G208" i="4" s="1"/>
  <c r="H212" i="4"/>
  <c r="A213" i="4"/>
  <c r="C213" i="4"/>
  <c r="D213" i="4"/>
  <c r="E213" i="4"/>
  <c r="F213" i="4"/>
  <c r="A214" i="4"/>
  <c r="C214" i="4"/>
  <c r="D214" i="4"/>
  <c r="E214" i="4"/>
  <c r="F214" i="4"/>
  <c r="A215" i="4"/>
  <c r="C215" i="4"/>
  <c r="D215" i="4"/>
  <c r="E215" i="4"/>
  <c r="F215" i="4"/>
  <c r="A216" i="4"/>
  <c r="C216" i="4"/>
  <c r="D216" i="4"/>
  <c r="E216" i="4"/>
  <c r="F216" i="4"/>
  <c r="A217" i="4"/>
  <c r="C217" i="4"/>
  <c r="D217" i="4"/>
  <c r="E217" i="4"/>
  <c r="F217" i="4"/>
  <c r="A218" i="4"/>
  <c r="C218" i="4"/>
  <c r="D218" i="4"/>
  <c r="E218" i="4"/>
  <c r="F218" i="4"/>
  <c r="A219" i="4"/>
  <c r="C219" i="4"/>
  <c r="D219" i="4"/>
  <c r="E219" i="4"/>
  <c r="F219" i="4"/>
  <c r="G219" i="4"/>
  <c r="G218" i="4" s="1"/>
  <c r="G217" i="4" s="1"/>
  <c r="G216" i="4" s="1"/>
  <c r="H219" i="4"/>
  <c r="A220" i="4"/>
  <c r="C220" i="4"/>
  <c r="D220" i="4"/>
  <c r="E220" i="4"/>
  <c r="F220" i="4"/>
  <c r="A221" i="4"/>
  <c r="C221" i="4"/>
  <c r="D221" i="4"/>
  <c r="E221" i="4"/>
  <c r="F221" i="4"/>
  <c r="A222" i="4"/>
  <c r="C222" i="4"/>
  <c r="D222" i="4"/>
  <c r="E222" i="4"/>
  <c r="F222" i="4"/>
  <c r="A223" i="4"/>
  <c r="C223" i="4"/>
  <c r="D223" i="4"/>
  <c r="E223" i="4"/>
  <c r="F223" i="4"/>
  <c r="G223" i="4"/>
  <c r="G222" i="4" s="1"/>
  <c r="G221" i="4" s="1"/>
  <c r="G220" i="4" s="1"/>
  <c r="H223" i="4"/>
  <c r="A224" i="4"/>
  <c r="C224" i="4"/>
  <c r="D224" i="4"/>
  <c r="E224" i="4"/>
  <c r="F224" i="4"/>
  <c r="A225" i="4"/>
  <c r="C225" i="4"/>
  <c r="D225" i="4"/>
  <c r="E225" i="4"/>
  <c r="F225" i="4"/>
  <c r="A226" i="4"/>
  <c r="C226" i="4"/>
  <c r="D226" i="4"/>
  <c r="E226" i="4"/>
  <c r="F226" i="4"/>
  <c r="A227" i="4"/>
  <c r="C227" i="4"/>
  <c r="D227" i="4"/>
  <c r="E227" i="4"/>
  <c r="F227" i="4"/>
  <c r="G227" i="4"/>
  <c r="G226" i="4" s="1"/>
  <c r="G225" i="4" s="1"/>
  <c r="G224" i="4" s="1"/>
  <c r="H227" i="4"/>
  <c r="A228" i="4"/>
  <c r="C228" i="4"/>
  <c r="D228" i="4"/>
  <c r="E228" i="4"/>
  <c r="F228" i="4"/>
  <c r="A229" i="4"/>
  <c r="C229" i="4"/>
  <c r="D229" i="4"/>
  <c r="E229" i="4"/>
  <c r="F229" i="4"/>
  <c r="A230" i="4"/>
  <c r="C230" i="4"/>
  <c r="D230" i="4"/>
  <c r="E230" i="4"/>
  <c r="F230" i="4"/>
  <c r="A231" i="4"/>
  <c r="C231" i="4"/>
  <c r="D231" i="4"/>
  <c r="E231" i="4"/>
  <c r="G230" i="4"/>
  <c r="G229" i="4" s="1"/>
  <c r="G228" i="4" s="1"/>
  <c r="H231" i="4"/>
  <c r="A232" i="4"/>
  <c r="C232" i="4"/>
  <c r="D232" i="4"/>
  <c r="E232" i="4"/>
  <c r="F232" i="4"/>
  <c r="A233" i="4"/>
  <c r="C233" i="4"/>
  <c r="D233" i="4"/>
  <c r="E233" i="4"/>
  <c r="F233" i="4"/>
  <c r="A234" i="4"/>
  <c r="C234" i="4"/>
  <c r="D234" i="4"/>
  <c r="E234" i="4"/>
  <c r="F234" i="4"/>
  <c r="A235" i="4"/>
  <c r="C235" i="4"/>
  <c r="D235" i="4"/>
  <c r="E235" i="4"/>
  <c r="F235" i="4"/>
  <c r="A236" i="4"/>
  <c r="C236" i="4"/>
  <c r="D236" i="4"/>
  <c r="E236" i="4"/>
  <c r="F236" i="4"/>
  <c r="G236" i="4"/>
  <c r="G235" i="4" s="1"/>
  <c r="G234" i="4" s="1"/>
  <c r="G233" i="4" s="1"/>
  <c r="G232" i="4" s="1"/>
  <c r="H236" i="4"/>
  <c r="A237" i="4"/>
  <c r="C237" i="4"/>
  <c r="D237" i="4"/>
  <c r="E237" i="4"/>
  <c r="F237" i="4"/>
  <c r="A238" i="4"/>
  <c r="C238" i="4"/>
  <c r="D238" i="4"/>
  <c r="E238" i="4"/>
  <c r="F238" i="4"/>
  <c r="A239" i="4"/>
  <c r="C239" i="4"/>
  <c r="D239" i="4"/>
  <c r="E239" i="4"/>
  <c r="F239" i="4"/>
  <c r="A240" i="4"/>
  <c r="C240" i="4"/>
  <c r="D240" i="4"/>
  <c r="E240" i="4"/>
  <c r="F240" i="4"/>
  <c r="A241" i="4"/>
  <c r="C241" i="4"/>
  <c r="D241" i="4"/>
  <c r="E241" i="4"/>
  <c r="F241" i="4"/>
  <c r="A242" i="4"/>
  <c r="C242" i="4"/>
  <c r="D242" i="4"/>
  <c r="E242" i="4"/>
  <c r="F242" i="4"/>
  <c r="G242" i="4"/>
  <c r="G241" i="4" s="1"/>
  <c r="G240" i="4" s="1"/>
  <c r="G239" i="4" s="1"/>
  <c r="G238" i="4" s="1"/>
  <c r="G237" i="4" s="1"/>
  <c r="H242" i="4"/>
  <c r="C243" i="4"/>
  <c r="D243" i="4"/>
  <c r="E243" i="4"/>
  <c r="F243" i="4"/>
  <c r="A244" i="4"/>
  <c r="C244" i="4"/>
  <c r="D244" i="4"/>
  <c r="E244" i="4"/>
  <c r="F244" i="4"/>
  <c r="A245" i="4"/>
  <c r="C245" i="4"/>
  <c r="D245" i="4"/>
  <c r="E245" i="4"/>
  <c r="F245" i="4"/>
  <c r="A246" i="4"/>
  <c r="C246" i="4"/>
  <c r="D246" i="4"/>
  <c r="E246" i="4"/>
  <c r="F246" i="4"/>
  <c r="A247" i="4"/>
  <c r="C247" i="4"/>
  <c r="D247" i="4"/>
  <c r="E247" i="4"/>
  <c r="F247" i="4"/>
  <c r="A248" i="4"/>
  <c r="C248" i="4"/>
  <c r="D248" i="4"/>
  <c r="E248" i="4"/>
  <c r="F248" i="4"/>
  <c r="A249" i="4"/>
  <c r="C249" i="4"/>
  <c r="D249" i="4"/>
  <c r="E249" i="4"/>
  <c r="F249" i="4"/>
  <c r="A250" i="4"/>
  <c r="C250" i="4"/>
  <c r="D250" i="4"/>
  <c r="E250" i="4"/>
  <c r="F250" i="4"/>
  <c r="A251" i="4"/>
  <c r="C251" i="4"/>
  <c r="D251" i="4"/>
  <c r="E251" i="4"/>
  <c r="F251" i="4"/>
  <c r="A252" i="4"/>
  <c r="C252" i="4"/>
  <c r="D252" i="4"/>
  <c r="E252" i="4"/>
  <c r="F252" i="4"/>
  <c r="A253" i="4"/>
  <c r="C253" i="4"/>
  <c r="D253" i="4"/>
  <c r="E253" i="4"/>
  <c r="F253" i="4"/>
  <c r="A254" i="4"/>
  <c r="C254" i="4"/>
  <c r="D254" i="4"/>
  <c r="E254" i="4"/>
  <c r="F254" i="4"/>
  <c r="A255" i="4"/>
  <c r="C255" i="4"/>
  <c r="D255" i="4"/>
  <c r="E255" i="4"/>
  <c r="F255" i="4"/>
  <c r="A256" i="4"/>
  <c r="C256" i="4"/>
  <c r="D256" i="4"/>
  <c r="E256" i="4"/>
  <c r="F256" i="4"/>
  <c r="G256" i="4"/>
  <c r="G255" i="4" s="1"/>
  <c r="G254" i="4" s="1"/>
  <c r="G253" i="4" s="1"/>
  <c r="G252" i="4" s="1"/>
  <c r="G251" i="4" s="1"/>
  <c r="G250" i="4" s="1"/>
  <c r="H256" i="4"/>
  <c r="A257" i="4"/>
  <c r="C257" i="4"/>
  <c r="D257" i="4"/>
  <c r="E257" i="4"/>
  <c r="F257" i="4"/>
  <c r="A258" i="4"/>
  <c r="C258" i="4"/>
  <c r="D258" i="4"/>
  <c r="E258" i="4"/>
  <c r="F258" i="4"/>
  <c r="A259" i="4"/>
  <c r="C259" i="4"/>
  <c r="D259" i="4"/>
  <c r="E259" i="4"/>
  <c r="F259" i="4"/>
  <c r="A260" i="4"/>
  <c r="C260" i="4"/>
  <c r="D260" i="4"/>
  <c r="E260" i="4"/>
  <c r="F260" i="4"/>
  <c r="G260" i="4"/>
  <c r="G259" i="4" s="1"/>
  <c r="G258" i="4" s="1"/>
  <c r="G257" i="4" s="1"/>
  <c r="H260" i="4"/>
  <c r="A261" i="4"/>
  <c r="C261" i="4"/>
  <c r="D261" i="4"/>
  <c r="E261" i="4"/>
  <c r="F261" i="4"/>
  <c r="A262" i="4"/>
  <c r="C262" i="4"/>
  <c r="D262" i="4"/>
  <c r="E262" i="4"/>
  <c r="F262" i="4"/>
  <c r="A263" i="4"/>
  <c r="C263" i="4"/>
  <c r="D263" i="4"/>
  <c r="E263" i="4"/>
  <c r="F263" i="4"/>
  <c r="A264" i="4"/>
  <c r="C264" i="4"/>
  <c r="D264" i="4"/>
  <c r="E264" i="4"/>
  <c r="F264" i="4"/>
  <c r="A265" i="4"/>
  <c r="C265" i="4"/>
  <c r="D265" i="4"/>
  <c r="E265" i="4"/>
  <c r="F265" i="4"/>
  <c r="A266" i="4"/>
  <c r="C266" i="4"/>
  <c r="D266" i="4"/>
  <c r="E266" i="4"/>
  <c r="F266" i="4"/>
  <c r="A267" i="4"/>
  <c r="C267" i="4"/>
  <c r="D267" i="4"/>
  <c r="E267" i="4"/>
  <c r="F267" i="4"/>
  <c r="A268" i="4"/>
  <c r="C268" i="4"/>
  <c r="D268" i="4"/>
  <c r="E268" i="4"/>
  <c r="F268" i="4"/>
  <c r="G268" i="4"/>
  <c r="H268" i="4"/>
  <c r="A269" i="4"/>
  <c r="C269" i="4"/>
  <c r="D269" i="4"/>
  <c r="E269" i="4"/>
  <c r="F269" i="4"/>
  <c r="G269" i="4"/>
  <c r="H269" i="4"/>
  <c r="A270" i="4"/>
  <c r="C270" i="4"/>
  <c r="D270" i="4"/>
  <c r="E270" i="4"/>
  <c r="F270" i="4"/>
  <c r="G270" i="4"/>
  <c r="H270" i="4"/>
  <c r="A271" i="4"/>
  <c r="C271" i="4"/>
  <c r="D271" i="4"/>
  <c r="E271" i="4"/>
  <c r="F271" i="4"/>
  <c r="A272" i="4"/>
  <c r="C272" i="4"/>
  <c r="D272" i="4"/>
  <c r="E272" i="4"/>
  <c r="F272" i="4"/>
  <c r="A273" i="4"/>
  <c r="C273" i="4"/>
  <c r="D273" i="4"/>
  <c r="E273" i="4"/>
  <c r="F273" i="4"/>
  <c r="G273" i="4"/>
  <c r="H273" i="4"/>
  <c r="A274" i="4"/>
  <c r="C274" i="4"/>
  <c r="D274" i="4"/>
  <c r="E274" i="4"/>
  <c r="F274" i="4"/>
  <c r="G274" i="4"/>
  <c r="H274" i="4"/>
  <c r="A275" i="4"/>
  <c r="C275" i="4"/>
  <c r="D275" i="4"/>
  <c r="E275" i="4"/>
  <c r="F275" i="4"/>
  <c r="A276" i="4"/>
  <c r="C276" i="4"/>
  <c r="D276" i="4"/>
  <c r="E276" i="4"/>
  <c r="F276" i="4"/>
  <c r="A277" i="4"/>
  <c r="C277" i="4"/>
  <c r="D277" i="4"/>
  <c r="E277" i="4"/>
  <c r="F277" i="4"/>
  <c r="A278" i="4"/>
  <c r="C278" i="4"/>
  <c r="D278" i="4"/>
  <c r="E278" i="4"/>
  <c r="F278" i="4"/>
  <c r="A279" i="4"/>
  <c r="C279" i="4"/>
  <c r="D279" i="4"/>
  <c r="E279" i="4"/>
  <c r="F279" i="4"/>
  <c r="G279" i="4"/>
  <c r="H279" i="4"/>
  <c r="A280" i="4"/>
  <c r="C280" i="4"/>
  <c r="D280" i="4"/>
  <c r="E280" i="4"/>
  <c r="F280" i="4"/>
  <c r="G280" i="4"/>
  <c r="H280" i="4"/>
  <c r="A281" i="4"/>
  <c r="C281" i="4"/>
  <c r="D281" i="4"/>
  <c r="E281" i="4"/>
  <c r="F281" i="4"/>
  <c r="G281" i="4"/>
  <c r="H281" i="4"/>
  <c r="A282" i="4"/>
  <c r="C282" i="4"/>
  <c r="D282" i="4"/>
  <c r="E282" i="4"/>
  <c r="F282" i="4"/>
  <c r="A283" i="4"/>
  <c r="C283" i="4"/>
  <c r="D283" i="4"/>
  <c r="E283" i="4"/>
  <c r="F283" i="4"/>
  <c r="A284" i="4"/>
  <c r="C284" i="4"/>
  <c r="D284" i="4"/>
  <c r="E284" i="4"/>
  <c r="F284" i="4"/>
  <c r="G284" i="4"/>
  <c r="A285" i="4"/>
  <c r="C285" i="4"/>
  <c r="D285" i="4"/>
  <c r="E285" i="4"/>
  <c r="F285" i="4"/>
  <c r="G285" i="4"/>
  <c r="G283" i="4" s="1"/>
  <c r="G282" i="4" s="1"/>
  <c r="A286" i="4"/>
  <c r="C286" i="4"/>
  <c r="D286" i="4"/>
  <c r="E286" i="4"/>
  <c r="F286" i="4"/>
  <c r="A287" i="4"/>
  <c r="C287" i="4"/>
  <c r="D287" i="4"/>
  <c r="E287" i="4"/>
  <c r="F287" i="4"/>
  <c r="A288" i="4"/>
  <c r="C288" i="4"/>
  <c r="D288" i="4"/>
  <c r="E288" i="4"/>
  <c r="F288" i="4"/>
  <c r="G288" i="4"/>
  <c r="H288" i="4"/>
  <c r="A289" i="4"/>
  <c r="C289" i="4"/>
  <c r="D289" i="4"/>
  <c r="E289" i="4"/>
  <c r="F289" i="4"/>
  <c r="G289" i="4"/>
  <c r="H289" i="4"/>
  <c r="A290" i="4"/>
  <c r="C290" i="4"/>
  <c r="D290" i="4"/>
  <c r="E290" i="4"/>
  <c r="F290" i="4"/>
  <c r="G290" i="4"/>
  <c r="H290" i="4"/>
  <c r="A291" i="4"/>
  <c r="C291" i="4"/>
  <c r="D291" i="4"/>
  <c r="E291" i="4"/>
  <c r="F291" i="4"/>
  <c r="A292" i="4"/>
  <c r="C292" i="4"/>
  <c r="D292" i="4"/>
  <c r="E292" i="4"/>
  <c r="F292" i="4"/>
  <c r="A293" i="4"/>
  <c r="C293" i="4"/>
  <c r="D293" i="4"/>
  <c r="E293" i="4"/>
  <c r="F293" i="4"/>
  <c r="A294" i="4"/>
  <c r="C294" i="4"/>
  <c r="D294" i="4"/>
  <c r="E294" i="4"/>
  <c r="F294" i="4"/>
  <c r="A295" i="4"/>
  <c r="C295" i="4"/>
  <c r="D295" i="4"/>
  <c r="E295" i="4"/>
  <c r="F295" i="4"/>
  <c r="A296" i="4"/>
  <c r="C296" i="4"/>
  <c r="D296" i="4"/>
  <c r="E296" i="4"/>
  <c r="F296" i="4"/>
  <c r="A297" i="4"/>
  <c r="C297" i="4"/>
  <c r="D297" i="4"/>
  <c r="E297" i="4"/>
  <c r="F297" i="4"/>
  <c r="A298" i="4"/>
  <c r="C298" i="4"/>
  <c r="D298" i="4"/>
  <c r="E298" i="4"/>
  <c r="F298" i="4"/>
  <c r="G298" i="4"/>
  <c r="G297" i="4" s="1"/>
  <c r="G296" i="4" s="1"/>
  <c r="G295" i="4" s="1"/>
  <c r="G294" i="4" s="1"/>
  <c r="G293" i="4" s="1"/>
  <c r="G292" i="4" s="1"/>
  <c r="G291" i="4" s="1"/>
  <c r="H298" i="4"/>
  <c r="A299" i="4"/>
  <c r="C299" i="4"/>
  <c r="D299" i="4"/>
  <c r="E299" i="4"/>
  <c r="F299" i="4"/>
  <c r="E197" i="4"/>
  <c r="F197" i="4"/>
  <c r="A197" i="4"/>
  <c r="A192" i="4"/>
  <c r="C192" i="4"/>
  <c r="D192" i="4"/>
  <c r="E192" i="4"/>
  <c r="F192" i="4"/>
  <c r="A193" i="4"/>
  <c r="C193" i="4"/>
  <c r="D193" i="4"/>
  <c r="E193" i="4"/>
  <c r="F193" i="4"/>
  <c r="A194" i="4"/>
  <c r="C194" i="4"/>
  <c r="D194" i="4"/>
  <c r="E194" i="4"/>
  <c r="F194" i="4"/>
  <c r="A195" i="4"/>
  <c r="C195" i="4"/>
  <c r="D195" i="4"/>
  <c r="E195" i="4"/>
  <c r="F195" i="4"/>
  <c r="A196" i="4"/>
  <c r="C196" i="4"/>
  <c r="D196" i="4"/>
  <c r="E196" i="4"/>
  <c r="F196" i="4"/>
  <c r="G196" i="4"/>
  <c r="G195" i="4" s="1"/>
  <c r="G194" i="4" s="1"/>
  <c r="G193" i="4" s="1"/>
  <c r="G192" i="4" s="1"/>
  <c r="G191" i="4" s="1"/>
  <c r="H196" i="4"/>
  <c r="C191" i="4"/>
  <c r="D191" i="4"/>
  <c r="E191" i="4"/>
  <c r="F191" i="4"/>
  <c r="A191" i="4"/>
  <c r="A168" i="4"/>
  <c r="C168" i="4"/>
  <c r="D168" i="4"/>
  <c r="E168" i="4"/>
  <c r="F168" i="4"/>
  <c r="A169" i="4"/>
  <c r="C169" i="4"/>
  <c r="D169" i="4"/>
  <c r="E169" i="4"/>
  <c r="F169" i="4"/>
  <c r="A170" i="4"/>
  <c r="C170" i="4"/>
  <c r="D170" i="4"/>
  <c r="E170" i="4"/>
  <c r="F170" i="4"/>
  <c r="A171" i="4"/>
  <c r="C171" i="4"/>
  <c r="D171" i="4"/>
  <c r="E171" i="4"/>
  <c r="F171" i="4"/>
  <c r="A172" i="4"/>
  <c r="C172" i="4"/>
  <c r="D172" i="4"/>
  <c r="E172" i="4"/>
  <c r="F172" i="4"/>
  <c r="A173" i="4"/>
  <c r="C173" i="4"/>
  <c r="D173" i="4"/>
  <c r="E173" i="4"/>
  <c r="F173" i="4"/>
  <c r="G173" i="4"/>
  <c r="G172" i="4" s="1"/>
  <c r="G171" i="4" s="1"/>
  <c r="H173" i="4"/>
  <c r="A174" i="4"/>
  <c r="C174" i="4"/>
  <c r="D174" i="4"/>
  <c r="E174" i="4"/>
  <c r="F174" i="4"/>
  <c r="A175" i="4"/>
  <c r="C175" i="4"/>
  <c r="D175" i="4"/>
  <c r="E175" i="4"/>
  <c r="F175" i="4"/>
  <c r="A176" i="4"/>
  <c r="C176" i="4"/>
  <c r="D176" i="4"/>
  <c r="E176" i="4"/>
  <c r="F176" i="4"/>
  <c r="G176" i="4"/>
  <c r="G175" i="4" s="1"/>
  <c r="G174" i="4" s="1"/>
  <c r="A177" i="4"/>
  <c r="C177" i="4"/>
  <c r="D177" i="4"/>
  <c r="E177" i="4"/>
  <c r="F177" i="4"/>
  <c r="A178" i="4"/>
  <c r="C178" i="4"/>
  <c r="D178" i="4"/>
  <c r="E178" i="4"/>
  <c r="F178" i="4"/>
  <c r="A179" i="4"/>
  <c r="C179" i="4"/>
  <c r="D179" i="4"/>
  <c r="E179" i="4"/>
  <c r="F179" i="4"/>
  <c r="A180" i="4"/>
  <c r="C180" i="4"/>
  <c r="D180" i="4"/>
  <c r="E180" i="4"/>
  <c r="F180" i="4"/>
  <c r="A181" i="4"/>
  <c r="C181" i="4"/>
  <c r="D181" i="4"/>
  <c r="E181" i="4"/>
  <c r="F181" i="4"/>
  <c r="A182" i="4"/>
  <c r="C182" i="4"/>
  <c r="D182" i="4"/>
  <c r="E182" i="4"/>
  <c r="F182" i="4"/>
  <c r="G182" i="4"/>
  <c r="G181" i="4" s="1"/>
  <c r="G180" i="4" s="1"/>
  <c r="H182" i="4"/>
  <c r="A183" i="4"/>
  <c r="C183" i="4"/>
  <c r="D183" i="4"/>
  <c r="E183" i="4"/>
  <c r="F183" i="4"/>
  <c r="A184" i="4"/>
  <c r="C184" i="4"/>
  <c r="D184" i="4"/>
  <c r="E184" i="4"/>
  <c r="F184" i="4"/>
  <c r="A185" i="4"/>
  <c r="C185" i="4"/>
  <c r="D185" i="4"/>
  <c r="E185" i="4"/>
  <c r="F185" i="4"/>
  <c r="G185" i="4"/>
  <c r="G184" i="4" s="1"/>
  <c r="G183" i="4" s="1"/>
  <c r="H185" i="4"/>
  <c r="C167" i="4"/>
  <c r="D167" i="4"/>
  <c r="E167" i="4"/>
  <c r="F167" i="4"/>
  <c r="A167" i="4"/>
  <c r="A161" i="4"/>
  <c r="C161" i="4"/>
  <c r="D161" i="4"/>
  <c r="E161" i="4"/>
  <c r="F161" i="4"/>
  <c r="A162" i="4"/>
  <c r="C162" i="4"/>
  <c r="D162" i="4"/>
  <c r="E162" i="4"/>
  <c r="F162" i="4"/>
  <c r="A163" i="4"/>
  <c r="C163" i="4"/>
  <c r="D163" i="4"/>
  <c r="E163" i="4"/>
  <c r="F163" i="4"/>
  <c r="G163" i="4"/>
  <c r="G162" i="4" s="1"/>
  <c r="G161" i="4" s="1"/>
  <c r="H163" i="4"/>
  <c r="A164" i="4"/>
  <c r="C164" i="4"/>
  <c r="D164" i="4"/>
  <c r="E164" i="4"/>
  <c r="F164" i="4"/>
  <c r="A165" i="4"/>
  <c r="C165" i="4"/>
  <c r="D165" i="4"/>
  <c r="E165" i="4"/>
  <c r="F165" i="4"/>
  <c r="H165" i="4"/>
  <c r="A166" i="4"/>
  <c r="C166" i="4"/>
  <c r="D166" i="4"/>
  <c r="E166" i="4"/>
  <c r="F166" i="4"/>
  <c r="G166" i="4"/>
  <c r="G165" i="4" s="1"/>
  <c r="G164" i="4" s="1"/>
  <c r="H166" i="4"/>
  <c r="A147" i="4"/>
  <c r="E147" i="4"/>
  <c r="F147" i="4"/>
  <c r="A148" i="4"/>
  <c r="E148" i="4"/>
  <c r="F148" i="4"/>
  <c r="A149" i="4"/>
  <c r="E149" i="4"/>
  <c r="F149" i="4"/>
  <c r="A150" i="4"/>
  <c r="C150" i="4"/>
  <c r="D150" i="4"/>
  <c r="E150" i="4"/>
  <c r="F150" i="4"/>
  <c r="A151" i="4"/>
  <c r="C151" i="4"/>
  <c r="D151" i="4"/>
  <c r="E151" i="4"/>
  <c r="F151" i="4"/>
  <c r="A152" i="4"/>
  <c r="C152" i="4"/>
  <c r="D152" i="4"/>
  <c r="E152" i="4"/>
  <c r="F152" i="4"/>
  <c r="G152" i="4"/>
  <c r="G151" i="4" s="1"/>
  <c r="G150" i="4" s="1"/>
  <c r="G149" i="4" s="1"/>
  <c r="H152" i="4"/>
  <c r="A153" i="4"/>
  <c r="C153" i="4"/>
  <c r="D153" i="4"/>
  <c r="E153" i="4"/>
  <c r="F153" i="4"/>
  <c r="A154" i="4"/>
  <c r="C154" i="4"/>
  <c r="D154" i="4"/>
  <c r="E154" i="4"/>
  <c r="F154" i="4"/>
  <c r="H154" i="4"/>
  <c r="A159" i="4"/>
  <c r="C159" i="4"/>
  <c r="D159" i="4"/>
  <c r="E159" i="4"/>
  <c r="F159" i="4"/>
  <c r="A160" i="4"/>
  <c r="C160" i="4"/>
  <c r="D160" i="4"/>
  <c r="E160" i="4"/>
  <c r="F160" i="4"/>
  <c r="C146" i="4"/>
  <c r="D146" i="4"/>
  <c r="E146" i="4"/>
  <c r="F146" i="4"/>
  <c r="A146" i="4"/>
  <c r="A140" i="4"/>
  <c r="C140" i="4"/>
  <c r="D140" i="4"/>
  <c r="E140" i="4"/>
  <c r="F140" i="4"/>
  <c r="A141" i="4"/>
  <c r="C141" i="4"/>
  <c r="D141" i="4"/>
  <c r="E141" i="4"/>
  <c r="F141" i="4"/>
  <c r="A142" i="4"/>
  <c r="C142" i="4"/>
  <c r="D142" i="4"/>
  <c r="E142" i="4"/>
  <c r="F142" i="4"/>
  <c r="A143" i="4"/>
  <c r="C143" i="4"/>
  <c r="D143" i="4"/>
  <c r="E143" i="4"/>
  <c r="F143" i="4"/>
  <c r="A144" i="4"/>
  <c r="C144" i="4"/>
  <c r="D144" i="4"/>
  <c r="E144" i="4"/>
  <c r="F144" i="4"/>
  <c r="A145" i="4"/>
  <c r="C145" i="4"/>
  <c r="D145" i="4"/>
  <c r="E145" i="4"/>
  <c r="F145" i="4"/>
  <c r="G145" i="4"/>
  <c r="G144" i="4" s="1"/>
  <c r="G143" i="4" s="1"/>
  <c r="G142" i="4" s="1"/>
  <c r="G141" i="4" s="1"/>
  <c r="G140" i="4" s="1"/>
  <c r="H145" i="4"/>
  <c r="A129" i="4"/>
  <c r="C129" i="4"/>
  <c r="D129" i="4"/>
  <c r="E129" i="4"/>
  <c r="F129" i="4"/>
  <c r="A130" i="4"/>
  <c r="C130" i="4"/>
  <c r="D130" i="4"/>
  <c r="E130" i="4"/>
  <c r="F130" i="4"/>
  <c r="A131" i="4"/>
  <c r="C131" i="4"/>
  <c r="D131" i="4"/>
  <c r="E131" i="4"/>
  <c r="F131" i="4"/>
  <c r="A132" i="4"/>
  <c r="C132" i="4"/>
  <c r="D132" i="4"/>
  <c r="E132" i="4"/>
  <c r="F132" i="4"/>
  <c r="G132" i="4"/>
  <c r="G131" i="4" s="1"/>
  <c r="G130" i="4" s="1"/>
  <c r="G129" i="4" s="1"/>
  <c r="G128" i="4" s="1"/>
  <c r="H132" i="4"/>
  <c r="C128" i="4"/>
  <c r="D128" i="4"/>
  <c r="E128" i="4"/>
  <c r="F128" i="4"/>
  <c r="A128" i="4"/>
  <c r="A127" i="4"/>
  <c r="C127" i="4"/>
  <c r="D127" i="4"/>
  <c r="E127" i="4"/>
  <c r="F127" i="4"/>
  <c r="G126" i="4"/>
  <c r="G125" i="4" s="1"/>
  <c r="G124" i="4" s="1"/>
  <c r="G123" i="4" s="1"/>
  <c r="G122" i="4" s="1"/>
  <c r="H127" i="4"/>
  <c r="A117" i="4"/>
  <c r="C117" i="4"/>
  <c r="D117" i="4"/>
  <c r="E117" i="4"/>
  <c r="F117" i="4"/>
  <c r="A118" i="4"/>
  <c r="C118" i="4"/>
  <c r="D118" i="4"/>
  <c r="E118" i="4"/>
  <c r="F118" i="4"/>
  <c r="A119" i="4"/>
  <c r="C119" i="4"/>
  <c r="D119" i="4"/>
  <c r="E119" i="4"/>
  <c r="F119" i="4"/>
  <c r="A120" i="4"/>
  <c r="C120" i="4"/>
  <c r="D120" i="4"/>
  <c r="E120" i="4"/>
  <c r="F120" i="4"/>
  <c r="A121" i="4"/>
  <c r="C121" i="4"/>
  <c r="D121" i="4"/>
  <c r="E121" i="4"/>
  <c r="F121" i="4"/>
  <c r="G120" i="4"/>
  <c r="G119" i="4" s="1"/>
  <c r="G118" i="4" s="1"/>
  <c r="G117" i="4" s="1"/>
  <c r="G116" i="4" s="1"/>
  <c r="H121" i="4"/>
  <c r="A122" i="4"/>
  <c r="C122" i="4"/>
  <c r="D122" i="4"/>
  <c r="E122" i="4"/>
  <c r="F122" i="4"/>
  <c r="A123" i="4"/>
  <c r="C123" i="4"/>
  <c r="D123" i="4"/>
  <c r="E123" i="4"/>
  <c r="F123" i="4"/>
  <c r="A124" i="4"/>
  <c r="C124" i="4"/>
  <c r="D124" i="4"/>
  <c r="E124" i="4"/>
  <c r="F124" i="4"/>
  <c r="A125" i="4"/>
  <c r="C125" i="4"/>
  <c r="D125" i="4"/>
  <c r="E125" i="4"/>
  <c r="F125" i="4"/>
  <c r="A126" i="4"/>
  <c r="C126" i="4"/>
  <c r="D126" i="4"/>
  <c r="E126" i="4"/>
  <c r="F126" i="4"/>
  <c r="C116" i="4"/>
  <c r="D116" i="4"/>
  <c r="F116" i="4"/>
  <c r="A116" i="4"/>
  <c r="A26" i="4"/>
  <c r="C26" i="4"/>
  <c r="D26" i="4"/>
  <c r="E26" i="4"/>
  <c r="F26" i="4"/>
  <c r="A27" i="4"/>
  <c r="C27" i="4"/>
  <c r="D27" i="4"/>
  <c r="E27" i="4"/>
  <c r="F27" i="4"/>
  <c r="A28" i="4"/>
  <c r="C28" i="4"/>
  <c r="D28" i="4"/>
  <c r="E28" i="4"/>
  <c r="F28" i="4"/>
  <c r="G28" i="4"/>
  <c r="H28" i="4"/>
  <c r="A29" i="4"/>
  <c r="C29" i="4"/>
  <c r="D29" i="4"/>
  <c r="E29" i="4"/>
  <c r="F29" i="4"/>
  <c r="A30" i="4"/>
  <c r="C30" i="4"/>
  <c r="D30" i="4"/>
  <c r="E30" i="4"/>
  <c r="F30" i="4"/>
  <c r="A31" i="4"/>
  <c r="C31" i="4"/>
  <c r="D31" i="4"/>
  <c r="E31" i="4"/>
  <c r="F31" i="4"/>
  <c r="A32" i="4"/>
  <c r="C32" i="4"/>
  <c r="D32" i="4"/>
  <c r="E32" i="4"/>
  <c r="F32" i="4"/>
  <c r="A33" i="4"/>
  <c r="C33" i="4"/>
  <c r="D33" i="4"/>
  <c r="E33" i="4"/>
  <c r="F33" i="4"/>
  <c r="A34" i="4"/>
  <c r="C34" i="4"/>
  <c r="D34" i="4"/>
  <c r="E34" i="4"/>
  <c r="F34" i="4"/>
  <c r="A35" i="4"/>
  <c r="C35" i="4"/>
  <c r="D35" i="4"/>
  <c r="E35" i="4"/>
  <c r="F35" i="4"/>
  <c r="G35" i="4"/>
  <c r="G34" i="4" s="1"/>
  <c r="G33" i="4" s="1"/>
  <c r="H35" i="4"/>
  <c r="A36" i="4"/>
  <c r="C36" i="4"/>
  <c r="D36" i="4"/>
  <c r="E36" i="4"/>
  <c r="F36" i="4"/>
  <c r="A37" i="4"/>
  <c r="C37" i="4"/>
  <c r="D37" i="4"/>
  <c r="E37" i="4"/>
  <c r="F37" i="4"/>
  <c r="A38" i="4"/>
  <c r="C38" i="4"/>
  <c r="D38" i="4"/>
  <c r="E38" i="4"/>
  <c r="F38" i="4"/>
  <c r="G38" i="4"/>
  <c r="G37" i="4" s="1"/>
  <c r="G36" i="4" s="1"/>
  <c r="H38" i="4"/>
  <c r="A39" i="4"/>
  <c r="C39" i="4"/>
  <c r="D39" i="4"/>
  <c r="E39" i="4"/>
  <c r="F39" i="4"/>
  <c r="A40" i="4"/>
  <c r="C40" i="4"/>
  <c r="D40" i="4"/>
  <c r="E40" i="4"/>
  <c r="F40" i="4"/>
  <c r="A41" i="4"/>
  <c r="C41" i="4"/>
  <c r="D41" i="4"/>
  <c r="E41" i="4"/>
  <c r="F41" i="4"/>
  <c r="A42" i="4"/>
  <c r="C42" i="4"/>
  <c r="D42" i="4"/>
  <c r="E42" i="4"/>
  <c r="F42" i="4"/>
  <c r="A43" i="4"/>
  <c r="C43" i="4"/>
  <c r="D43" i="4"/>
  <c r="E43" i="4"/>
  <c r="F43" i="4"/>
  <c r="G43" i="4"/>
  <c r="H43" i="4"/>
  <c r="A44" i="4"/>
  <c r="C44" i="4"/>
  <c r="D44" i="4"/>
  <c r="E44" i="4"/>
  <c r="F44" i="4"/>
  <c r="A45" i="4"/>
  <c r="C45" i="4"/>
  <c r="D45" i="4"/>
  <c r="E45" i="4"/>
  <c r="F45" i="4"/>
  <c r="A46" i="4"/>
  <c r="C46" i="4"/>
  <c r="D46" i="4"/>
  <c r="E46" i="4"/>
  <c r="F46" i="4"/>
  <c r="A47" i="4"/>
  <c r="C47" i="4"/>
  <c r="D47" i="4"/>
  <c r="E47" i="4"/>
  <c r="F47" i="4"/>
  <c r="A48" i="4"/>
  <c r="C48" i="4"/>
  <c r="D48" i="4"/>
  <c r="E48" i="4"/>
  <c r="F48" i="4"/>
  <c r="G48" i="4"/>
  <c r="G47" i="4" s="1"/>
  <c r="G46" i="4" s="1"/>
  <c r="G45" i="4" s="1"/>
  <c r="G44" i="4" s="1"/>
  <c r="H48" i="4"/>
  <c r="A49" i="4"/>
  <c r="C49" i="4"/>
  <c r="D49" i="4"/>
  <c r="E49" i="4"/>
  <c r="F49" i="4"/>
  <c r="A50" i="4"/>
  <c r="C50" i="4"/>
  <c r="D50" i="4"/>
  <c r="E50" i="4"/>
  <c r="F50" i="4"/>
  <c r="A51" i="4"/>
  <c r="C51" i="4"/>
  <c r="D51" i="4"/>
  <c r="E51" i="4"/>
  <c r="F51" i="4"/>
  <c r="A52" i="4"/>
  <c r="C52" i="4"/>
  <c r="D52" i="4"/>
  <c r="E52" i="4"/>
  <c r="F52" i="4"/>
  <c r="A53" i="4"/>
  <c r="C53" i="4"/>
  <c r="D53" i="4"/>
  <c r="E53" i="4"/>
  <c r="F53" i="4"/>
  <c r="G53" i="4"/>
  <c r="G52" i="4" s="1"/>
  <c r="G51" i="4" s="1"/>
  <c r="G50" i="4" s="1"/>
  <c r="G49" i="4" s="1"/>
  <c r="H53" i="4"/>
  <c r="A54" i="4"/>
  <c r="C54" i="4"/>
  <c r="D54" i="4"/>
  <c r="E54" i="4"/>
  <c r="F54" i="4"/>
  <c r="A55" i="4"/>
  <c r="C55" i="4"/>
  <c r="D55" i="4"/>
  <c r="E55" i="4"/>
  <c r="F55" i="4"/>
  <c r="A56" i="4"/>
  <c r="C56" i="4"/>
  <c r="D56" i="4"/>
  <c r="E56" i="4"/>
  <c r="F56" i="4"/>
  <c r="A57" i="4"/>
  <c r="C57" i="4"/>
  <c r="D57" i="4"/>
  <c r="E57" i="4"/>
  <c r="F57" i="4"/>
  <c r="A58" i="4"/>
  <c r="C58" i="4"/>
  <c r="D58" i="4"/>
  <c r="E58" i="4"/>
  <c r="F58" i="4"/>
  <c r="A59" i="4"/>
  <c r="C59" i="4"/>
  <c r="D59" i="4"/>
  <c r="E59" i="4"/>
  <c r="F59" i="4"/>
  <c r="G59" i="4"/>
  <c r="G58" i="4" s="1"/>
  <c r="G57" i="4" s="1"/>
  <c r="H59" i="4"/>
  <c r="A60" i="4"/>
  <c r="C60" i="4"/>
  <c r="D60" i="4"/>
  <c r="E60" i="4"/>
  <c r="F60" i="4"/>
  <c r="A61" i="4"/>
  <c r="C61" i="4"/>
  <c r="D61" i="4"/>
  <c r="E61" i="4"/>
  <c r="F61" i="4"/>
  <c r="A62" i="4"/>
  <c r="C62" i="4"/>
  <c r="D62" i="4"/>
  <c r="E62" i="4"/>
  <c r="F62" i="4"/>
  <c r="G62" i="4"/>
  <c r="G61" i="4" s="1"/>
  <c r="G60" i="4" s="1"/>
  <c r="H62" i="4"/>
  <c r="A63" i="4"/>
  <c r="C63" i="4"/>
  <c r="D63" i="4"/>
  <c r="E63" i="4"/>
  <c r="F63" i="4"/>
  <c r="A64" i="4"/>
  <c r="C64" i="4"/>
  <c r="D64" i="4"/>
  <c r="E64" i="4"/>
  <c r="F64" i="4"/>
  <c r="A65" i="4"/>
  <c r="C65" i="4"/>
  <c r="D65" i="4"/>
  <c r="E65" i="4"/>
  <c r="F65" i="4"/>
  <c r="A66" i="4"/>
  <c r="C66" i="4"/>
  <c r="D66" i="4"/>
  <c r="E66" i="4"/>
  <c r="F66" i="4"/>
  <c r="A67" i="4"/>
  <c r="C67" i="4"/>
  <c r="D67" i="4"/>
  <c r="E67" i="4"/>
  <c r="F67" i="4"/>
  <c r="G67" i="4"/>
  <c r="G66" i="4" s="1"/>
  <c r="G65" i="4" s="1"/>
  <c r="G64" i="4" s="1"/>
  <c r="G63" i="4" s="1"/>
  <c r="H67" i="4"/>
  <c r="A68" i="4"/>
  <c r="C68" i="4"/>
  <c r="D68" i="4"/>
  <c r="E68" i="4"/>
  <c r="F68" i="4"/>
  <c r="A69" i="4"/>
  <c r="C69" i="4"/>
  <c r="D69" i="4"/>
  <c r="E69" i="4"/>
  <c r="F69" i="4"/>
  <c r="A70" i="4"/>
  <c r="C70" i="4"/>
  <c r="D70" i="4"/>
  <c r="E70" i="4"/>
  <c r="F70" i="4"/>
  <c r="A71" i="4"/>
  <c r="C71" i="4"/>
  <c r="D71" i="4"/>
  <c r="E71" i="4"/>
  <c r="F71" i="4"/>
  <c r="A72" i="4"/>
  <c r="C72" i="4"/>
  <c r="D72" i="4"/>
  <c r="E72" i="4"/>
  <c r="F72" i="4"/>
  <c r="A73" i="4"/>
  <c r="C73" i="4"/>
  <c r="D73" i="4"/>
  <c r="E73" i="4"/>
  <c r="F73" i="4"/>
  <c r="G73" i="4"/>
  <c r="G72" i="4" s="1"/>
  <c r="G71" i="4" s="1"/>
  <c r="H73" i="4"/>
  <c r="A74" i="4"/>
  <c r="C74" i="4"/>
  <c r="D74" i="4"/>
  <c r="E74" i="4"/>
  <c r="F74" i="4"/>
  <c r="A75" i="4"/>
  <c r="C75" i="4"/>
  <c r="D75" i="4"/>
  <c r="E75" i="4"/>
  <c r="F75" i="4"/>
  <c r="A76" i="4"/>
  <c r="C76" i="4"/>
  <c r="D76" i="4"/>
  <c r="E76" i="4"/>
  <c r="F76" i="4"/>
  <c r="G76" i="4"/>
  <c r="G75" i="4" s="1"/>
  <c r="G74" i="4" s="1"/>
  <c r="H76" i="4"/>
  <c r="A77" i="4"/>
  <c r="C77" i="4"/>
  <c r="D77" i="4"/>
  <c r="E77" i="4"/>
  <c r="F77" i="4"/>
  <c r="A78" i="4"/>
  <c r="C78" i="4"/>
  <c r="D78" i="4"/>
  <c r="E78" i="4"/>
  <c r="F78" i="4"/>
  <c r="A79" i="4"/>
  <c r="C79" i="4"/>
  <c r="D79" i="4"/>
  <c r="E79" i="4"/>
  <c r="F79" i="4"/>
  <c r="A80" i="4"/>
  <c r="C80" i="4"/>
  <c r="D80" i="4"/>
  <c r="E80" i="4"/>
  <c r="F80" i="4"/>
  <c r="A81" i="4"/>
  <c r="C81" i="4"/>
  <c r="D81" i="4"/>
  <c r="E81" i="4"/>
  <c r="F81" i="4"/>
  <c r="G81" i="4"/>
  <c r="G80" i="4" s="1"/>
  <c r="G79" i="4" s="1"/>
  <c r="H81" i="4"/>
  <c r="A82" i="4"/>
  <c r="C82" i="4"/>
  <c r="D82" i="4"/>
  <c r="E82" i="4"/>
  <c r="F82" i="4"/>
  <c r="A83" i="4"/>
  <c r="C83" i="4"/>
  <c r="D83" i="4"/>
  <c r="E83" i="4"/>
  <c r="F83" i="4"/>
  <c r="A84" i="4"/>
  <c r="C84" i="4"/>
  <c r="D84" i="4"/>
  <c r="E84" i="4"/>
  <c r="F84" i="4"/>
  <c r="G84" i="4"/>
  <c r="G83" i="4" s="1"/>
  <c r="G82" i="4" s="1"/>
  <c r="H84" i="4"/>
  <c r="A91" i="4"/>
  <c r="C91" i="4"/>
  <c r="D91" i="4"/>
  <c r="E91" i="4"/>
  <c r="F91" i="4"/>
  <c r="A92" i="4"/>
  <c r="C92" i="4"/>
  <c r="D92" i="4"/>
  <c r="E92" i="4"/>
  <c r="F92" i="4"/>
  <c r="A93" i="4"/>
  <c r="C93" i="4"/>
  <c r="D93" i="4"/>
  <c r="E93" i="4"/>
  <c r="F93" i="4"/>
  <c r="A94" i="4"/>
  <c r="C94" i="4"/>
  <c r="D94" i="4"/>
  <c r="E94" i="4"/>
  <c r="F94" i="4"/>
  <c r="A95" i="4"/>
  <c r="C95" i="4"/>
  <c r="D95" i="4"/>
  <c r="E95" i="4"/>
  <c r="F95" i="4"/>
  <c r="A96" i="4"/>
  <c r="C96" i="4"/>
  <c r="D96" i="4"/>
  <c r="E96" i="4"/>
  <c r="F96" i="4"/>
  <c r="G96" i="4"/>
  <c r="H96" i="4"/>
  <c r="A97" i="4"/>
  <c r="C97" i="4"/>
  <c r="D97" i="4"/>
  <c r="E97" i="4"/>
  <c r="F97" i="4"/>
  <c r="G97" i="4"/>
  <c r="H97" i="4"/>
  <c r="A98" i="4"/>
  <c r="C98" i="4"/>
  <c r="D98" i="4"/>
  <c r="E98" i="4"/>
  <c r="F98" i="4"/>
  <c r="G98" i="4"/>
  <c r="H98" i="4"/>
  <c r="A99" i="4"/>
  <c r="C99" i="4"/>
  <c r="D99" i="4"/>
  <c r="E99" i="4"/>
  <c r="F99" i="4"/>
  <c r="A100" i="4"/>
  <c r="C100" i="4"/>
  <c r="D100" i="4"/>
  <c r="E100" i="4"/>
  <c r="F100" i="4"/>
  <c r="A101" i="4"/>
  <c r="C101" i="4"/>
  <c r="D101" i="4"/>
  <c r="E101" i="4"/>
  <c r="F101" i="4"/>
  <c r="G101" i="4"/>
  <c r="H101" i="4"/>
  <c r="A102" i="4"/>
  <c r="C102" i="4"/>
  <c r="D102" i="4"/>
  <c r="E102" i="4"/>
  <c r="F102" i="4"/>
  <c r="G102" i="4"/>
  <c r="H102" i="4"/>
  <c r="A103" i="4"/>
  <c r="C103" i="4"/>
  <c r="D103" i="4"/>
  <c r="E103" i="4"/>
  <c r="F103" i="4"/>
  <c r="A104" i="4"/>
  <c r="C104" i="4"/>
  <c r="D104" i="4"/>
  <c r="E104" i="4"/>
  <c r="F104" i="4"/>
  <c r="A105" i="4"/>
  <c r="C105" i="4"/>
  <c r="D105" i="4"/>
  <c r="E105" i="4"/>
  <c r="F105" i="4"/>
  <c r="G105" i="4"/>
  <c r="G104" i="4" s="1"/>
  <c r="G103" i="4" s="1"/>
  <c r="H105" i="4"/>
  <c r="A107" i="4"/>
  <c r="C107" i="4"/>
  <c r="D107" i="4"/>
  <c r="E107" i="4"/>
  <c r="F107" i="4"/>
  <c r="A108" i="4"/>
  <c r="C108" i="4"/>
  <c r="D108" i="4"/>
  <c r="E108" i="4"/>
  <c r="F108" i="4"/>
  <c r="A109" i="4"/>
  <c r="C109" i="4"/>
  <c r="D109" i="4"/>
  <c r="E109" i="4"/>
  <c r="F109" i="4"/>
  <c r="A110" i="4"/>
  <c r="C110" i="4"/>
  <c r="D110" i="4"/>
  <c r="E110" i="4"/>
  <c r="F110" i="4"/>
  <c r="A111" i="4"/>
  <c r="C111" i="4"/>
  <c r="D111" i="4"/>
  <c r="E111" i="4"/>
  <c r="F111" i="4"/>
  <c r="G111" i="4"/>
  <c r="G110" i="4" s="1"/>
  <c r="G109" i="4" s="1"/>
  <c r="H111" i="4"/>
  <c r="A112" i="4"/>
  <c r="C112" i="4"/>
  <c r="D112" i="4"/>
  <c r="E112" i="4"/>
  <c r="F112" i="4"/>
  <c r="A113" i="4"/>
  <c r="C113" i="4"/>
  <c r="D113" i="4"/>
  <c r="E113" i="4"/>
  <c r="F113" i="4"/>
  <c r="G113" i="4"/>
  <c r="H113" i="4"/>
  <c r="A114" i="4"/>
  <c r="C114" i="4"/>
  <c r="D114" i="4"/>
  <c r="E114" i="4"/>
  <c r="F114" i="4"/>
  <c r="G114" i="4"/>
  <c r="H114" i="4"/>
  <c r="G179" i="4" l="1"/>
  <c r="G178" i="4" s="1"/>
  <c r="G177" i="4" s="1"/>
  <c r="G160" i="4"/>
  <c r="G159" i="4" s="1"/>
  <c r="G199" i="4"/>
  <c r="G198" i="4" s="1"/>
  <c r="G359" i="4"/>
  <c r="G358" i="4" s="1"/>
  <c r="G355" i="4"/>
  <c r="G354" i="4" s="1"/>
  <c r="G272" i="4"/>
  <c r="G271" i="4" s="1"/>
  <c r="G215" i="4"/>
  <c r="G214" i="4" s="1"/>
  <c r="G213" i="4" s="1"/>
  <c r="G287" i="4"/>
  <c r="G286" i="4" s="1"/>
  <c r="G133" i="4"/>
  <c r="G170" i="4"/>
  <c r="G169" i="4" s="1"/>
  <c r="G168" i="4" s="1"/>
  <c r="G345" i="4"/>
  <c r="G331" i="4"/>
  <c r="G330" i="4" s="1"/>
  <c r="G335" i="4"/>
  <c r="G334" i="4" s="1"/>
  <c r="G278" i="4"/>
  <c r="G277" i="4" s="1"/>
  <c r="G267" i="4"/>
  <c r="G266" i="4" s="1"/>
  <c r="G350" i="4"/>
  <c r="G349" i="4" s="1"/>
  <c r="G341" i="4"/>
  <c r="G340" i="4" s="1"/>
  <c r="G326" i="4"/>
  <c r="G112" i="4"/>
  <c r="G108" i="4" s="1"/>
  <c r="G107" i="4" s="1"/>
  <c r="G115" i="4"/>
  <c r="G100" i="4"/>
  <c r="G99" i="4" s="1"/>
  <c r="G78" i="4"/>
  <c r="G77" i="4" s="1"/>
  <c r="G70" i="4"/>
  <c r="G69" i="4" s="1"/>
  <c r="G56" i="4"/>
  <c r="G55" i="4" s="1"/>
  <c r="G54" i="4" s="1"/>
  <c r="G32" i="4"/>
  <c r="G31" i="4" s="1"/>
  <c r="G95" i="4"/>
  <c r="H203" i="4"/>
  <c r="G348" i="4" l="1"/>
  <c r="G167" i="4"/>
  <c r="G265" i="4"/>
  <c r="G264" i="4" s="1"/>
  <c r="G263" i="4" s="1"/>
  <c r="G276" i="4"/>
  <c r="G275" i="4" s="1"/>
  <c r="G94" i="4"/>
  <c r="G93" i="4" s="1"/>
  <c r="G92" i="4" s="1"/>
  <c r="G91" i="4" s="1"/>
  <c r="G339" i="4"/>
  <c r="G338" i="4" s="1"/>
  <c r="G68" i="4"/>
  <c r="H285" i="4"/>
  <c r="H284" i="4"/>
  <c r="A617" i="2"/>
  <c r="C617" i="2"/>
  <c r="D617" i="2"/>
  <c r="E617" i="2"/>
  <c r="F617" i="2"/>
  <c r="A618" i="2"/>
  <c r="C618" i="2"/>
  <c r="D618" i="2"/>
  <c r="E618" i="2"/>
  <c r="F618" i="2"/>
  <c r="A619" i="2"/>
  <c r="C619" i="2"/>
  <c r="D619" i="2"/>
  <c r="E619" i="2"/>
  <c r="F619" i="2"/>
  <c r="A620" i="2"/>
  <c r="C620" i="2"/>
  <c r="D620" i="2"/>
  <c r="E620" i="2"/>
  <c r="F620" i="2"/>
  <c r="A621" i="2"/>
  <c r="C621" i="2"/>
  <c r="D621" i="2"/>
  <c r="E621" i="2"/>
  <c r="F621" i="2"/>
  <c r="G621" i="2"/>
  <c r="H621" i="2"/>
  <c r="A622" i="2"/>
  <c r="C622" i="2"/>
  <c r="D622" i="2"/>
  <c r="E622" i="2"/>
  <c r="F622" i="2"/>
  <c r="A623" i="2"/>
  <c r="C623" i="2"/>
  <c r="D623" i="2"/>
  <c r="E623" i="2"/>
  <c r="F623" i="2"/>
  <c r="A624" i="2"/>
  <c r="C624" i="2"/>
  <c r="D624" i="2"/>
  <c r="E624" i="2"/>
  <c r="F624" i="2"/>
  <c r="G624" i="2"/>
  <c r="C616" i="2"/>
  <c r="D616" i="2"/>
  <c r="E616" i="2"/>
  <c r="F616" i="2"/>
  <c r="A616" i="2"/>
  <c r="H176" i="4"/>
  <c r="I620" i="1"/>
  <c r="I176" i="4" s="1"/>
  <c r="H619" i="1"/>
  <c r="G619" i="1"/>
  <c r="I617" i="1"/>
  <c r="I173" i="4" s="1"/>
  <c r="H616" i="1"/>
  <c r="G616" i="1"/>
  <c r="H615" i="1"/>
  <c r="A152" i="2"/>
  <c r="C152" i="2"/>
  <c r="D152" i="2"/>
  <c r="E152" i="2"/>
  <c r="F152" i="2"/>
  <c r="G152" i="2"/>
  <c r="H152" i="2"/>
  <c r="C151" i="2"/>
  <c r="D151" i="2"/>
  <c r="E151" i="2"/>
  <c r="F151" i="2"/>
  <c r="A151" i="2"/>
  <c r="A153" i="2"/>
  <c r="G262" i="4" l="1"/>
  <c r="G261" i="4" s="1"/>
  <c r="G197" i="4" s="1"/>
  <c r="H171" i="4"/>
  <c r="H172" i="4"/>
  <c r="G623" i="2"/>
  <c r="H624" i="2"/>
  <c r="I616" i="1"/>
  <c r="H618" i="1"/>
  <c r="H175" i="4"/>
  <c r="G618" i="1"/>
  <c r="I624" i="2"/>
  <c r="I621" i="2"/>
  <c r="G620" i="2"/>
  <c r="I619" i="1"/>
  <c r="H623" i="2"/>
  <c r="H620" i="2"/>
  <c r="H619" i="2"/>
  <c r="G615" i="1"/>
  <c r="H249" i="4"/>
  <c r="G619" i="2" l="1"/>
  <c r="G614" i="1"/>
  <c r="I618" i="1"/>
  <c r="I175" i="4"/>
  <c r="I623" i="2"/>
  <c r="G622" i="2"/>
  <c r="H174" i="4"/>
  <c r="H622" i="2"/>
  <c r="I172" i="4"/>
  <c r="I620" i="2"/>
  <c r="I615" i="1"/>
  <c r="C406" i="2"/>
  <c r="D406" i="2"/>
  <c r="E406" i="2"/>
  <c r="F406" i="2"/>
  <c r="G406" i="2"/>
  <c r="H406" i="2"/>
  <c r="A406" i="2"/>
  <c r="I336" i="1"/>
  <c r="H333" i="1"/>
  <c r="G333" i="1"/>
  <c r="C261" i="2"/>
  <c r="D261" i="2"/>
  <c r="E261" i="2"/>
  <c r="F261" i="2"/>
  <c r="G261" i="2"/>
  <c r="H261" i="2"/>
  <c r="A261" i="2"/>
  <c r="H224" i="1"/>
  <c r="G224" i="1"/>
  <c r="I226" i="1"/>
  <c r="C167" i="2"/>
  <c r="D167" i="2"/>
  <c r="E167" i="2"/>
  <c r="F167" i="2"/>
  <c r="G167" i="2"/>
  <c r="H167" i="2"/>
  <c r="A167" i="2"/>
  <c r="A217" i="2"/>
  <c r="C217" i="2"/>
  <c r="D217" i="2"/>
  <c r="E217" i="2"/>
  <c r="F217" i="2"/>
  <c r="G217" i="2"/>
  <c r="H217" i="2"/>
  <c r="A218" i="2"/>
  <c r="C218" i="2"/>
  <c r="D218" i="2"/>
  <c r="E218" i="2"/>
  <c r="F218" i="2"/>
  <c r="G218" i="2"/>
  <c r="H218" i="2"/>
  <c r="A219" i="2"/>
  <c r="C219" i="2"/>
  <c r="D219" i="2"/>
  <c r="E219" i="2"/>
  <c r="F219" i="2"/>
  <c r="G219" i="2"/>
  <c r="H219" i="2"/>
  <c r="C216" i="2"/>
  <c r="D216" i="2"/>
  <c r="E216" i="2"/>
  <c r="F216" i="2"/>
  <c r="A216" i="2"/>
  <c r="F198" i="2"/>
  <c r="A199" i="2"/>
  <c r="C199" i="2"/>
  <c r="D199" i="2"/>
  <c r="E199" i="2"/>
  <c r="F199" i="2"/>
  <c r="A200" i="2"/>
  <c r="C200" i="2"/>
  <c r="D200" i="2"/>
  <c r="E200" i="2"/>
  <c r="F200" i="2"/>
  <c r="G200" i="2"/>
  <c r="H200" i="2"/>
  <c r="A201" i="2"/>
  <c r="C201" i="2"/>
  <c r="D201" i="2"/>
  <c r="E201" i="2"/>
  <c r="F201" i="2"/>
  <c r="G201" i="2"/>
  <c r="H201" i="2"/>
  <c r="A202" i="2"/>
  <c r="C202" i="2"/>
  <c r="D202" i="2"/>
  <c r="E202" i="2"/>
  <c r="F202" i="2"/>
  <c r="G202" i="2"/>
  <c r="H202" i="2"/>
  <c r="C198" i="2"/>
  <c r="D198" i="2"/>
  <c r="E198" i="2"/>
  <c r="A198" i="2"/>
  <c r="I484" i="1"/>
  <c r="H482" i="1"/>
  <c r="G482" i="1"/>
  <c r="I535" i="1"/>
  <c r="I219" i="2" s="1"/>
  <c r="I534" i="1"/>
  <c r="I218" i="2" s="1"/>
  <c r="I533" i="1"/>
  <c r="I217" i="2" s="1"/>
  <c r="H532" i="1"/>
  <c r="G532" i="1"/>
  <c r="G516" i="1"/>
  <c r="I519" i="1"/>
  <c r="I518" i="1"/>
  <c r="I201" i="2" s="1"/>
  <c r="I517" i="1"/>
  <c r="H516" i="1"/>
  <c r="G663" i="1"/>
  <c r="G662" i="1" s="1"/>
  <c r="G661" i="1" s="1"/>
  <c r="G660" i="1" s="1"/>
  <c r="G659" i="1" s="1"/>
  <c r="G669" i="1"/>
  <c r="I670" i="1"/>
  <c r="I152" i="2" s="1"/>
  <c r="H669" i="1"/>
  <c r="H147" i="10" s="1"/>
  <c r="I433" i="2"/>
  <c r="I432" i="2" s="1"/>
  <c r="I431" i="2" s="1"/>
  <c r="I430" i="2" s="1"/>
  <c r="I425" i="2" s="1"/>
  <c r="H432" i="2"/>
  <c r="H431" i="2" s="1"/>
  <c r="H430" i="2" s="1"/>
  <c r="H425" i="2" s="1"/>
  <c r="G432" i="2"/>
  <c r="G431" i="2" s="1"/>
  <c r="G430" i="2" s="1"/>
  <c r="G425" i="2" s="1"/>
  <c r="I41" i="1"/>
  <c r="H40" i="1"/>
  <c r="G40" i="1"/>
  <c r="A329" i="2"/>
  <c r="C329" i="2"/>
  <c r="D329" i="2"/>
  <c r="E329" i="2"/>
  <c r="F329" i="2"/>
  <c r="A330" i="2"/>
  <c r="C330" i="2"/>
  <c r="D330" i="2"/>
  <c r="E330" i="2"/>
  <c r="F330" i="2"/>
  <c r="A331" i="2"/>
  <c r="C331" i="2"/>
  <c r="D331" i="2"/>
  <c r="E331" i="2"/>
  <c r="F331" i="2"/>
  <c r="G331" i="2"/>
  <c r="H331" i="2"/>
  <c r="C328" i="2"/>
  <c r="D328" i="2"/>
  <c r="E328" i="2"/>
  <c r="F328" i="2"/>
  <c r="A328" i="2"/>
  <c r="A312" i="2"/>
  <c r="C312" i="2"/>
  <c r="D312" i="2"/>
  <c r="E312" i="2"/>
  <c r="F312" i="2"/>
  <c r="A313" i="2"/>
  <c r="C313" i="2"/>
  <c r="D313" i="2"/>
  <c r="E313" i="2"/>
  <c r="F313" i="2"/>
  <c r="A314" i="2"/>
  <c r="C314" i="2"/>
  <c r="D314" i="2"/>
  <c r="E314" i="2"/>
  <c r="F314" i="2"/>
  <c r="G314" i="2"/>
  <c r="H314" i="2"/>
  <c r="C311" i="2"/>
  <c r="D311" i="2"/>
  <c r="E311" i="2"/>
  <c r="F311" i="2"/>
  <c r="A311" i="2"/>
  <c r="I274" i="1"/>
  <c r="I331" i="2" s="1"/>
  <c r="H272" i="1"/>
  <c r="G272" i="1"/>
  <c r="I249" i="1"/>
  <c r="G247" i="1"/>
  <c r="G312" i="10" s="1"/>
  <c r="I250" i="2"/>
  <c r="I387" i="2"/>
  <c r="H691" i="1"/>
  <c r="I24" i="1"/>
  <c r="I32" i="1"/>
  <c r="I311" i="4" s="1"/>
  <c r="I47" i="1"/>
  <c r="I322" i="4" s="1"/>
  <c r="I52" i="1"/>
  <c r="I327" i="4" s="1"/>
  <c r="I53" i="1"/>
  <c r="I328" i="4" s="1"/>
  <c r="I54" i="1"/>
  <c r="I329" i="4" s="1"/>
  <c r="I57" i="1"/>
  <c r="I332" i="4" s="1"/>
  <c r="I58" i="1"/>
  <c r="I333" i="4" s="1"/>
  <c r="I61" i="1"/>
  <c r="I336" i="4" s="1"/>
  <c r="I62" i="1"/>
  <c r="I337" i="4" s="1"/>
  <c r="I67" i="1"/>
  <c r="I70" i="1"/>
  <c r="I75" i="1"/>
  <c r="I342" i="4" s="1"/>
  <c r="I76" i="1"/>
  <c r="I343" i="4" s="1"/>
  <c r="I77" i="1"/>
  <c r="I344" i="4" s="1"/>
  <c r="I79" i="1"/>
  <c r="I346" i="4" s="1"/>
  <c r="I80" i="1"/>
  <c r="I347" i="4" s="1"/>
  <c r="I84" i="1"/>
  <c r="I351" i="4" s="1"/>
  <c r="I85" i="1"/>
  <c r="I352" i="4" s="1"/>
  <c r="I86" i="1"/>
  <c r="I353" i="4" s="1"/>
  <c r="I89" i="1"/>
  <c r="I356" i="4" s="1"/>
  <c r="I90" i="1"/>
  <c r="I357" i="4" s="1"/>
  <c r="I93" i="1"/>
  <c r="I360" i="4" s="1"/>
  <c r="I94" i="1"/>
  <c r="I361" i="4" s="1"/>
  <c r="I95" i="1"/>
  <c r="I487" i="2" s="1"/>
  <c r="I104" i="1"/>
  <c r="I28" i="4" s="1"/>
  <c r="I111" i="1"/>
  <c r="I114" i="1"/>
  <c r="I119" i="1"/>
  <c r="I43" i="4" s="1"/>
  <c r="I124" i="1"/>
  <c r="I129" i="1"/>
  <c r="I53" i="4" s="1"/>
  <c r="I135" i="1"/>
  <c r="I138" i="1"/>
  <c r="I143" i="1"/>
  <c r="I149" i="1"/>
  <c r="I152" i="1"/>
  <c r="I157" i="1"/>
  <c r="I160" i="1"/>
  <c r="I172" i="1"/>
  <c r="I96" i="4" s="1"/>
  <c r="I173" i="1"/>
  <c r="I97" i="4" s="1"/>
  <c r="I174" i="1"/>
  <c r="I98" i="4" s="1"/>
  <c r="I177" i="1"/>
  <c r="I101" i="4" s="1"/>
  <c r="I178" i="1"/>
  <c r="I102" i="4" s="1"/>
  <c r="I181" i="1"/>
  <c r="I105" i="4" s="1"/>
  <c r="I187" i="1"/>
  <c r="I111" i="4" s="1"/>
  <c r="I189" i="1"/>
  <c r="I190" i="1"/>
  <c r="I198" i="1"/>
  <c r="I199" i="1"/>
  <c r="I200" i="1"/>
  <c r="I203" i="1"/>
  <c r="I204" i="1"/>
  <c r="I207" i="1"/>
  <c r="I208" i="1"/>
  <c r="I215" i="1"/>
  <c r="I152" i="4" s="1"/>
  <c r="I217" i="1"/>
  <c r="I223" i="1"/>
  <c r="I163" i="4" s="1"/>
  <c r="I225" i="1"/>
  <c r="I233" i="1"/>
  <c r="I234" i="1"/>
  <c r="I235" i="1"/>
  <c r="I245" i="1"/>
  <c r="I203" i="4" s="1"/>
  <c r="I255" i="1"/>
  <c r="I262" i="1"/>
  <c r="I219" i="4" s="1"/>
  <c r="I266" i="1"/>
  <c r="I270" i="1"/>
  <c r="I227" i="4" s="1"/>
  <c r="I280" i="1"/>
  <c r="I236" i="4" s="1"/>
  <c r="I286" i="1"/>
  <c r="I242" i="4" s="1"/>
  <c r="I293" i="1"/>
  <c r="I300" i="1"/>
  <c r="I304" i="1"/>
  <c r="I260" i="4" s="1"/>
  <c r="I312" i="1"/>
  <c r="I268" i="4" s="1"/>
  <c r="I313" i="1"/>
  <c r="I269" i="4" s="1"/>
  <c r="I314" i="1"/>
  <c r="I270" i="4" s="1"/>
  <c r="I317" i="1"/>
  <c r="I273" i="4" s="1"/>
  <c r="I318" i="1"/>
  <c r="I274" i="4" s="1"/>
  <c r="I323" i="1"/>
  <c r="I279" i="4" s="1"/>
  <c r="I324" i="1"/>
  <c r="I280" i="4" s="1"/>
  <c r="I325" i="1"/>
  <c r="I281" i="4" s="1"/>
  <c r="I328" i="1"/>
  <c r="I284" i="4" s="1"/>
  <c r="I285" i="4"/>
  <c r="I334" i="1"/>
  <c r="I335" i="1"/>
  <c r="I289" i="4" s="1"/>
  <c r="I344" i="1"/>
  <c r="I351" i="1"/>
  <c r="I358" i="1"/>
  <c r="I359" i="1"/>
  <c r="I360" i="1"/>
  <c r="I363" i="1"/>
  <c r="I364" i="1"/>
  <c r="I367" i="1"/>
  <c r="I368" i="1"/>
  <c r="I373" i="1"/>
  <c r="I374" i="1"/>
  <c r="I378" i="1"/>
  <c r="I379" i="1"/>
  <c r="I384" i="1"/>
  <c r="I385" i="1"/>
  <c r="I386" i="1"/>
  <c r="I389" i="1"/>
  <c r="I390" i="1"/>
  <c r="I394" i="1"/>
  <c r="I395" i="1"/>
  <c r="I396" i="1"/>
  <c r="I404" i="1"/>
  <c r="I405" i="1"/>
  <c r="I410" i="1"/>
  <c r="I411" i="1"/>
  <c r="I412" i="1"/>
  <c r="I415" i="1"/>
  <c r="I416" i="1"/>
  <c r="I421" i="1"/>
  <c r="I422" i="1"/>
  <c r="I423" i="1"/>
  <c r="I428" i="1"/>
  <c r="I434" i="1"/>
  <c r="I121" i="4" s="1"/>
  <c r="I446" i="1"/>
  <c r="I127" i="4" s="1"/>
  <c r="I453" i="1"/>
  <c r="I454" i="1"/>
  <c r="I455" i="1"/>
  <c r="I459" i="1"/>
  <c r="I460" i="1"/>
  <c r="I461" i="1"/>
  <c r="I464" i="1"/>
  <c r="I465" i="1"/>
  <c r="I469" i="1"/>
  <c r="I474" i="1"/>
  <c r="I132" i="4" s="1"/>
  <c r="I481" i="1"/>
  <c r="I368" i="4" s="1"/>
  <c r="I483" i="1"/>
  <c r="I370" i="4" s="1"/>
  <c r="I491" i="1"/>
  <c r="I492" i="1"/>
  <c r="I494" i="1"/>
  <c r="I495" i="1"/>
  <c r="I498" i="1"/>
  <c r="I499" i="1"/>
  <c r="I505" i="1"/>
  <c r="I190" i="4" s="1"/>
  <c r="I511" i="1"/>
  <c r="I196" i="4" s="1"/>
  <c r="I521" i="1"/>
  <c r="I522" i="1"/>
  <c r="I525" i="1"/>
  <c r="I526" i="1"/>
  <c r="I537" i="1"/>
  <c r="I538" i="1"/>
  <c r="I541" i="1"/>
  <c r="I542" i="1"/>
  <c r="I551" i="1"/>
  <c r="I145" i="4" s="1"/>
  <c r="I559" i="1"/>
  <c r="I378" i="4" s="1"/>
  <c r="I571" i="1"/>
  <c r="I582" i="1"/>
  <c r="I583" i="1"/>
  <c r="I584" i="1"/>
  <c r="I587" i="1"/>
  <c r="I588" i="1"/>
  <c r="I626" i="1"/>
  <c r="I182" i="4" s="1"/>
  <c r="I629" i="1"/>
  <c r="I185" i="4" s="1"/>
  <c r="I634" i="1"/>
  <c r="I642" i="1"/>
  <c r="I643" i="1"/>
  <c r="I644" i="1"/>
  <c r="I647" i="1"/>
  <c r="I648" i="1"/>
  <c r="I651" i="1"/>
  <c r="I652" i="1"/>
  <c r="I653" i="1"/>
  <c r="I657" i="1"/>
  <c r="I675" i="1"/>
  <c r="I681" i="1"/>
  <c r="I273" i="2" s="1"/>
  <c r="I686" i="1"/>
  <c r="I692" i="1"/>
  <c r="I698" i="1"/>
  <c r="I703" i="1"/>
  <c r="I708" i="1"/>
  <c r="I714" i="1"/>
  <c r="H369" i="4" l="1"/>
  <c r="H164" i="4"/>
  <c r="H271" i="1"/>
  <c r="G151" i="2"/>
  <c r="H199" i="2"/>
  <c r="H216" i="2"/>
  <c r="I84" i="4"/>
  <c r="I81" i="4"/>
  <c r="I114" i="4"/>
  <c r="I113" i="4"/>
  <c r="I38" i="4"/>
  <c r="I35" i="4"/>
  <c r="I62" i="4"/>
  <c r="I59" i="4"/>
  <c r="I76" i="4"/>
  <c r="I73" i="4"/>
  <c r="I298" i="4"/>
  <c r="I67" i="4"/>
  <c r="I48" i="4"/>
  <c r="I256" i="4"/>
  <c r="I305" i="4"/>
  <c r="G271" i="1"/>
  <c r="I223" i="4"/>
  <c r="I212" i="4"/>
  <c r="I139" i="4"/>
  <c r="I202" i="2"/>
  <c r="G199" i="2"/>
  <c r="I200" i="2"/>
  <c r="I482" i="1"/>
  <c r="I369" i="4" s="1"/>
  <c r="G330" i="1"/>
  <c r="H287" i="4"/>
  <c r="H330" i="1"/>
  <c r="I249" i="4"/>
  <c r="I40" i="1"/>
  <c r="I39" i="1" s="1"/>
  <c r="I316" i="4"/>
  <c r="I167" i="2"/>
  <c r="I371" i="4"/>
  <c r="I154" i="4"/>
  <c r="I216" i="1"/>
  <c r="I532" i="1"/>
  <c r="I216" i="2" s="1"/>
  <c r="G39" i="1"/>
  <c r="H39" i="1"/>
  <c r="H315" i="4"/>
  <c r="I333" i="1"/>
  <c r="I287" i="4" s="1"/>
  <c r="I288" i="4"/>
  <c r="I224" i="1"/>
  <c r="I164" i="4" s="1"/>
  <c r="I165" i="4"/>
  <c r="G246" i="1"/>
  <c r="G311" i="10" s="1"/>
  <c r="G306" i="10" s="1"/>
  <c r="G305" i="10" s="1"/>
  <c r="G304" i="10" s="1"/>
  <c r="G303" i="10" s="1"/>
  <c r="G313" i="2"/>
  <c r="I248" i="1"/>
  <c r="I207" i="4"/>
  <c r="H228" i="4"/>
  <c r="H329" i="2"/>
  <c r="H229" i="4"/>
  <c r="H330" i="2"/>
  <c r="H230" i="4"/>
  <c r="I669" i="1"/>
  <c r="I151" i="2" s="1"/>
  <c r="G668" i="1"/>
  <c r="G667" i="1" s="1"/>
  <c r="G216" i="2"/>
  <c r="I261" i="2"/>
  <c r="I166" i="4"/>
  <c r="I174" i="4"/>
  <c r="I622" i="2"/>
  <c r="H247" i="1"/>
  <c r="H312" i="10" s="1"/>
  <c r="H206" i="4"/>
  <c r="G328" i="2"/>
  <c r="G329" i="2"/>
  <c r="G330" i="2"/>
  <c r="I273" i="1"/>
  <c r="I330" i="2" s="1"/>
  <c r="I231" i="4"/>
  <c r="I314" i="2"/>
  <c r="H668" i="1"/>
  <c r="H667" i="1" s="1"/>
  <c r="I667" i="1" s="1"/>
  <c r="H151" i="2"/>
  <c r="I406" i="2"/>
  <c r="I290" i="4"/>
  <c r="I171" i="4"/>
  <c r="I619" i="2"/>
  <c r="G618" i="2"/>
  <c r="G312" i="2"/>
  <c r="H313" i="2"/>
  <c r="G613" i="1"/>
  <c r="I516" i="1"/>
  <c r="I666" i="1"/>
  <c r="H328" i="2" l="1"/>
  <c r="I330" i="1"/>
  <c r="I668" i="1"/>
  <c r="I199" i="2"/>
  <c r="I315" i="4"/>
  <c r="H38" i="1"/>
  <c r="H33" i="1" s="1"/>
  <c r="H314" i="4"/>
  <c r="I38" i="1"/>
  <c r="I33" i="1" s="1"/>
  <c r="I314" i="4"/>
  <c r="G38" i="1"/>
  <c r="G33" i="1" s="1"/>
  <c r="I272" i="1"/>
  <c r="I230" i="4"/>
  <c r="H312" i="2"/>
  <c r="H205" i="4"/>
  <c r="H246" i="1"/>
  <c r="H311" i="10" s="1"/>
  <c r="H306" i="10" s="1"/>
  <c r="H305" i="10" s="1"/>
  <c r="H304" i="10" s="1"/>
  <c r="H303" i="10" s="1"/>
  <c r="G617" i="2"/>
  <c r="I313" i="2"/>
  <c r="I206" i="4"/>
  <c r="I247" i="1"/>
  <c r="G311" i="2"/>
  <c r="G612" i="1"/>
  <c r="I665" i="1"/>
  <c r="I312" i="4" l="1"/>
  <c r="I313" i="4"/>
  <c r="H312" i="4"/>
  <c r="H313" i="4"/>
  <c r="I246" i="1"/>
  <c r="I205" i="4"/>
  <c r="I312" i="2"/>
  <c r="G616" i="2"/>
  <c r="H311" i="2"/>
  <c r="H204" i="4"/>
  <c r="I271" i="1"/>
  <c r="I229" i="4"/>
  <c r="I329" i="2"/>
  <c r="G658" i="1"/>
  <c r="I664" i="1"/>
  <c r="H22" i="2"/>
  <c r="H23" i="2"/>
  <c r="H28" i="2"/>
  <c r="H29" i="2"/>
  <c r="H30" i="2"/>
  <c r="H33" i="2"/>
  <c r="H34" i="2"/>
  <c r="H37" i="2"/>
  <c r="H38" i="2"/>
  <c r="H43" i="2"/>
  <c r="H44" i="2"/>
  <c r="H48" i="2"/>
  <c r="H49" i="2"/>
  <c r="H56" i="2"/>
  <c r="H60" i="2"/>
  <c r="H61" i="2"/>
  <c r="H62" i="2"/>
  <c r="H65" i="2"/>
  <c r="H66" i="2"/>
  <c r="H71" i="2"/>
  <c r="H72" i="2"/>
  <c r="H73" i="2"/>
  <c r="H78" i="2"/>
  <c r="H90" i="2"/>
  <c r="H91" i="2"/>
  <c r="H92" i="2"/>
  <c r="H95" i="2"/>
  <c r="H96" i="2"/>
  <c r="H99" i="2"/>
  <c r="H100" i="2"/>
  <c r="H101" i="2"/>
  <c r="H105" i="2"/>
  <c r="H109" i="2"/>
  <c r="H110" i="2"/>
  <c r="H111" i="2"/>
  <c r="H114" i="2"/>
  <c r="H115" i="2"/>
  <c r="H119" i="2"/>
  <c r="H120" i="2"/>
  <c r="H121" i="2"/>
  <c r="H127" i="2"/>
  <c r="H134" i="2"/>
  <c r="H135" i="2"/>
  <c r="H136" i="2"/>
  <c r="H140" i="2"/>
  <c r="H141" i="2"/>
  <c r="H142" i="2"/>
  <c r="H145" i="2"/>
  <c r="H146" i="2"/>
  <c r="H150" i="2"/>
  <c r="H157" i="2"/>
  <c r="H164" i="2"/>
  <c r="H166" i="2"/>
  <c r="H174" i="2"/>
  <c r="H175" i="2"/>
  <c r="H177" i="2"/>
  <c r="H178" i="2"/>
  <c r="H181" i="2"/>
  <c r="H182" i="2"/>
  <c r="H188" i="2"/>
  <c r="H194" i="2"/>
  <c r="H204" i="2"/>
  <c r="H205" i="2"/>
  <c r="H208" i="2"/>
  <c r="H209" i="2"/>
  <c r="H211" i="2"/>
  <c r="H221" i="2"/>
  <c r="H222" i="2"/>
  <c r="H225" i="2"/>
  <c r="H226" i="2"/>
  <c r="H233" i="2"/>
  <c r="H234" i="2"/>
  <c r="H235" i="2"/>
  <c r="H238" i="2"/>
  <c r="H239" i="2"/>
  <c r="H242" i="2"/>
  <c r="H243" i="2"/>
  <c r="H252" i="2"/>
  <c r="H258" i="2"/>
  <c r="H260" i="2"/>
  <c r="H269" i="2"/>
  <c r="H281" i="2"/>
  <c r="H290" i="2"/>
  <c r="H291" i="2"/>
  <c r="H292" i="2"/>
  <c r="H301" i="2"/>
  <c r="H310" i="2"/>
  <c r="H320" i="2"/>
  <c r="H327" i="2"/>
  <c r="H336" i="2"/>
  <c r="H340" i="2"/>
  <c r="H345" i="2"/>
  <c r="H351" i="2"/>
  <c r="H358" i="2"/>
  <c r="H370" i="2"/>
  <c r="H374" i="2"/>
  <c r="H382" i="2"/>
  <c r="H383" i="2"/>
  <c r="H384" i="2"/>
  <c r="H388" i="2"/>
  <c r="H393" i="2"/>
  <c r="H394" i="2"/>
  <c r="H395" i="2"/>
  <c r="H398" i="2"/>
  <c r="H399" i="2"/>
  <c r="H404" i="2"/>
  <c r="H405" i="2"/>
  <c r="H410" i="2"/>
  <c r="H411" i="2"/>
  <c r="H412" i="2"/>
  <c r="H415" i="2"/>
  <c r="H416" i="2"/>
  <c r="H424" i="2"/>
  <c r="H439" i="2"/>
  <c r="H444" i="2"/>
  <c r="H445" i="2"/>
  <c r="H446" i="2"/>
  <c r="H449" i="2"/>
  <c r="H450" i="2"/>
  <c r="H453" i="2"/>
  <c r="H454" i="2"/>
  <c r="H459" i="2"/>
  <c r="H462" i="2"/>
  <c r="H467" i="2"/>
  <c r="H468" i="2"/>
  <c r="H469" i="2"/>
  <c r="H471" i="2"/>
  <c r="H472" i="2"/>
  <c r="H476" i="2"/>
  <c r="H477" i="2"/>
  <c r="H478" i="2"/>
  <c r="H481" i="2"/>
  <c r="H482" i="2"/>
  <c r="H485" i="2"/>
  <c r="H486" i="2"/>
  <c r="H495" i="2"/>
  <c r="H502" i="2"/>
  <c r="H505" i="2"/>
  <c r="H510" i="2"/>
  <c r="H515" i="2"/>
  <c r="H520" i="2"/>
  <c r="H526" i="2"/>
  <c r="H529" i="2"/>
  <c r="H534" i="2"/>
  <c r="H540" i="2"/>
  <c r="H543" i="2"/>
  <c r="H548" i="2"/>
  <c r="H551" i="2"/>
  <c r="H570" i="2"/>
  <c r="H582" i="2"/>
  <c r="H594" i="2"/>
  <c r="H595" i="2"/>
  <c r="H596" i="2"/>
  <c r="H599" i="2"/>
  <c r="H600" i="2"/>
  <c r="H603" i="2"/>
  <c r="H609" i="2"/>
  <c r="H611" i="2"/>
  <c r="H612" i="2"/>
  <c r="H630" i="2"/>
  <c r="H633" i="2"/>
  <c r="H638" i="2"/>
  <c r="H643" i="2"/>
  <c r="H649" i="2"/>
  <c r="H655" i="2"/>
  <c r="H660" i="2"/>
  <c r="H665" i="2"/>
  <c r="H671" i="2"/>
  <c r="H23" i="1"/>
  <c r="H31" i="1"/>
  <c r="H46" i="1"/>
  <c r="H51" i="1"/>
  <c r="H56" i="1"/>
  <c r="H60" i="1"/>
  <c r="H66" i="1"/>
  <c r="H69" i="1"/>
  <c r="H74" i="1"/>
  <c r="H78" i="1"/>
  <c r="H83" i="1"/>
  <c r="H88" i="1"/>
  <c r="H359" i="4"/>
  <c r="H103" i="1"/>
  <c r="H110" i="1"/>
  <c r="H113" i="1"/>
  <c r="H118" i="1"/>
  <c r="H123" i="1"/>
  <c r="H128" i="1"/>
  <c r="H134" i="1"/>
  <c r="H137" i="1"/>
  <c r="H142" i="1"/>
  <c r="H148" i="1"/>
  <c r="H151" i="1"/>
  <c r="H156" i="1"/>
  <c r="H159" i="1"/>
  <c r="H171" i="1"/>
  <c r="H176" i="1"/>
  <c r="H186" i="1"/>
  <c r="H188" i="1"/>
  <c r="H197" i="1"/>
  <c r="H202" i="1"/>
  <c r="H206" i="1"/>
  <c r="H214" i="1"/>
  <c r="H249" i="10" s="1"/>
  <c r="H222" i="1"/>
  <c r="H232" i="1"/>
  <c r="H244" i="1"/>
  <c r="H254" i="1"/>
  <c r="H261" i="1"/>
  <c r="H265" i="1"/>
  <c r="H269" i="1"/>
  <c r="H339" i="10" s="1"/>
  <c r="H279" i="1"/>
  <c r="H285" i="1"/>
  <c r="H292" i="1"/>
  <c r="H299" i="1"/>
  <c r="H303" i="1"/>
  <c r="H373" i="10" s="1"/>
  <c r="H311" i="1"/>
  <c r="H316" i="1"/>
  <c r="H322" i="1"/>
  <c r="H327" i="1"/>
  <c r="H343" i="1"/>
  <c r="H350" i="1"/>
  <c r="H357" i="1"/>
  <c r="H362" i="1"/>
  <c r="H372" i="1"/>
  <c r="H377" i="1"/>
  <c r="H383" i="1"/>
  <c r="H388" i="1"/>
  <c r="H393" i="1"/>
  <c r="H403" i="1"/>
  <c r="H409" i="1"/>
  <c r="H414" i="1"/>
  <c r="H420" i="1"/>
  <c r="H427" i="1"/>
  <c r="H77" i="10" s="1"/>
  <c r="H433" i="1"/>
  <c r="H445" i="1"/>
  <c r="H452" i="1"/>
  <c r="H458" i="1"/>
  <c r="H463" i="1"/>
  <c r="H468" i="1"/>
  <c r="H473" i="1"/>
  <c r="H480" i="1"/>
  <c r="H490" i="1"/>
  <c r="H493" i="1"/>
  <c r="H497" i="1"/>
  <c r="H180" i="10" s="1"/>
  <c r="H504" i="1"/>
  <c r="H510" i="1"/>
  <c r="H520" i="1"/>
  <c r="H203" i="10" s="1"/>
  <c r="H524" i="1"/>
  <c r="H536" i="1"/>
  <c r="H220" i="10" s="1"/>
  <c r="H540" i="1"/>
  <c r="H550" i="1"/>
  <c r="H558" i="1"/>
  <c r="H570" i="1"/>
  <c r="H581" i="1"/>
  <c r="H586" i="1"/>
  <c r="H625" i="1"/>
  <c r="H628" i="1"/>
  <c r="H633" i="1"/>
  <c r="H641" i="1"/>
  <c r="H646" i="1"/>
  <c r="H650" i="1"/>
  <c r="H656" i="1"/>
  <c r="H104" i="10" s="1"/>
  <c r="H663" i="1"/>
  <c r="I663" i="1" s="1"/>
  <c r="H674" i="1"/>
  <c r="H680" i="1"/>
  <c r="H685" i="1"/>
  <c r="H697" i="1"/>
  <c r="H702" i="1"/>
  <c r="H654" i="10" s="1"/>
  <c r="H707" i="1"/>
  <c r="H713" i="1"/>
  <c r="H654" i="2" l="1"/>
  <c r="H649" i="10"/>
  <c r="H272" i="2"/>
  <c r="H138" i="4"/>
  <c r="H144" i="4"/>
  <c r="H189" i="4"/>
  <c r="H187" i="10"/>
  <c r="H176" i="2"/>
  <c r="H176" i="10"/>
  <c r="H367" i="4"/>
  <c r="H304" i="4"/>
  <c r="H272" i="4"/>
  <c r="H66" i="4"/>
  <c r="H58" i="4"/>
  <c r="H27" i="4"/>
  <c r="H27" i="32"/>
  <c r="H494" i="10"/>
  <c r="H355" i="4"/>
  <c r="H345" i="4"/>
  <c r="H335" i="4"/>
  <c r="H326" i="4"/>
  <c r="H310" i="4"/>
  <c r="H377" i="4"/>
  <c r="H489" i="1"/>
  <c r="H172" i="10" s="1"/>
  <c r="H173" i="10"/>
  <c r="H417" i="1"/>
  <c r="H297" i="4"/>
  <c r="H255" i="4"/>
  <c r="H241" i="4"/>
  <c r="H350" i="10"/>
  <c r="H110" i="4"/>
  <c r="H42" i="32"/>
  <c r="H509" i="10"/>
  <c r="H350" i="4"/>
  <c r="H341" i="4"/>
  <c r="H331" i="4"/>
  <c r="H321" i="4"/>
  <c r="H248" i="4"/>
  <c r="H184" i="4"/>
  <c r="H531" i="1"/>
  <c r="H126" i="4"/>
  <c r="H278" i="4"/>
  <c r="H267" i="4"/>
  <c r="H226" i="4"/>
  <c r="H218" i="4"/>
  <c r="H202" i="4"/>
  <c r="H162" i="4"/>
  <c r="H151" i="4"/>
  <c r="H112" i="4"/>
  <c r="H95" i="4"/>
  <c r="H80" i="4"/>
  <c r="H72" i="4"/>
  <c r="H61" i="4"/>
  <c r="H52" i="4"/>
  <c r="H42" i="4"/>
  <c r="H34" i="4"/>
  <c r="H181" i="4"/>
  <c r="H195" i="4"/>
  <c r="H131" i="4"/>
  <c r="H120" i="4"/>
  <c r="H283" i="4"/>
  <c r="H259" i="4"/>
  <c r="H235" i="4"/>
  <c r="H222" i="4"/>
  <c r="H211" i="4"/>
  <c r="H251" i="2"/>
  <c r="H153" i="4"/>
  <c r="H100" i="4"/>
  <c r="H83" i="4"/>
  <c r="H75" i="4"/>
  <c r="H47" i="4"/>
  <c r="H37" i="4"/>
  <c r="I328" i="2"/>
  <c r="I228" i="4"/>
  <c r="I311" i="2"/>
  <c r="I204" i="4"/>
  <c r="H515" i="1"/>
  <c r="H369" i="2"/>
  <c r="H284" i="1"/>
  <c r="H608" i="2"/>
  <c r="H461" i="2"/>
  <c r="H232" i="2"/>
  <c r="H533" i="2"/>
  <c r="H525" i="2"/>
  <c r="H480" i="2"/>
  <c r="H443" i="2"/>
  <c r="H423" i="2"/>
  <c r="H712" i="1"/>
  <c r="H670" i="2"/>
  <c r="H690" i="1"/>
  <c r="H649" i="1"/>
  <c r="H627" i="1"/>
  <c r="H569" i="1"/>
  <c r="H549" i="1"/>
  <c r="H268" i="2"/>
  <c r="H203" i="2"/>
  <c r="H165" i="2"/>
  <c r="H472" i="1"/>
  <c r="H156" i="2"/>
  <c r="H432" i="1"/>
  <c r="H408" i="1"/>
  <c r="H382" i="1"/>
  <c r="H371" i="1"/>
  <c r="H361" i="1"/>
  <c r="H701" i="1"/>
  <c r="H653" i="10" s="1"/>
  <c r="H659" i="2"/>
  <c r="H662" i="1"/>
  <c r="I662" i="1" s="1"/>
  <c r="H640" i="1"/>
  <c r="H585" i="1"/>
  <c r="H414" i="2"/>
  <c r="H220" i="2"/>
  <c r="H503" i="1"/>
  <c r="H187" i="2"/>
  <c r="H706" i="1"/>
  <c r="H684" i="1"/>
  <c r="H642" i="2"/>
  <c r="H673" i="1"/>
  <c r="H655" i="1"/>
  <c r="H103" i="10" s="1"/>
  <c r="H104" i="2"/>
  <c r="H645" i="1"/>
  <c r="H632" i="1"/>
  <c r="H624" i="1"/>
  <c r="H629" i="2"/>
  <c r="H580" i="1"/>
  <c r="H557" i="1"/>
  <c r="H509" i="1"/>
  <c r="H193" i="2"/>
  <c r="H467" i="1"/>
  <c r="H149" i="2"/>
  <c r="H444" i="1"/>
  <c r="H126" i="2"/>
  <c r="H413" i="1"/>
  <c r="H402" i="1"/>
  <c r="H387" i="1"/>
  <c r="H376" i="1"/>
  <c r="H365" i="1"/>
  <c r="H356" i="1"/>
  <c r="H342" i="1"/>
  <c r="H326" i="1"/>
  <c r="H291" i="1"/>
  <c r="H278" i="1"/>
  <c r="H343" i="2" s="1"/>
  <c r="H253" i="1"/>
  <c r="H221" i="1"/>
  <c r="H201" i="1"/>
  <c r="H179" i="1"/>
  <c r="H155" i="1"/>
  <c r="H147" i="1"/>
  <c r="H136" i="1"/>
  <c r="H127" i="1"/>
  <c r="H117" i="1"/>
  <c r="H109" i="1"/>
  <c r="H82" i="1"/>
  <c r="H65" i="1"/>
  <c r="H55" i="1"/>
  <c r="H45" i="1"/>
  <c r="H22" i="1"/>
  <c r="H610" i="2"/>
  <c r="H593" i="2"/>
  <c r="H547" i="2"/>
  <c r="H539" i="2"/>
  <c r="H519" i="2"/>
  <c r="H509" i="2"/>
  <c r="H501" i="2"/>
  <c r="H466" i="2"/>
  <c r="H349" i="1"/>
  <c r="H286" i="4"/>
  <c r="H310" i="1"/>
  <c r="H298" i="1"/>
  <c r="H260" i="1"/>
  <c r="H243" i="1"/>
  <c r="H205" i="1"/>
  <c r="H196" i="1"/>
  <c r="H185" i="1"/>
  <c r="H175" i="1"/>
  <c r="H158" i="1"/>
  <c r="H150" i="1"/>
  <c r="H141" i="1"/>
  <c r="H133" i="1"/>
  <c r="H122" i="1"/>
  <c r="H112" i="1"/>
  <c r="H87" i="1"/>
  <c r="H68" i="1"/>
  <c r="H30" i="1"/>
  <c r="H602" i="2"/>
  <c r="H598" i="2"/>
  <c r="H569" i="2"/>
  <c r="H550" i="2"/>
  <c r="H542" i="2"/>
  <c r="H528" i="2"/>
  <c r="H514" i="2"/>
  <c r="H504" i="2"/>
  <c r="H475" i="2"/>
  <c r="H458" i="2"/>
  <c r="H448" i="2"/>
  <c r="H438" i="2"/>
  <c r="H357" i="2"/>
  <c r="H356" i="2" s="1"/>
  <c r="H259" i="2"/>
  <c r="H257" i="2"/>
  <c r="H241" i="2"/>
  <c r="H237" i="2"/>
  <c r="H696" i="1"/>
  <c r="H648" i="10" s="1"/>
  <c r="H679" i="1"/>
  <c r="H539" i="1"/>
  <c r="H523" i="1"/>
  <c r="H207" i="2"/>
  <c r="H496" i="1"/>
  <c r="H179" i="10" s="1"/>
  <c r="H180" i="2"/>
  <c r="H488" i="1"/>
  <c r="H171" i="10" s="1"/>
  <c r="H172" i="2"/>
  <c r="H173" i="2"/>
  <c r="H479" i="1"/>
  <c r="H163" i="2"/>
  <c r="H462" i="1"/>
  <c r="H144" i="2"/>
  <c r="H457" i="1"/>
  <c r="H451" i="1"/>
  <c r="H426" i="1"/>
  <c r="H76" i="10" s="1"/>
  <c r="H77" i="2"/>
  <c r="H392" i="1"/>
  <c r="H392" i="2"/>
  <c r="H315" i="1"/>
  <c r="H386" i="2"/>
  <c r="H302" i="1"/>
  <c r="H372" i="10" s="1"/>
  <c r="H373" i="2"/>
  <c r="H349" i="2"/>
  <c r="H350" i="2"/>
  <c r="H268" i="1"/>
  <c r="H338" i="10" s="1"/>
  <c r="H339" i="2"/>
  <c r="H335" i="2"/>
  <c r="H264" i="1"/>
  <c r="H231" i="1"/>
  <c r="H289" i="2"/>
  <c r="H213" i="1"/>
  <c r="H249" i="2"/>
  <c r="H102" i="1"/>
  <c r="H494" i="2"/>
  <c r="H91" i="1"/>
  <c r="H484" i="2"/>
  <c r="H470" i="2"/>
  <c r="H59" i="1"/>
  <c r="H452" i="2"/>
  <c r="H50" i="1"/>
  <c r="H663" i="2"/>
  <c r="H664" i="2"/>
  <c r="H648" i="2"/>
  <c r="H647" i="2"/>
  <c r="H210" i="2"/>
  <c r="H98" i="2"/>
  <c r="H94" i="2"/>
  <c r="H89" i="2"/>
  <c r="H637" i="2"/>
  <c r="H632" i="2"/>
  <c r="H409" i="2"/>
  <c r="H300" i="2"/>
  <c r="H280" i="2"/>
  <c r="H224" i="2"/>
  <c r="H133" i="2"/>
  <c r="H139" i="2"/>
  <c r="H70" i="2"/>
  <c r="H64" i="2"/>
  <c r="H59" i="2"/>
  <c r="H55" i="2"/>
  <c r="H54" i="2"/>
  <c r="H21" i="2"/>
  <c r="H118" i="2"/>
  <c r="H113" i="2"/>
  <c r="H108" i="2"/>
  <c r="H47" i="2"/>
  <c r="H42" i="2"/>
  <c r="H41" i="2"/>
  <c r="H36" i="2"/>
  <c r="H32" i="2"/>
  <c r="H27" i="2"/>
  <c r="H580" i="2"/>
  <c r="H581" i="2"/>
  <c r="H403" i="2"/>
  <c r="H397" i="2"/>
  <c r="H381" i="2"/>
  <c r="H344" i="2"/>
  <c r="H326" i="2"/>
  <c r="H319" i="2"/>
  <c r="H309" i="2"/>
  <c r="H456" i="1"/>
  <c r="H129" i="10" s="1"/>
  <c r="H73" i="1"/>
  <c r="H623" i="1"/>
  <c r="H639" i="1"/>
  <c r="H381" i="1"/>
  <c r="H170" i="1"/>
  <c r="H49" i="1"/>
  <c r="C352" i="2"/>
  <c r="D352" i="2"/>
  <c r="A352" i="2"/>
  <c r="H184" i="1" l="1"/>
  <c r="H117" i="2"/>
  <c r="H340" i="4"/>
  <c r="H358" i="4"/>
  <c r="H26" i="4"/>
  <c r="H26" i="32"/>
  <c r="H493" i="10"/>
  <c r="H212" i="1"/>
  <c r="H247" i="10" s="1"/>
  <c r="H248" i="10"/>
  <c r="H271" i="4"/>
  <c r="H366" i="4"/>
  <c r="H309" i="4"/>
  <c r="H354" i="4"/>
  <c r="H154" i="1"/>
  <c r="H217" i="4"/>
  <c r="H309" i="1"/>
  <c r="H265" i="4" s="1"/>
  <c r="H303" i="4"/>
  <c r="H320" i="4"/>
  <c r="H64" i="1"/>
  <c r="H108" i="1"/>
  <c r="H32" i="4" s="1"/>
  <c r="H220" i="1"/>
  <c r="H46" i="2"/>
  <c r="H20" i="2"/>
  <c r="H279" i="2"/>
  <c r="H636" i="2"/>
  <c r="H579" i="1"/>
  <c r="H407" i="1"/>
  <c r="H137" i="4"/>
  <c r="H283" i="1"/>
  <c r="H348" i="10" s="1"/>
  <c r="H349" i="10"/>
  <c r="H198" i="2"/>
  <c r="H324" i="4"/>
  <c r="H325" i="4"/>
  <c r="H317" i="32"/>
  <c r="H306" i="32" s="1"/>
  <c r="H334" i="4"/>
  <c r="H271" i="2"/>
  <c r="H132" i="1"/>
  <c r="H308" i="2"/>
  <c r="H330" i="4"/>
  <c r="H349" i="4"/>
  <c r="H41" i="32"/>
  <c r="H508" i="10"/>
  <c r="H318" i="2"/>
  <c r="H296" i="4"/>
  <c r="H188" i="4"/>
  <c r="H186" i="10"/>
  <c r="H143" i="4"/>
  <c r="H478" i="1"/>
  <c r="H161" i="2" s="1"/>
  <c r="H325" i="2"/>
  <c r="H146" i="1"/>
  <c r="H195" i="1"/>
  <c r="H299" i="2"/>
  <c r="H376" i="4"/>
  <c r="H556" i="1"/>
  <c r="H355" i="1"/>
  <c r="H81" i="1"/>
  <c r="H72" i="1" s="1"/>
  <c r="H321" i="1"/>
  <c r="H78" i="4"/>
  <c r="H94" i="4"/>
  <c r="H179" i="4"/>
  <c r="H221" i="4"/>
  <c r="H258" i="4"/>
  <c r="H46" i="4"/>
  <c r="H65" i="4"/>
  <c r="H82" i="4"/>
  <c r="H109" i="4"/>
  <c r="H266" i="4"/>
  <c r="H33" i="4"/>
  <c r="H51" i="4"/>
  <c r="H71" i="4"/>
  <c r="H103" i="4"/>
  <c r="H161" i="4"/>
  <c r="H234" i="4"/>
  <c r="H282" i="4"/>
  <c r="H119" i="4"/>
  <c r="H130" i="4"/>
  <c r="H183" i="4"/>
  <c r="H240" i="4"/>
  <c r="H108" i="4"/>
  <c r="H150" i="4"/>
  <c r="H149" i="4" s="1"/>
  <c r="H148" i="4" s="1"/>
  <c r="H147" i="4" s="1"/>
  <c r="H225" i="4"/>
  <c r="H36" i="4"/>
  <c r="H57" i="4"/>
  <c r="H74" i="4"/>
  <c r="H99" i="4"/>
  <c r="H201" i="4"/>
  <c r="H254" i="4"/>
  <c r="H41" i="4"/>
  <c r="H60" i="4"/>
  <c r="H79" i="4"/>
  <c r="H210" i="4"/>
  <c r="H247" i="4"/>
  <c r="H125" i="4"/>
  <c r="H194" i="4"/>
  <c r="H180" i="4"/>
  <c r="H530" i="1"/>
  <c r="H514" i="1"/>
  <c r="H513" i="1" s="1"/>
  <c r="H259" i="1"/>
  <c r="H153" i="1"/>
  <c r="H545" i="2"/>
  <c r="H131" i="1"/>
  <c r="H29" i="1"/>
  <c r="H422" i="2"/>
  <c r="H474" i="2"/>
  <c r="H500" i="2"/>
  <c r="H116" i="1"/>
  <c r="H508" i="2"/>
  <c r="H126" i="1"/>
  <c r="H518" i="2"/>
  <c r="H527" i="2"/>
  <c r="H538" i="2"/>
  <c r="H546" i="2"/>
  <c r="H236" i="2"/>
  <c r="H256" i="2"/>
  <c r="H252" i="1"/>
  <c r="H277" i="1"/>
  <c r="H290" i="1"/>
  <c r="H396" i="2"/>
  <c r="H341" i="1"/>
  <c r="H568" i="2"/>
  <c r="H26" i="2"/>
  <c r="H35" i="2"/>
  <c r="H375" i="1"/>
  <c r="H112" i="2"/>
  <c r="H401" i="1"/>
  <c r="H63" i="2"/>
  <c r="H466" i="1"/>
  <c r="H148" i="2"/>
  <c r="H147" i="2" s="1"/>
  <c r="H628" i="2"/>
  <c r="H631" i="1"/>
  <c r="H93" i="2"/>
  <c r="H683" i="1"/>
  <c r="H641" i="2"/>
  <c r="H502" i="1"/>
  <c r="H186" i="2"/>
  <c r="H700" i="1"/>
  <c r="H652" i="10" s="1"/>
  <c r="H658" i="2"/>
  <c r="H471" i="1"/>
  <c r="H155" i="2"/>
  <c r="H548" i="1"/>
  <c r="H267" i="2"/>
  <c r="H568" i="1"/>
  <c r="H631" i="2"/>
  <c r="H97" i="2"/>
  <c r="H689" i="1"/>
  <c r="H145" i="1"/>
  <c r="H230" i="2"/>
  <c r="H169" i="1"/>
  <c r="H592" i="2"/>
  <c r="H63" i="1"/>
  <c r="H456" i="2"/>
  <c r="H107" i="1"/>
  <c r="H499" i="2"/>
  <c r="H606" i="2"/>
  <c r="H219" i="1"/>
  <c r="H255" i="2"/>
  <c r="H460" i="2"/>
  <c r="H479" i="2"/>
  <c r="H503" i="2"/>
  <c r="H121" i="1"/>
  <c r="H513" i="2"/>
  <c r="H524" i="2"/>
  <c r="H140" i="1"/>
  <c r="H532" i="2"/>
  <c r="H541" i="2"/>
  <c r="H549" i="2"/>
  <c r="H597" i="2"/>
  <c r="H607" i="2"/>
  <c r="H231" i="2"/>
  <c r="H240" i="2"/>
  <c r="H242" i="1"/>
  <c r="H297" i="1"/>
  <c r="H368" i="2"/>
  <c r="H380" i="2"/>
  <c r="H400" i="2"/>
  <c r="H348" i="1"/>
  <c r="H21" i="1"/>
  <c r="H44" i="1"/>
  <c r="H437" i="2"/>
  <c r="H447" i="2"/>
  <c r="H457" i="2"/>
  <c r="H601" i="2"/>
  <c r="H443" i="1"/>
  <c r="H125" i="2"/>
  <c r="H508" i="1"/>
  <c r="H192" i="2"/>
  <c r="H408" i="2"/>
  <c r="H654" i="1"/>
  <c r="H102" i="10" s="1"/>
  <c r="H103" i="2"/>
  <c r="H672" i="1"/>
  <c r="H705" i="1"/>
  <c r="H413" i="2"/>
  <c r="H88" i="2"/>
  <c r="H661" i="1"/>
  <c r="I661" i="1" s="1"/>
  <c r="H31" i="2"/>
  <c r="H370" i="1"/>
  <c r="H107" i="2"/>
  <c r="H58" i="2"/>
  <c r="H67" i="2"/>
  <c r="H431" i="1"/>
  <c r="H711" i="1"/>
  <c r="H669" i="2"/>
  <c r="H355" i="2"/>
  <c r="H132" i="2"/>
  <c r="H695" i="1"/>
  <c r="H647" i="10" s="1"/>
  <c r="H653" i="2"/>
  <c r="H678" i="1"/>
  <c r="H223" i="2"/>
  <c r="H206" i="2"/>
  <c r="H197" i="2" s="1"/>
  <c r="H179" i="2"/>
  <c r="H487" i="1"/>
  <c r="H170" i="10" s="1"/>
  <c r="H171" i="2"/>
  <c r="H477" i="1"/>
  <c r="H162" i="2"/>
  <c r="H143" i="2"/>
  <c r="H138" i="2"/>
  <c r="H450" i="1"/>
  <c r="H425" i="1"/>
  <c r="H75" i="10" s="1"/>
  <c r="H76" i="2"/>
  <c r="H391" i="1"/>
  <c r="H385" i="2"/>
  <c r="H301" i="1"/>
  <c r="H371" i="10" s="1"/>
  <c r="H372" i="2"/>
  <c r="H282" i="1"/>
  <c r="H347" i="10" s="1"/>
  <c r="H267" i="1"/>
  <c r="H337" i="10" s="1"/>
  <c r="H338" i="2"/>
  <c r="H263" i="1"/>
  <c r="H334" i="2"/>
  <c r="H230" i="1"/>
  <c r="H288" i="2"/>
  <c r="H211" i="1"/>
  <c r="H246" i="10" s="1"/>
  <c r="H247" i="2"/>
  <c r="H248" i="2"/>
  <c r="H101" i="1"/>
  <c r="H493" i="2"/>
  <c r="H473" i="2"/>
  <c r="H483" i="2"/>
  <c r="H465" i="2"/>
  <c r="H451" i="2"/>
  <c r="H48" i="1"/>
  <c r="H441" i="2"/>
  <c r="H442" i="2"/>
  <c r="H638" i="1"/>
  <c r="H87" i="2"/>
  <c r="H622" i="1"/>
  <c r="H627" i="2"/>
  <c r="H578" i="1"/>
  <c r="H407" i="2"/>
  <c r="H215" i="2"/>
  <c r="H137" i="2"/>
  <c r="H57" i="2"/>
  <c r="H380" i="1"/>
  <c r="H106" i="2"/>
  <c r="H25" i="2"/>
  <c r="H391" i="2"/>
  <c r="H308" i="1"/>
  <c r="H379" i="2"/>
  <c r="H144" i="1"/>
  <c r="A496" i="2"/>
  <c r="A488" i="2"/>
  <c r="C488" i="2"/>
  <c r="G232" i="1"/>
  <c r="G222" i="1"/>
  <c r="G214" i="1"/>
  <c r="G249" i="10" s="1"/>
  <c r="G206" i="1"/>
  <c r="G202" i="1"/>
  <c r="G197" i="1"/>
  <c r="G358" i="2"/>
  <c r="I358" i="2" s="1"/>
  <c r="G135" i="2"/>
  <c r="I135" i="2" s="1"/>
  <c r="G136" i="2"/>
  <c r="I136" i="2" s="1"/>
  <c r="G134" i="2"/>
  <c r="I134" i="2" s="1"/>
  <c r="G22" i="2"/>
  <c r="I22" i="2" s="1"/>
  <c r="G23" i="2"/>
  <c r="I23" i="2" s="1"/>
  <c r="G28" i="2"/>
  <c r="I28" i="2" s="1"/>
  <c r="G29" i="2"/>
  <c r="I29" i="2" s="1"/>
  <c r="G30" i="2"/>
  <c r="I30" i="2" s="1"/>
  <c r="G33" i="2"/>
  <c r="I33" i="2" s="1"/>
  <c r="G34" i="2"/>
  <c r="I34" i="2" s="1"/>
  <c r="G37" i="2"/>
  <c r="I37" i="2" s="1"/>
  <c r="G38" i="2"/>
  <c r="I38" i="2" s="1"/>
  <c r="G43" i="2"/>
  <c r="I43" i="2" s="1"/>
  <c r="G44" i="2"/>
  <c r="I44" i="2" s="1"/>
  <c r="G48" i="2"/>
  <c r="I48" i="2" s="1"/>
  <c r="G49" i="2"/>
  <c r="I49" i="2" s="1"/>
  <c r="G56" i="2"/>
  <c r="I56" i="2" s="1"/>
  <c r="G60" i="2"/>
  <c r="I60" i="2" s="1"/>
  <c r="G61" i="2"/>
  <c r="I61" i="2" s="1"/>
  <c r="G62" i="2"/>
  <c r="I62" i="2" s="1"/>
  <c r="G65" i="2"/>
  <c r="I65" i="2" s="1"/>
  <c r="G66" i="2"/>
  <c r="I66" i="2" s="1"/>
  <c r="G71" i="2"/>
  <c r="I71" i="2" s="1"/>
  <c r="G72" i="2"/>
  <c r="I72" i="2" s="1"/>
  <c r="G73" i="2"/>
  <c r="I73" i="2" s="1"/>
  <c r="G78" i="2"/>
  <c r="I78" i="2" s="1"/>
  <c r="G90" i="2"/>
  <c r="I90" i="2" s="1"/>
  <c r="G91" i="2"/>
  <c r="I91" i="2" s="1"/>
  <c r="G92" i="2"/>
  <c r="I92" i="2" s="1"/>
  <c r="G95" i="2"/>
  <c r="I95" i="2" s="1"/>
  <c r="G96" i="2"/>
  <c r="I96" i="2" s="1"/>
  <c r="G99" i="2"/>
  <c r="I99" i="2" s="1"/>
  <c r="G100" i="2"/>
  <c r="I100" i="2" s="1"/>
  <c r="G101" i="2"/>
  <c r="I101" i="2" s="1"/>
  <c r="G105" i="2"/>
  <c r="I105" i="2" s="1"/>
  <c r="G109" i="2"/>
  <c r="I109" i="2" s="1"/>
  <c r="G110" i="2"/>
  <c r="I110" i="2" s="1"/>
  <c r="G111" i="2"/>
  <c r="I111" i="2" s="1"/>
  <c r="G114" i="2"/>
  <c r="I114" i="2" s="1"/>
  <c r="G115" i="2"/>
  <c r="I115" i="2" s="1"/>
  <c r="G119" i="2"/>
  <c r="I119" i="2" s="1"/>
  <c r="G120" i="2"/>
  <c r="I120" i="2" s="1"/>
  <c r="G121" i="2"/>
  <c r="I121" i="2" s="1"/>
  <c r="G127" i="2"/>
  <c r="I127" i="2" s="1"/>
  <c r="G140" i="2"/>
  <c r="I140" i="2" s="1"/>
  <c r="G141" i="2"/>
  <c r="I141" i="2" s="1"/>
  <c r="G142" i="2"/>
  <c r="I142" i="2" s="1"/>
  <c r="G145" i="2"/>
  <c r="I145" i="2" s="1"/>
  <c r="G146" i="2"/>
  <c r="I146" i="2" s="1"/>
  <c r="G150" i="2"/>
  <c r="I150" i="2" s="1"/>
  <c r="G157" i="2"/>
  <c r="I157" i="2" s="1"/>
  <c r="G164" i="2"/>
  <c r="I164" i="2" s="1"/>
  <c r="G166" i="2"/>
  <c r="I166" i="2" s="1"/>
  <c r="G174" i="2"/>
  <c r="I174" i="2" s="1"/>
  <c r="G175" i="2"/>
  <c r="I175" i="2" s="1"/>
  <c r="G177" i="2"/>
  <c r="I177" i="2" s="1"/>
  <c r="G178" i="2"/>
  <c r="I178" i="2" s="1"/>
  <c r="G181" i="2"/>
  <c r="I181" i="2" s="1"/>
  <c r="G182" i="2"/>
  <c r="I182" i="2" s="1"/>
  <c r="G188" i="2"/>
  <c r="I188" i="2" s="1"/>
  <c r="G194" i="2"/>
  <c r="I194" i="2" s="1"/>
  <c r="G204" i="2"/>
  <c r="I204" i="2" s="1"/>
  <c r="G205" i="2"/>
  <c r="I205" i="2" s="1"/>
  <c r="G208" i="2"/>
  <c r="I208" i="2" s="1"/>
  <c r="G209" i="2"/>
  <c r="I209" i="2" s="1"/>
  <c r="G211" i="2"/>
  <c r="I211" i="2" s="1"/>
  <c r="G221" i="2"/>
  <c r="I221" i="2" s="1"/>
  <c r="G222" i="2"/>
  <c r="I222" i="2" s="1"/>
  <c r="G225" i="2"/>
  <c r="I225" i="2" s="1"/>
  <c r="G226" i="2"/>
  <c r="I226" i="2" s="1"/>
  <c r="G232" i="2"/>
  <c r="I232" i="2" s="1"/>
  <c r="G233" i="2"/>
  <c r="I233" i="2" s="1"/>
  <c r="G234" i="2"/>
  <c r="I234" i="2" s="1"/>
  <c r="G235" i="2"/>
  <c r="I235" i="2" s="1"/>
  <c r="G238" i="2"/>
  <c r="I238" i="2" s="1"/>
  <c r="G239" i="2"/>
  <c r="I239" i="2" s="1"/>
  <c r="G241" i="2"/>
  <c r="I241" i="2" s="1"/>
  <c r="G242" i="2"/>
  <c r="I242" i="2" s="1"/>
  <c r="G243" i="2"/>
  <c r="I243" i="2" s="1"/>
  <c r="G252" i="2"/>
  <c r="I252" i="2" s="1"/>
  <c r="G258" i="2"/>
  <c r="I258" i="2" s="1"/>
  <c r="G260" i="2"/>
  <c r="I260" i="2" s="1"/>
  <c r="G269" i="2"/>
  <c r="I269" i="2" s="1"/>
  <c r="G281" i="2"/>
  <c r="I281" i="2" s="1"/>
  <c r="G290" i="2"/>
  <c r="I290" i="2" s="1"/>
  <c r="G291" i="2"/>
  <c r="I291" i="2" s="1"/>
  <c r="G292" i="2"/>
  <c r="I292" i="2" s="1"/>
  <c r="G301" i="2"/>
  <c r="I301" i="2" s="1"/>
  <c r="G310" i="2"/>
  <c r="I310" i="2" s="1"/>
  <c r="G320" i="2"/>
  <c r="I320" i="2" s="1"/>
  <c r="G327" i="2"/>
  <c r="I327" i="2" s="1"/>
  <c r="G336" i="2"/>
  <c r="I336" i="2" s="1"/>
  <c r="G340" i="2"/>
  <c r="I340" i="2" s="1"/>
  <c r="G345" i="2"/>
  <c r="I345" i="2" s="1"/>
  <c r="G351" i="2"/>
  <c r="I351" i="2" s="1"/>
  <c r="G370" i="2"/>
  <c r="I370" i="2" s="1"/>
  <c r="G374" i="2"/>
  <c r="I374" i="2" s="1"/>
  <c r="G382" i="2"/>
  <c r="I382" i="2" s="1"/>
  <c r="G383" i="2"/>
  <c r="I383" i="2" s="1"/>
  <c r="G384" i="2"/>
  <c r="I384" i="2" s="1"/>
  <c r="G388" i="2"/>
  <c r="I388" i="2" s="1"/>
  <c r="G393" i="2"/>
  <c r="I393" i="2" s="1"/>
  <c r="G394" i="2"/>
  <c r="I394" i="2" s="1"/>
  <c r="G395" i="2"/>
  <c r="I395" i="2" s="1"/>
  <c r="G398" i="2"/>
  <c r="I398" i="2" s="1"/>
  <c r="G399" i="2"/>
  <c r="I399" i="2" s="1"/>
  <c r="G404" i="2"/>
  <c r="I404" i="2" s="1"/>
  <c r="G405" i="2"/>
  <c r="I405" i="2" s="1"/>
  <c r="G410" i="2"/>
  <c r="I410" i="2" s="1"/>
  <c r="G411" i="2"/>
  <c r="I411" i="2" s="1"/>
  <c r="G412" i="2"/>
  <c r="I412" i="2" s="1"/>
  <c r="G415" i="2"/>
  <c r="I415" i="2" s="1"/>
  <c r="G416" i="2"/>
  <c r="I416" i="2" s="1"/>
  <c r="G424" i="2"/>
  <c r="I424" i="2" s="1"/>
  <c r="G439" i="2"/>
  <c r="I439" i="2" s="1"/>
  <c r="G444" i="2"/>
  <c r="I444" i="2" s="1"/>
  <c r="G445" i="2"/>
  <c r="I445" i="2" s="1"/>
  <c r="G446" i="2"/>
  <c r="I446" i="2" s="1"/>
  <c r="G449" i="2"/>
  <c r="I449" i="2" s="1"/>
  <c r="G450" i="2"/>
  <c r="I450" i="2" s="1"/>
  <c r="G453" i="2"/>
  <c r="I453" i="2" s="1"/>
  <c r="G454" i="2"/>
  <c r="I454" i="2" s="1"/>
  <c r="G459" i="2"/>
  <c r="I459" i="2" s="1"/>
  <c r="G462" i="2"/>
  <c r="I462" i="2" s="1"/>
  <c r="G467" i="2"/>
  <c r="I467" i="2" s="1"/>
  <c r="G468" i="2"/>
  <c r="I468" i="2" s="1"/>
  <c r="G469" i="2"/>
  <c r="I469" i="2" s="1"/>
  <c r="G471" i="2"/>
  <c r="I471" i="2" s="1"/>
  <c r="G472" i="2"/>
  <c r="I472" i="2" s="1"/>
  <c r="G476" i="2"/>
  <c r="I476" i="2" s="1"/>
  <c r="G477" i="2"/>
  <c r="I477" i="2" s="1"/>
  <c r="G478" i="2"/>
  <c r="I478" i="2" s="1"/>
  <c r="G481" i="2"/>
  <c r="I481" i="2" s="1"/>
  <c r="G482" i="2"/>
  <c r="I482" i="2" s="1"/>
  <c r="G485" i="2"/>
  <c r="I485" i="2" s="1"/>
  <c r="G486" i="2"/>
  <c r="I486" i="2" s="1"/>
  <c r="G495" i="2"/>
  <c r="I495" i="2" s="1"/>
  <c r="G502" i="2"/>
  <c r="I502" i="2" s="1"/>
  <c r="G505" i="2"/>
  <c r="I505" i="2" s="1"/>
  <c r="G510" i="2"/>
  <c r="I510" i="2" s="1"/>
  <c r="G515" i="2"/>
  <c r="I515" i="2" s="1"/>
  <c r="G520" i="2"/>
  <c r="I520" i="2" s="1"/>
  <c r="G526" i="2"/>
  <c r="I526" i="2" s="1"/>
  <c r="G529" i="2"/>
  <c r="I529" i="2" s="1"/>
  <c r="G534" i="2"/>
  <c r="I534" i="2" s="1"/>
  <c r="G540" i="2"/>
  <c r="I540" i="2" s="1"/>
  <c r="G543" i="2"/>
  <c r="I543" i="2" s="1"/>
  <c r="G548" i="2"/>
  <c r="I548" i="2" s="1"/>
  <c r="G551" i="2"/>
  <c r="I551" i="2" s="1"/>
  <c r="G570" i="2"/>
  <c r="I570" i="2" s="1"/>
  <c r="G582" i="2"/>
  <c r="I582" i="2" s="1"/>
  <c r="G594" i="2"/>
  <c r="I594" i="2" s="1"/>
  <c r="G595" i="2"/>
  <c r="I595" i="2" s="1"/>
  <c r="G596" i="2"/>
  <c r="I596" i="2" s="1"/>
  <c r="G599" i="2"/>
  <c r="I599" i="2" s="1"/>
  <c r="G600" i="2"/>
  <c r="I600" i="2" s="1"/>
  <c r="G603" i="2"/>
  <c r="I603" i="2" s="1"/>
  <c r="G609" i="2"/>
  <c r="I609" i="2" s="1"/>
  <c r="G611" i="2"/>
  <c r="I611" i="2" s="1"/>
  <c r="G612" i="2"/>
  <c r="I612" i="2" s="1"/>
  <c r="G630" i="2"/>
  <c r="I630" i="2" s="1"/>
  <c r="G633" i="2"/>
  <c r="I633" i="2" s="1"/>
  <c r="G638" i="2"/>
  <c r="I638" i="2" s="1"/>
  <c r="G643" i="2"/>
  <c r="I643" i="2" s="1"/>
  <c r="G649" i="2"/>
  <c r="I649" i="2" s="1"/>
  <c r="G655" i="2"/>
  <c r="I655" i="2" s="1"/>
  <c r="G660" i="2"/>
  <c r="I660" i="2" s="1"/>
  <c r="G665" i="2"/>
  <c r="I665" i="2" s="1"/>
  <c r="G671" i="2"/>
  <c r="I671" i="2" s="1"/>
  <c r="A640" i="2"/>
  <c r="C640" i="2"/>
  <c r="D640" i="2"/>
  <c r="E640" i="2"/>
  <c r="F640" i="2"/>
  <c r="A641" i="2"/>
  <c r="C641" i="2"/>
  <c r="D641" i="2"/>
  <c r="E641" i="2"/>
  <c r="F641" i="2"/>
  <c r="A642" i="2"/>
  <c r="C642" i="2"/>
  <c r="D642" i="2"/>
  <c r="E642" i="2"/>
  <c r="F642" i="2"/>
  <c r="A643" i="2"/>
  <c r="C643" i="2"/>
  <c r="D643" i="2"/>
  <c r="E643" i="2"/>
  <c r="F643" i="2"/>
  <c r="A644" i="2"/>
  <c r="C644" i="2"/>
  <c r="D644" i="2"/>
  <c r="E644" i="2"/>
  <c r="F644" i="2"/>
  <c r="A645" i="2"/>
  <c r="C645" i="2"/>
  <c r="D645" i="2"/>
  <c r="E645" i="2"/>
  <c r="F645" i="2"/>
  <c r="A646" i="2"/>
  <c r="C646" i="2"/>
  <c r="D646" i="2"/>
  <c r="E646" i="2"/>
  <c r="F646" i="2"/>
  <c r="A647" i="2"/>
  <c r="C647" i="2"/>
  <c r="D647" i="2"/>
  <c r="E647" i="2"/>
  <c r="F647" i="2"/>
  <c r="A648" i="2"/>
  <c r="C648" i="2"/>
  <c r="D648" i="2"/>
  <c r="E648" i="2"/>
  <c r="F648" i="2"/>
  <c r="A649" i="2"/>
  <c r="C649" i="2"/>
  <c r="D649" i="2"/>
  <c r="E649" i="2"/>
  <c r="F649" i="2"/>
  <c r="A650" i="2"/>
  <c r="C650" i="2"/>
  <c r="D650" i="2"/>
  <c r="E650" i="2"/>
  <c r="F650" i="2"/>
  <c r="A651" i="2"/>
  <c r="C651" i="2"/>
  <c r="D651" i="2"/>
  <c r="E651" i="2"/>
  <c r="F651" i="2"/>
  <c r="A652" i="2"/>
  <c r="C652" i="2"/>
  <c r="D652" i="2"/>
  <c r="E652" i="2"/>
  <c r="F652" i="2"/>
  <c r="A653" i="2"/>
  <c r="C653" i="2"/>
  <c r="D653" i="2"/>
  <c r="E653" i="2"/>
  <c r="F653" i="2"/>
  <c r="A654" i="2"/>
  <c r="C654" i="2"/>
  <c r="D654" i="2"/>
  <c r="E654" i="2"/>
  <c r="F654" i="2"/>
  <c r="A655" i="2"/>
  <c r="C655" i="2"/>
  <c r="D655" i="2"/>
  <c r="E655" i="2"/>
  <c r="F655" i="2"/>
  <c r="A656" i="2"/>
  <c r="C656" i="2"/>
  <c r="D656" i="2"/>
  <c r="E656" i="2"/>
  <c r="F656" i="2"/>
  <c r="A657" i="2"/>
  <c r="C657" i="2"/>
  <c r="D657" i="2"/>
  <c r="E657" i="2"/>
  <c r="F657" i="2"/>
  <c r="A658" i="2"/>
  <c r="C658" i="2"/>
  <c r="D658" i="2"/>
  <c r="E658" i="2"/>
  <c r="F658" i="2"/>
  <c r="A659" i="2"/>
  <c r="C659" i="2"/>
  <c r="D659" i="2"/>
  <c r="E659" i="2"/>
  <c r="F659" i="2"/>
  <c r="A660" i="2"/>
  <c r="C660" i="2"/>
  <c r="D660" i="2"/>
  <c r="E660" i="2"/>
  <c r="F660" i="2"/>
  <c r="A661" i="2"/>
  <c r="C661" i="2"/>
  <c r="D661" i="2"/>
  <c r="E661" i="2"/>
  <c r="F661" i="2"/>
  <c r="A662" i="2"/>
  <c r="C662" i="2"/>
  <c r="D662" i="2"/>
  <c r="E662" i="2"/>
  <c r="F662" i="2"/>
  <c r="A663" i="2"/>
  <c r="C663" i="2"/>
  <c r="D663" i="2"/>
  <c r="E663" i="2"/>
  <c r="F663" i="2"/>
  <c r="A664" i="2"/>
  <c r="C664" i="2"/>
  <c r="D664" i="2"/>
  <c r="E664" i="2"/>
  <c r="F664" i="2"/>
  <c r="A665" i="2"/>
  <c r="C665" i="2"/>
  <c r="D665" i="2"/>
  <c r="E665" i="2"/>
  <c r="F665" i="2"/>
  <c r="A666" i="2"/>
  <c r="C666" i="2"/>
  <c r="D666" i="2"/>
  <c r="E666" i="2"/>
  <c r="F666" i="2"/>
  <c r="A667" i="2"/>
  <c r="C667" i="2"/>
  <c r="D667" i="2"/>
  <c r="E667" i="2"/>
  <c r="F667" i="2"/>
  <c r="A668" i="2"/>
  <c r="C668" i="2"/>
  <c r="D668" i="2"/>
  <c r="E668" i="2"/>
  <c r="F668" i="2"/>
  <c r="A669" i="2"/>
  <c r="C669" i="2"/>
  <c r="D669" i="2"/>
  <c r="E669" i="2"/>
  <c r="F669" i="2"/>
  <c r="A670" i="2"/>
  <c r="C670" i="2"/>
  <c r="D670" i="2"/>
  <c r="E670" i="2"/>
  <c r="F670" i="2"/>
  <c r="A671" i="2"/>
  <c r="C671" i="2"/>
  <c r="D671" i="2"/>
  <c r="E671" i="2"/>
  <c r="F671" i="2"/>
  <c r="A639" i="2"/>
  <c r="D639" i="2"/>
  <c r="E639" i="2"/>
  <c r="F639" i="2"/>
  <c r="C639" i="2"/>
  <c r="A614" i="2"/>
  <c r="C614" i="2"/>
  <c r="D614" i="2"/>
  <c r="E614" i="2"/>
  <c r="F614" i="2"/>
  <c r="A615" i="2"/>
  <c r="C615" i="2"/>
  <c r="D615" i="2"/>
  <c r="E615" i="2"/>
  <c r="F615" i="2"/>
  <c r="A625" i="2"/>
  <c r="C625" i="2"/>
  <c r="D625" i="2"/>
  <c r="E625" i="2"/>
  <c r="F625" i="2"/>
  <c r="A626" i="2"/>
  <c r="C626" i="2"/>
  <c r="D626" i="2"/>
  <c r="E626" i="2"/>
  <c r="F626" i="2"/>
  <c r="A627" i="2"/>
  <c r="C627" i="2"/>
  <c r="D627" i="2"/>
  <c r="E627" i="2"/>
  <c r="F627" i="2"/>
  <c r="A628" i="2"/>
  <c r="C628" i="2"/>
  <c r="D628" i="2"/>
  <c r="E628" i="2"/>
  <c r="F628" i="2"/>
  <c r="A629" i="2"/>
  <c r="C629" i="2"/>
  <c r="D629" i="2"/>
  <c r="E629" i="2"/>
  <c r="F629" i="2"/>
  <c r="A630" i="2"/>
  <c r="C630" i="2"/>
  <c r="D630" i="2"/>
  <c r="E630" i="2"/>
  <c r="F630" i="2"/>
  <c r="A631" i="2"/>
  <c r="C631" i="2"/>
  <c r="D631" i="2"/>
  <c r="E631" i="2"/>
  <c r="F631" i="2"/>
  <c r="A632" i="2"/>
  <c r="C632" i="2"/>
  <c r="D632" i="2"/>
  <c r="E632" i="2"/>
  <c r="F632" i="2"/>
  <c r="A633" i="2"/>
  <c r="C633" i="2"/>
  <c r="D633" i="2"/>
  <c r="E633" i="2"/>
  <c r="F633" i="2"/>
  <c r="A634" i="2"/>
  <c r="C634" i="2"/>
  <c r="D634" i="2"/>
  <c r="E634" i="2"/>
  <c r="F634" i="2"/>
  <c r="A635" i="2"/>
  <c r="C635" i="2"/>
  <c r="D635" i="2"/>
  <c r="E635" i="2"/>
  <c r="F635" i="2"/>
  <c r="A636" i="2"/>
  <c r="C636" i="2"/>
  <c r="D636" i="2"/>
  <c r="E636" i="2"/>
  <c r="F636" i="2"/>
  <c r="A637" i="2"/>
  <c r="C637" i="2"/>
  <c r="D637" i="2"/>
  <c r="E637" i="2"/>
  <c r="F637" i="2"/>
  <c r="A638" i="2"/>
  <c r="C638" i="2"/>
  <c r="D638" i="2"/>
  <c r="E638" i="2"/>
  <c r="F638" i="2"/>
  <c r="A613" i="2"/>
  <c r="D613" i="2"/>
  <c r="E613" i="2"/>
  <c r="F613" i="2"/>
  <c r="C613" i="2"/>
  <c r="A608" i="2"/>
  <c r="C608" i="2"/>
  <c r="D608" i="2"/>
  <c r="E608" i="2"/>
  <c r="F608" i="2"/>
  <c r="A609" i="2"/>
  <c r="C609" i="2"/>
  <c r="D609" i="2"/>
  <c r="E609" i="2"/>
  <c r="F609" i="2"/>
  <c r="A610" i="2"/>
  <c r="C610" i="2"/>
  <c r="D610" i="2"/>
  <c r="E610" i="2"/>
  <c r="F610" i="2"/>
  <c r="A611" i="2"/>
  <c r="C611" i="2"/>
  <c r="D611" i="2"/>
  <c r="E611" i="2"/>
  <c r="F611" i="2"/>
  <c r="A612" i="2"/>
  <c r="C612" i="2"/>
  <c r="D612" i="2"/>
  <c r="E612" i="2"/>
  <c r="F612" i="2"/>
  <c r="A590" i="2"/>
  <c r="C590" i="2"/>
  <c r="D590" i="2"/>
  <c r="E590" i="2"/>
  <c r="F590" i="2"/>
  <c r="A591" i="2"/>
  <c r="C591" i="2"/>
  <c r="D591" i="2"/>
  <c r="E591" i="2"/>
  <c r="F591" i="2"/>
  <c r="A592" i="2"/>
  <c r="C592" i="2"/>
  <c r="D592" i="2"/>
  <c r="E592" i="2"/>
  <c r="F592" i="2"/>
  <c r="A593" i="2"/>
  <c r="C593" i="2"/>
  <c r="D593" i="2"/>
  <c r="E593" i="2"/>
  <c r="F593" i="2"/>
  <c r="A594" i="2"/>
  <c r="C594" i="2"/>
  <c r="D594" i="2"/>
  <c r="E594" i="2"/>
  <c r="F594" i="2"/>
  <c r="A595" i="2"/>
  <c r="C595" i="2"/>
  <c r="D595" i="2"/>
  <c r="E595" i="2"/>
  <c r="F595" i="2"/>
  <c r="A596" i="2"/>
  <c r="C596" i="2"/>
  <c r="D596" i="2"/>
  <c r="E596" i="2"/>
  <c r="F596" i="2"/>
  <c r="A597" i="2"/>
  <c r="C597" i="2"/>
  <c r="D597" i="2"/>
  <c r="E597" i="2"/>
  <c r="F597" i="2"/>
  <c r="A598" i="2"/>
  <c r="C598" i="2"/>
  <c r="D598" i="2"/>
  <c r="E598" i="2"/>
  <c r="F598" i="2"/>
  <c r="A599" i="2"/>
  <c r="C599" i="2"/>
  <c r="D599" i="2"/>
  <c r="E599" i="2"/>
  <c r="F599" i="2"/>
  <c r="A600" i="2"/>
  <c r="C600" i="2"/>
  <c r="D600" i="2"/>
  <c r="E600" i="2"/>
  <c r="F600" i="2"/>
  <c r="A601" i="2"/>
  <c r="C601" i="2"/>
  <c r="D601" i="2"/>
  <c r="E601" i="2"/>
  <c r="F601" i="2"/>
  <c r="A602" i="2"/>
  <c r="C602" i="2"/>
  <c r="D602" i="2"/>
  <c r="E602" i="2"/>
  <c r="F602" i="2"/>
  <c r="A603" i="2"/>
  <c r="C603" i="2"/>
  <c r="D603" i="2"/>
  <c r="E603" i="2"/>
  <c r="F603" i="2"/>
  <c r="A605" i="2"/>
  <c r="C605" i="2"/>
  <c r="D605" i="2"/>
  <c r="E605" i="2"/>
  <c r="F605" i="2"/>
  <c r="A606" i="2"/>
  <c r="C606" i="2"/>
  <c r="D606" i="2"/>
  <c r="E606" i="2"/>
  <c r="F606" i="2"/>
  <c r="A607" i="2"/>
  <c r="C607" i="2"/>
  <c r="D607" i="2"/>
  <c r="E607" i="2"/>
  <c r="F607" i="2"/>
  <c r="A589" i="2"/>
  <c r="D589" i="2"/>
  <c r="E589" i="2"/>
  <c r="F589" i="2"/>
  <c r="C589" i="2"/>
  <c r="A566" i="2"/>
  <c r="C566" i="2"/>
  <c r="D566" i="2"/>
  <c r="E566" i="2"/>
  <c r="F566" i="2"/>
  <c r="A567" i="2"/>
  <c r="C567" i="2"/>
  <c r="D567" i="2"/>
  <c r="E567" i="2"/>
  <c r="F567" i="2"/>
  <c r="A568" i="2"/>
  <c r="C568" i="2"/>
  <c r="D568" i="2"/>
  <c r="E568" i="2"/>
  <c r="F568" i="2"/>
  <c r="A569" i="2"/>
  <c r="C569" i="2"/>
  <c r="D569" i="2"/>
  <c r="E569" i="2"/>
  <c r="F569" i="2"/>
  <c r="A570" i="2"/>
  <c r="C570" i="2"/>
  <c r="D570" i="2"/>
  <c r="E570" i="2"/>
  <c r="F570" i="2"/>
  <c r="A576" i="2"/>
  <c r="C576" i="2"/>
  <c r="D576" i="2"/>
  <c r="E576" i="2"/>
  <c r="F576" i="2"/>
  <c r="A577" i="2"/>
  <c r="C577" i="2"/>
  <c r="D577" i="2"/>
  <c r="E577" i="2"/>
  <c r="F577" i="2"/>
  <c r="A578" i="2"/>
  <c r="C578" i="2"/>
  <c r="D578" i="2"/>
  <c r="E578" i="2"/>
  <c r="F578" i="2"/>
  <c r="A579" i="2"/>
  <c r="C579" i="2"/>
  <c r="D579" i="2"/>
  <c r="E579" i="2"/>
  <c r="F579" i="2"/>
  <c r="A580" i="2"/>
  <c r="C580" i="2"/>
  <c r="D580" i="2"/>
  <c r="E580" i="2"/>
  <c r="F580" i="2"/>
  <c r="A581" i="2"/>
  <c r="C581" i="2"/>
  <c r="D581" i="2"/>
  <c r="E581" i="2"/>
  <c r="F581" i="2"/>
  <c r="A582" i="2"/>
  <c r="C582" i="2"/>
  <c r="D582" i="2"/>
  <c r="E582" i="2"/>
  <c r="F582" i="2"/>
  <c r="A565" i="2"/>
  <c r="D565" i="2"/>
  <c r="E565" i="2"/>
  <c r="F565" i="2"/>
  <c r="C565" i="2"/>
  <c r="A534" i="2"/>
  <c r="C534" i="2"/>
  <c r="D534" i="2"/>
  <c r="E534" i="2"/>
  <c r="F534" i="2"/>
  <c r="A535" i="2"/>
  <c r="C535" i="2"/>
  <c r="D535" i="2"/>
  <c r="E535" i="2"/>
  <c r="F535" i="2"/>
  <c r="A536" i="2"/>
  <c r="C536" i="2"/>
  <c r="D536" i="2"/>
  <c r="E536" i="2"/>
  <c r="F536" i="2"/>
  <c r="A537" i="2"/>
  <c r="C537" i="2"/>
  <c r="D537" i="2"/>
  <c r="E537" i="2"/>
  <c r="F537" i="2"/>
  <c r="A538" i="2"/>
  <c r="C538" i="2"/>
  <c r="D538" i="2"/>
  <c r="E538" i="2"/>
  <c r="F538" i="2"/>
  <c r="A539" i="2"/>
  <c r="C539" i="2"/>
  <c r="D539" i="2"/>
  <c r="E539" i="2"/>
  <c r="F539" i="2"/>
  <c r="A540" i="2"/>
  <c r="C540" i="2"/>
  <c r="D540" i="2"/>
  <c r="E540" i="2"/>
  <c r="F540" i="2"/>
  <c r="A541" i="2"/>
  <c r="C541" i="2"/>
  <c r="D541" i="2"/>
  <c r="E541" i="2"/>
  <c r="F541" i="2"/>
  <c r="A542" i="2"/>
  <c r="C542" i="2"/>
  <c r="D542" i="2"/>
  <c r="E542" i="2"/>
  <c r="F542" i="2"/>
  <c r="A543" i="2"/>
  <c r="C543" i="2"/>
  <c r="D543" i="2"/>
  <c r="E543" i="2"/>
  <c r="F543" i="2"/>
  <c r="A544" i="2"/>
  <c r="C544" i="2"/>
  <c r="D544" i="2"/>
  <c r="E544" i="2"/>
  <c r="F544" i="2"/>
  <c r="A545" i="2"/>
  <c r="C545" i="2"/>
  <c r="D545" i="2"/>
  <c r="E545" i="2"/>
  <c r="F545" i="2"/>
  <c r="A546" i="2"/>
  <c r="C546" i="2"/>
  <c r="D546" i="2"/>
  <c r="E546" i="2"/>
  <c r="F546" i="2"/>
  <c r="A547" i="2"/>
  <c r="C547" i="2"/>
  <c r="D547" i="2"/>
  <c r="E547" i="2"/>
  <c r="F547" i="2"/>
  <c r="A548" i="2"/>
  <c r="C548" i="2"/>
  <c r="D548" i="2"/>
  <c r="E548" i="2"/>
  <c r="F548" i="2"/>
  <c r="A549" i="2"/>
  <c r="C549" i="2"/>
  <c r="D549" i="2"/>
  <c r="E549" i="2"/>
  <c r="F549" i="2"/>
  <c r="A550" i="2"/>
  <c r="C550" i="2"/>
  <c r="D550" i="2"/>
  <c r="E550" i="2"/>
  <c r="F550" i="2"/>
  <c r="A551" i="2"/>
  <c r="C551" i="2"/>
  <c r="D551" i="2"/>
  <c r="E551" i="2"/>
  <c r="F551" i="2"/>
  <c r="A489" i="2"/>
  <c r="C489" i="2"/>
  <c r="D489" i="2"/>
  <c r="E489" i="2"/>
  <c r="F489" i="2"/>
  <c r="A490" i="2"/>
  <c r="C490" i="2"/>
  <c r="D490" i="2"/>
  <c r="E490" i="2"/>
  <c r="F490" i="2"/>
  <c r="A491" i="2"/>
  <c r="C491" i="2"/>
  <c r="D491" i="2"/>
  <c r="E491" i="2"/>
  <c r="A492" i="2"/>
  <c r="C492" i="2"/>
  <c r="D492" i="2"/>
  <c r="E492" i="2"/>
  <c r="F492" i="2"/>
  <c r="A493" i="2"/>
  <c r="C493" i="2"/>
  <c r="D493" i="2"/>
  <c r="E493" i="2"/>
  <c r="F493" i="2"/>
  <c r="A494" i="2"/>
  <c r="C494" i="2"/>
  <c r="D494" i="2"/>
  <c r="E494" i="2"/>
  <c r="F494" i="2"/>
  <c r="A495" i="2"/>
  <c r="C495" i="2"/>
  <c r="D495" i="2"/>
  <c r="E495" i="2"/>
  <c r="F495" i="2"/>
  <c r="C496" i="2"/>
  <c r="D496" i="2"/>
  <c r="A497" i="2"/>
  <c r="C497" i="2"/>
  <c r="D497" i="2"/>
  <c r="E497" i="2"/>
  <c r="F497" i="2"/>
  <c r="A498" i="2"/>
  <c r="C498" i="2"/>
  <c r="D498" i="2"/>
  <c r="E498" i="2"/>
  <c r="A499" i="2"/>
  <c r="C499" i="2"/>
  <c r="D499" i="2"/>
  <c r="E499" i="2"/>
  <c r="A500" i="2"/>
  <c r="C500" i="2"/>
  <c r="D500" i="2"/>
  <c r="E500" i="2"/>
  <c r="F500" i="2"/>
  <c r="A501" i="2"/>
  <c r="C501" i="2"/>
  <c r="D501" i="2"/>
  <c r="E501" i="2"/>
  <c r="F501" i="2"/>
  <c r="A502" i="2"/>
  <c r="C502" i="2"/>
  <c r="D502" i="2"/>
  <c r="E502" i="2"/>
  <c r="F502" i="2"/>
  <c r="A503" i="2"/>
  <c r="C503" i="2"/>
  <c r="D503" i="2"/>
  <c r="E503" i="2"/>
  <c r="F503" i="2"/>
  <c r="A504" i="2"/>
  <c r="C504" i="2"/>
  <c r="D504" i="2"/>
  <c r="E504" i="2"/>
  <c r="F504" i="2"/>
  <c r="A505" i="2"/>
  <c r="C505" i="2"/>
  <c r="D505" i="2"/>
  <c r="E505" i="2"/>
  <c r="F505" i="2"/>
  <c r="A506" i="2"/>
  <c r="C506" i="2"/>
  <c r="D506" i="2"/>
  <c r="E506" i="2"/>
  <c r="F506" i="2"/>
  <c r="A507" i="2"/>
  <c r="C507" i="2"/>
  <c r="D507" i="2"/>
  <c r="E507" i="2"/>
  <c r="F507" i="2"/>
  <c r="A508" i="2"/>
  <c r="C508" i="2"/>
  <c r="D508" i="2"/>
  <c r="E508" i="2"/>
  <c r="F508" i="2"/>
  <c r="A509" i="2"/>
  <c r="C509" i="2"/>
  <c r="D509" i="2"/>
  <c r="E509" i="2"/>
  <c r="F509" i="2"/>
  <c r="A510" i="2"/>
  <c r="C510" i="2"/>
  <c r="D510" i="2"/>
  <c r="E510" i="2"/>
  <c r="F510" i="2"/>
  <c r="A511" i="2"/>
  <c r="C511" i="2"/>
  <c r="D511" i="2"/>
  <c r="E511" i="2"/>
  <c r="F511" i="2"/>
  <c r="A512" i="2"/>
  <c r="C512" i="2"/>
  <c r="D512" i="2"/>
  <c r="E512" i="2"/>
  <c r="F512" i="2"/>
  <c r="A513" i="2"/>
  <c r="C513" i="2"/>
  <c r="D513" i="2"/>
  <c r="E513" i="2"/>
  <c r="F513" i="2"/>
  <c r="A514" i="2"/>
  <c r="C514" i="2"/>
  <c r="D514" i="2"/>
  <c r="E514" i="2"/>
  <c r="F514" i="2"/>
  <c r="A515" i="2"/>
  <c r="C515" i="2"/>
  <c r="D515" i="2"/>
  <c r="E515" i="2"/>
  <c r="F515" i="2"/>
  <c r="A516" i="2"/>
  <c r="C516" i="2"/>
  <c r="D516" i="2"/>
  <c r="E516" i="2"/>
  <c r="F516" i="2"/>
  <c r="A517" i="2"/>
  <c r="C517" i="2"/>
  <c r="D517" i="2"/>
  <c r="E517" i="2"/>
  <c r="F517" i="2"/>
  <c r="A518" i="2"/>
  <c r="C518" i="2"/>
  <c r="D518" i="2"/>
  <c r="E518" i="2"/>
  <c r="F518" i="2"/>
  <c r="A519" i="2"/>
  <c r="C519" i="2"/>
  <c r="D519" i="2"/>
  <c r="E519" i="2"/>
  <c r="F519" i="2"/>
  <c r="A520" i="2"/>
  <c r="C520" i="2"/>
  <c r="D520" i="2"/>
  <c r="E520" i="2"/>
  <c r="F520" i="2"/>
  <c r="A521" i="2"/>
  <c r="C521" i="2"/>
  <c r="D521" i="2"/>
  <c r="E521" i="2"/>
  <c r="F521" i="2"/>
  <c r="A522" i="2"/>
  <c r="C522" i="2"/>
  <c r="D522" i="2"/>
  <c r="E522" i="2"/>
  <c r="F522" i="2"/>
  <c r="A523" i="2"/>
  <c r="C523" i="2"/>
  <c r="D523" i="2"/>
  <c r="E523" i="2"/>
  <c r="F523" i="2"/>
  <c r="A524" i="2"/>
  <c r="C524" i="2"/>
  <c r="D524" i="2"/>
  <c r="E524" i="2"/>
  <c r="F524" i="2"/>
  <c r="A525" i="2"/>
  <c r="C525" i="2"/>
  <c r="D525" i="2"/>
  <c r="E525" i="2"/>
  <c r="F525" i="2"/>
  <c r="A526" i="2"/>
  <c r="C526" i="2"/>
  <c r="D526" i="2"/>
  <c r="E526" i="2"/>
  <c r="F526" i="2"/>
  <c r="A527" i="2"/>
  <c r="C527" i="2"/>
  <c r="D527" i="2"/>
  <c r="E527" i="2"/>
  <c r="F527" i="2"/>
  <c r="A528" i="2"/>
  <c r="C528" i="2"/>
  <c r="D528" i="2"/>
  <c r="E528" i="2"/>
  <c r="F528" i="2"/>
  <c r="A529" i="2"/>
  <c r="C529" i="2"/>
  <c r="D529" i="2"/>
  <c r="E529" i="2"/>
  <c r="F529" i="2"/>
  <c r="A530" i="2"/>
  <c r="C530" i="2"/>
  <c r="D530" i="2"/>
  <c r="E530" i="2"/>
  <c r="F530" i="2"/>
  <c r="A531" i="2"/>
  <c r="C531" i="2"/>
  <c r="D531" i="2"/>
  <c r="E531" i="2"/>
  <c r="F531" i="2"/>
  <c r="A532" i="2"/>
  <c r="C532" i="2"/>
  <c r="D532" i="2"/>
  <c r="E532" i="2"/>
  <c r="F532" i="2"/>
  <c r="A533" i="2"/>
  <c r="C533" i="2"/>
  <c r="D533" i="2"/>
  <c r="E533" i="2"/>
  <c r="F533" i="2"/>
  <c r="A470" i="2"/>
  <c r="C470" i="2"/>
  <c r="D470" i="2"/>
  <c r="E470" i="2"/>
  <c r="F470" i="2"/>
  <c r="A471" i="2"/>
  <c r="C471" i="2"/>
  <c r="D471" i="2"/>
  <c r="E471" i="2"/>
  <c r="F471" i="2"/>
  <c r="A472" i="2"/>
  <c r="C472" i="2"/>
  <c r="D472" i="2"/>
  <c r="E472" i="2"/>
  <c r="F472" i="2"/>
  <c r="A473" i="2"/>
  <c r="C473" i="2"/>
  <c r="D473" i="2"/>
  <c r="E473" i="2"/>
  <c r="F473" i="2"/>
  <c r="A474" i="2"/>
  <c r="C474" i="2"/>
  <c r="D474" i="2"/>
  <c r="E474" i="2"/>
  <c r="F474" i="2"/>
  <c r="A475" i="2"/>
  <c r="C475" i="2"/>
  <c r="D475" i="2"/>
  <c r="E475" i="2"/>
  <c r="F475" i="2"/>
  <c r="A476" i="2"/>
  <c r="C476" i="2"/>
  <c r="D476" i="2"/>
  <c r="E476" i="2"/>
  <c r="F476" i="2"/>
  <c r="A477" i="2"/>
  <c r="C477" i="2"/>
  <c r="D477" i="2"/>
  <c r="E477" i="2"/>
  <c r="F477" i="2"/>
  <c r="A478" i="2"/>
  <c r="C478" i="2"/>
  <c r="D478" i="2"/>
  <c r="E478" i="2"/>
  <c r="F478" i="2"/>
  <c r="A479" i="2"/>
  <c r="C479" i="2"/>
  <c r="D479" i="2"/>
  <c r="E479" i="2"/>
  <c r="F479" i="2"/>
  <c r="A480" i="2"/>
  <c r="C480" i="2"/>
  <c r="D480" i="2"/>
  <c r="E480" i="2"/>
  <c r="F480" i="2"/>
  <c r="A481" i="2"/>
  <c r="C481" i="2"/>
  <c r="D481" i="2"/>
  <c r="E481" i="2"/>
  <c r="F481" i="2"/>
  <c r="A482" i="2"/>
  <c r="C482" i="2"/>
  <c r="D482" i="2"/>
  <c r="E482" i="2"/>
  <c r="F482" i="2"/>
  <c r="A483" i="2"/>
  <c r="C483" i="2"/>
  <c r="D483" i="2"/>
  <c r="E483" i="2"/>
  <c r="F483" i="2"/>
  <c r="A484" i="2"/>
  <c r="C484" i="2"/>
  <c r="D484" i="2"/>
  <c r="E484" i="2"/>
  <c r="F484" i="2"/>
  <c r="A485" i="2"/>
  <c r="C485" i="2"/>
  <c r="D485" i="2"/>
  <c r="E485" i="2"/>
  <c r="F485" i="2"/>
  <c r="A486" i="2"/>
  <c r="C486" i="2"/>
  <c r="D486" i="2"/>
  <c r="E486" i="2"/>
  <c r="F486" i="2"/>
  <c r="A458" i="2"/>
  <c r="C458" i="2"/>
  <c r="D458" i="2"/>
  <c r="E458" i="2"/>
  <c r="F458" i="2"/>
  <c r="A459" i="2"/>
  <c r="C459" i="2"/>
  <c r="D459" i="2"/>
  <c r="E459" i="2"/>
  <c r="F459" i="2"/>
  <c r="A460" i="2"/>
  <c r="C460" i="2"/>
  <c r="D460" i="2"/>
  <c r="E460" i="2"/>
  <c r="F460" i="2"/>
  <c r="A461" i="2"/>
  <c r="C461" i="2"/>
  <c r="D461" i="2"/>
  <c r="E461" i="2"/>
  <c r="F461" i="2"/>
  <c r="A462" i="2"/>
  <c r="C462" i="2"/>
  <c r="D462" i="2"/>
  <c r="E462" i="2"/>
  <c r="F462" i="2"/>
  <c r="A463" i="2"/>
  <c r="C463" i="2"/>
  <c r="D463" i="2"/>
  <c r="E463" i="2"/>
  <c r="F463" i="2"/>
  <c r="A464" i="2"/>
  <c r="C464" i="2"/>
  <c r="D464" i="2"/>
  <c r="E464" i="2"/>
  <c r="F464" i="2"/>
  <c r="A465" i="2"/>
  <c r="C465" i="2"/>
  <c r="D465" i="2"/>
  <c r="E465" i="2"/>
  <c r="F465" i="2"/>
  <c r="A466" i="2"/>
  <c r="C466" i="2"/>
  <c r="D466" i="2"/>
  <c r="E466" i="2"/>
  <c r="F466" i="2"/>
  <c r="A467" i="2"/>
  <c r="C467" i="2"/>
  <c r="D467" i="2"/>
  <c r="E467" i="2"/>
  <c r="F467" i="2"/>
  <c r="A468" i="2"/>
  <c r="C468" i="2"/>
  <c r="D468" i="2"/>
  <c r="E468" i="2"/>
  <c r="F468" i="2"/>
  <c r="A469" i="2"/>
  <c r="C469" i="2"/>
  <c r="D469" i="2"/>
  <c r="E469" i="2"/>
  <c r="F469" i="2"/>
  <c r="A419" i="2"/>
  <c r="C419" i="2"/>
  <c r="D419" i="2"/>
  <c r="E419" i="2"/>
  <c r="A420" i="2"/>
  <c r="C420" i="2"/>
  <c r="D420" i="2"/>
  <c r="E420" i="2"/>
  <c r="A421" i="2"/>
  <c r="C421" i="2"/>
  <c r="D421" i="2"/>
  <c r="E421" i="2"/>
  <c r="A422" i="2"/>
  <c r="C422" i="2"/>
  <c r="D422" i="2"/>
  <c r="E422" i="2"/>
  <c r="F422" i="2"/>
  <c r="A423" i="2"/>
  <c r="C423" i="2"/>
  <c r="D423" i="2"/>
  <c r="E423" i="2"/>
  <c r="F423" i="2"/>
  <c r="A424" i="2"/>
  <c r="C424" i="2"/>
  <c r="D424" i="2"/>
  <c r="E424" i="2"/>
  <c r="F424" i="2"/>
  <c r="A434" i="2"/>
  <c r="C434" i="2"/>
  <c r="D434" i="2"/>
  <c r="E434" i="2"/>
  <c r="A435" i="2"/>
  <c r="C435" i="2"/>
  <c r="D435" i="2"/>
  <c r="E435" i="2"/>
  <c r="A436" i="2"/>
  <c r="C436" i="2"/>
  <c r="D436" i="2"/>
  <c r="E436" i="2"/>
  <c r="A437" i="2"/>
  <c r="C437" i="2"/>
  <c r="D437" i="2"/>
  <c r="E437" i="2"/>
  <c r="F437" i="2"/>
  <c r="A438" i="2"/>
  <c r="C438" i="2"/>
  <c r="D438" i="2"/>
  <c r="E438" i="2"/>
  <c r="F438" i="2"/>
  <c r="A439" i="2"/>
  <c r="C439" i="2"/>
  <c r="D439" i="2"/>
  <c r="E439" i="2"/>
  <c r="F439" i="2"/>
  <c r="A440" i="2"/>
  <c r="C440" i="2"/>
  <c r="D440" i="2"/>
  <c r="E440" i="2"/>
  <c r="F440" i="2"/>
  <c r="A441" i="2"/>
  <c r="C441" i="2"/>
  <c r="D441" i="2"/>
  <c r="E441" i="2"/>
  <c r="F441" i="2"/>
  <c r="A442" i="2"/>
  <c r="C442" i="2"/>
  <c r="D442" i="2"/>
  <c r="E442" i="2"/>
  <c r="F442" i="2"/>
  <c r="A443" i="2"/>
  <c r="C443" i="2"/>
  <c r="D443" i="2"/>
  <c r="E443" i="2"/>
  <c r="F443" i="2"/>
  <c r="A444" i="2"/>
  <c r="C444" i="2"/>
  <c r="D444" i="2"/>
  <c r="E444" i="2"/>
  <c r="F444" i="2"/>
  <c r="A445" i="2"/>
  <c r="C445" i="2"/>
  <c r="D445" i="2"/>
  <c r="E445" i="2"/>
  <c r="F445" i="2"/>
  <c r="A446" i="2"/>
  <c r="C446" i="2"/>
  <c r="D446" i="2"/>
  <c r="E446" i="2"/>
  <c r="F446" i="2"/>
  <c r="A447" i="2"/>
  <c r="C447" i="2"/>
  <c r="D447" i="2"/>
  <c r="E447" i="2"/>
  <c r="F447" i="2"/>
  <c r="A448" i="2"/>
  <c r="C448" i="2"/>
  <c r="D448" i="2"/>
  <c r="E448" i="2"/>
  <c r="F448" i="2"/>
  <c r="A449" i="2"/>
  <c r="C449" i="2"/>
  <c r="D449" i="2"/>
  <c r="E449" i="2"/>
  <c r="F449" i="2"/>
  <c r="A450" i="2"/>
  <c r="C450" i="2"/>
  <c r="D450" i="2"/>
  <c r="E450" i="2"/>
  <c r="F450" i="2"/>
  <c r="A451" i="2"/>
  <c r="C451" i="2"/>
  <c r="D451" i="2"/>
  <c r="E451" i="2"/>
  <c r="F451" i="2"/>
  <c r="A452" i="2"/>
  <c r="C452" i="2"/>
  <c r="D452" i="2"/>
  <c r="E452" i="2"/>
  <c r="F452" i="2"/>
  <c r="A453" i="2"/>
  <c r="C453" i="2"/>
  <c r="D453" i="2"/>
  <c r="E453" i="2"/>
  <c r="F453" i="2"/>
  <c r="A454" i="2"/>
  <c r="C454" i="2"/>
  <c r="D454" i="2"/>
  <c r="E454" i="2"/>
  <c r="F454" i="2"/>
  <c r="A455" i="2"/>
  <c r="C455" i="2"/>
  <c r="D455" i="2"/>
  <c r="E455" i="2"/>
  <c r="F455" i="2"/>
  <c r="A456" i="2"/>
  <c r="C456" i="2"/>
  <c r="D456" i="2"/>
  <c r="E456" i="2"/>
  <c r="F456" i="2"/>
  <c r="A457" i="2"/>
  <c r="C457" i="2"/>
  <c r="D457" i="2"/>
  <c r="E457" i="2"/>
  <c r="F457" i="2"/>
  <c r="A417" i="2"/>
  <c r="A418" i="2"/>
  <c r="D418" i="2"/>
  <c r="E418" i="2"/>
  <c r="F418" i="2"/>
  <c r="C418" i="2"/>
  <c r="C417" i="2"/>
  <c r="A408" i="2"/>
  <c r="C408" i="2"/>
  <c r="D408" i="2"/>
  <c r="E408" i="2"/>
  <c r="F408" i="2"/>
  <c r="A409" i="2"/>
  <c r="C409" i="2"/>
  <c r="D409" i="2"/>
  <c r="E409" i="2"/>
  <c r="F409" i="2"/>
  <c r="A410" i="2"/>
  <c r="C410" i="2"/>
  <c r="D410" i="2"/>
  <c r="E410" i="2"/>
  <c r="F410" i="2"/>
  <c r="A411" i="2"/>
  <c r="C411" i="2"/>
  <c r="D411" i="2"/>
  <c r="E411" i="2"/>
  <c r="F411" i="2"/>
  <c r="A412" i="2"/>
  <c r="C412" i="2"/>
  <c r="D412" i="2"/>
  <c r="E412" i="2"/>
  <c r="F412" i="2"/>
  <c r="A413" i="2"/>
  <c r="C413" i="2"/>
  <c r="D413" i="2"/>
  <c r="E413" i="2"/>
  <c r="F413" i="2"/>
  <c r="A414" i="2"/>
  <c r="C414" i="2"/>
  <c r="D414" i="2"/>
  <c r="E414" i="2"/>
  <c r="F414" i="2"/>
  <c r="A415" i="2"/>
  <c r="C415" i="2"/>
  <c r="D415" i="2"/>
  <c r="E415" i="2"/>
  <c r="F415" i="2"/>
  <c r="A416" i="2"/>
  <c r="C416" i="2"/>
  <c r="D416" i="2"/>
  <c r="E416" i="2"/>
  <c r="F416" i="2"/>
  <c r="A407" i="2"/>
  <c r="D407" i="2"/>
  <c r="E407" i="2"/>
  <c r="F407" i="2"/>
  <c r="C407" i="2"/>
  <c r="A307" i="2"/>
  <c r="C307" i="2"/>
  <c r="D307" i="2"/>
  <c r="E307" i="2"/>
  <c r="A308" i="2"/>
  <c r="C308" i="2"/>
  <c r="D308" i="2"/>
  <c r="E308" i="2"/>
  <c r="F308" i="2"/>
  <c r="A309" i="2"/>
  <c r="C309" i="2"/>
  <c r="D309" i="2"/>
  <c r="E309" i="2"/>
  <c r="F309" i="2"/>
  <c r="A310" i="2"/>
  <c r="C310" i="2"/>
  <c r="D310" i="2"/>
  <c r="E310" i="2"/>
  <c r="F310" i="2"/>
  <c r="A316" i="2"/>
  <c r="C316" i="2"/>
  <c r="D316" i="2"/>
  <c r="E316" i="2"/>
  <c r="A317" i="2"/>
  <c r="C317" i="2"/>
  <c r="D317" i="2"/>
  <c r="E317" i="2"/>
  <c r="A318" i="2"/>
  <c r="C318" i="2"/>
  <c r="D318" i="2"/>
  <c r="E318" i="2"/>
  <c r="F318" i="2"/>
  <c r="A319" i="2"/>
  <c r="C319" i="2"/>
  <c r="D319" i="2"/>
  <c r="E319" i="2"/>
  <c r="F319" i="2"/>
  <c r="A320" i="2"/>
  <c r="C320" i="2"/>
  <c r="D320" i="2"/>
  <c r="E320" i="2"/>
  <c r="F320" i="2"/>
  <c r="A321" i="2"/>
  <c r="C321" i="2"/>
  <c r="D321" i="2"/>
  <c r="A322" i="2"/>
  <c r="C322" i="2"/>
  <c r="D322" i="2"/>
  <c r="E322" i="2"/>
  <c r="A323" i="2"/>
  <c r="C323" i="2"/>
  <c r="D323" i="2"/>
  <c r="E323" i="2"/>
  <c r="A324" i="2"/>
  <c r="C324" i="2"/>
  <c r="D324" i="2"/>
  <c r="E324" i="2"/>
  <c r="F324" i="2"/>
  <c r="A325" i="2"/>
  <c r="C325" i="2"/>
  <c r="D325" i="2"/>
  <c r="E325" i="2"/>
  <c r="F325" i="2"/>
  <c r="A326" i="2"/>
  <c r="C326" i="2"/>
  <c r="D326" i="2"/>
  <c r="E326" i="2"/>
  <c r="F326" i="2"/>
  <c r="A327" i="2"/>
  <c r="C327" i="2"/>
  <c r="D327" i="2"/>
  <c r="E327" i="2"/>
  <c r="F327" i="2"/>
  <c r="A333" i="2"/>
  <c r="C333" i="2"/>
  <c r="D333" i="2"/>
  <c r="E333" i="2"/>
  <c r="F333" i="2"/>
  <c r="A334" i="2"/>
  <c r="C334" i="2"/>
  <c r="D334" i="2"/>
  <c r="E334" i="2"/>
  <c r="F334" i="2"/>
  <c r="A335" i="2"/>
  <c r="C335" i="2"/>
  <c r="D335" i="2"/>
  <c r="E335" i="2"/>
  <c r="F335" i="2"/>
  <c r="A336" i="2"/>
  <c r="C336" i="2"/>
  <c r="D336" i="2"/>
  <c r="E336" i="2"/>
  <c r="F336" i="2"/>
  <c r="A337" i="2"/>
  <c r="C337" i="2"/>
  <c r="D337" i="2"/>
  <c r="E337" i="2"/>
  <c r="F337" i="2"/>
  <c r="A338" i="2"/>
  <c r="C338" i="2"/>
  <c r="D338" i="2"/>
  <c r="E338" i="2"/>
  <c r="F338" i="2"/>
  <c r="A339" i="2"/>
  <c r="C339" i="2"/>
  <c r="D339" i="2"/>
  <c r="E339" i="2"/>
  <c r="F339" i="2"/>
  <c r="A340" i="2"/>
  <c r="C340" i="2"/>
  <c r="D340" i="2"/>
  <c r="E340" i="2"/>
  <c r="F340" i="2"/>
  <c r="A341" i="2"/>
  <c r="C341" i="2"/>
  <c r="D341" i="2"/>
  <c r="E341" i="2"/>
  <c r="F341" i="2"/>
  <c r="A342" i="2"/>
  <c r="C342" i="2"/>
  <c r="D342" i="2"/>
  <c r="E342" i="2"/>
  <c r="F342" i="2"/>
  <c r="A343" i="2"/>
  <c r="C343" i="2"/>
  <c r="D343" i="2"/>
  <c r="E343" i="2"/>
  <c r="F343" i="2"/>
  <c r="A344" i="2"/>
  <c r="C344" i="2"/>
  <c r="D344" i="2"/>
  <c r="E344" i="2"/>
  <c r="F344" i="2"/>
  <c r="A345" i="2"/>
  <c r="C345" i="2"/>
  <c r="D345" i="2"/>
  <c r="E345" i="2"/>
  <c r="F345" i="2"/>
  <c r="A353" i="2"/>
  <c r="C353" i="2"/>
  <c r="D353" i="2"/>
  <c r="E353" i="2"/>
  <c r="F353" i="2"/>
  <c r="A354" i="2"/>
  <c r="C354" i="2"/>
  <c r="D354" i="2"/>
  <c r="E354" i="2"/>
  <c r="A355" i="2"/>
  <c r="C355" i="2"/>
  <c r="D355" i="2"/>
  <c r="E355" i="2"/>
  <c r="F355" i="2"/>
  <c r="A356" i="2"/>
  <c r="C356" i="2"/>
  <c r="D356" i="2"/>
  <c r="E356" i="2"/>
  <c r="F356" i="2"/>
  <c r="A357" i="2"/>
  <c r="C357" i="2"/>
  <c r="D357" i="2"/>
  <c r="E357" i="2"/>
  <c r="F357" i="2"/>
  <c r="A358" i="2"/>
  <c r="C358" i="2"/>
  <c r="D358" i="2"/>
  <c r="E358" i="2"/>
  <c r="F358" i="2"/>
  <c r="A346" i="2"/>
  <c r="C346" i="2"/>
  <c r="D346" i="2"/>
  <c r="E346" i="2"/>
  <c r="F346" i="2"/>
  <c r="A347" i="2"/>
  <c r="C347" i="2"/>
  <c r="D347" i="2"/>
  <c r="E347" i="2"/>
  <c r="A348" i="2"/>
  <c r="C348" i="2"/>
  <c r="D348" i="2"/>
  <c r="E348" i="2"/>
  <c r="F348" i="2"/>
  <c r="A349" i="2"/>
  <c r="C349" i="2"/>
  <c r="D349" i="2"/>
  <c r="E349" i="2"/>
  <c r="F349" i="2"/>
  <c r="A350" i="2"/>
  <c r="C350" i="2"/>
  <c r="D350" i="2"/>
  <c r="E350" i="2"/>
  <c r="F350" i="2"/>
  <c r="A351" i="2"/>
  <c r="C351" i="2"/>
  <c r="D351" i="2"/>
  <c r="E351" i="2"/>
  <c r="F351" i="2"/>
  <c r="A364" i="2"/>
  <c r="C364" i="2"/>
  <c r="D364" i="2"/>
  <c r="E364" i="2"/>
  <c r="F364" i="2"/>
  <c r="A365" i="2"/>
  <c r="C365" i="2"/>
  <c r="D365" i="2"/>
  <c r="E365" i="2"/>
  <c r="F365" i="2"/>
  <c r="A366" i="2"/>
  <c r="C366" i="2"/>
  <c r="D366" i="2"/>
  <c r="E366" i="2"/>
  <c r="A367" i="2"/>
  <c r="C367" i="2"/>
  <c r="D367" i="2"/>
  <c r="E367" i="2"/>
  <c r="A368" i="2"/>
  <c r="C368" i="2"/>
  <c r="D368" i="2"/>
  <c r="E368" i="2"/>
  <c r="F368" i="2"/>
  <c r="A369" i="2"/>
  <c r="C369" i="2"/>
  <c r="D369" i="2"/>
  <c r="E369" i="2"/>
  <c r="F369" i="2"/>
  <c r="A370" i="2"/>
  <c r="C370" i="2"/>
  <c r="D370" i="2"/>
  <c r="E370" i="2"/>
  <c r="F370" i="2"/>
  <c r="A371" i="2"/>
  <c r="C371" i="2"/>
  <c r="D371" i="2"/>
  <c r="E371" i="2"/>
  <c r="A372" i="2"/>
  <c r="C372" i="2"/>
  <c r="D372" i="2"/>
  <c r="E372" i="2"/>
  <c r="F372" i="2"/>
  <c r="A373" i="2"/>
  <c r="C373" i="2"/>
  <c r="D373" i="2"/>
  <c r="E373" i="2"/>
  <c r="F373" i="2"/>
  <c r="A374" i="2"/>
  <c r="C374" i="2"/>
  <c r="D374" i="2"/>
  <c r="E374" i="2"/>
  <c r="F374" i="2"/>
  <c r="A375" i="2"/>
  <c r="C375" i="2"/>
  <c r="D375" i="2"/>
  <c r="E375" i="2"/>
  <c r="F375" i="2"/>
  <c r="A376" i="2"/>
  <c r="C376" i="2"/>
  <c r="D376" i="2"/>
  <c r="E376" i="2"/>
  <c r="A377" i="2"/>
  <c r="C377" i="2"/>
  <c r="D377" i="2"/>
  <c r="E377" i="2"/>
  <c r="A378" i="2"/>
  <c r="C378" i="2"/>
  <c r="D378" i="2"/>
  <c r="E378" i="2"/>
  <c r="F378" i="2"/>
  <c r="A379" i="2"/>
  <c r="C379" i="2"/>
  <c r="D379" i="2"/>
  <c r="E379" i="2"/>
  <c r="F379" i="2"/>
  <c r="A380" i="2"/>
  <c r="C380" i="2"/>
  <c r="D380" i="2"/>
  <c r="E380" i="2"/>
  <c r="F380" i="2"/>
  <c r="A381" i="2"/>
  <c r="C381" i="2"/>
  <c r="D381" i="2"/>
  <c r="E381" i="2"/>
  <c r="F381" i="2"/>
  <c r="A382" i="2"/>
  <c r="C382" i="2"/>
  <c r="D382" i="2"/>
  <c r="E382" i="2"/>
  <c r="F382" i="2"/>
  <c r="A383" i="2"/>
  <c r="C383" i="2"/>
  <c r="D383" i="2"/>
  <c r="E383" i="2"/>
  <c r="F383" i="2"/>
  <c r="A384" i="2"/>
  <c r="C384" i="2"/>
  <c r="D384" i="2"/>
  <c r="E384" i="2"/>
  <c r="F384" i="2"/>
  <c r="A385" i="2"/>
  <c r="C385" i="2"/>
  <c r="D385" i="2"/>
  <c r="E385" i="2"/>
  <c r="F385" i="2"/>
  <c r="A386" i="2"/>
  <c r="C386" i="2"/>
  <c r="D386" i="2"/>
  <c r="E386" i="2"/>
  <c r="F386" i="2"/>
  <c r="A387" i="2"/>
  <c r="C387" i="2"/>
  <c r="D387" i="2"/>
  <c r="E387" i="2"/>
  <c r="F387" i="2"/>
  <c r="A388" i="2"/>
  <c r="C388" i="2"/>
  <c r="D388" i="2"/>
  <c r="E388" i="2"/>
  <c r="F388" i="2"/>
  <c r="A389" i="2"/>
  <c r="C389" i="2"/>
  <c r="D389" i="2"/>
  <c r="E389" i="2"/>
  <c r="F389" i="2"/>
  <c r="A390" i="2"/>
  <c r="C390" i="2"/>
  <c r="D390" i="2"/>
  <c r="E390" i="2"/>
  <c r="F390" i="2"/>
  <c r="A391" i="2"/>
  <c r="C391" i="2"/>
  <c r="D391" i="2"/>
  <c r="E391" i="2"/>
  <c r="F391" i="2"/>
  <c r="A392" i="2"/>
  <c r="C392" i="2"/>
  <c r="D392" i="2"/>
  <c r="E392" i="2"/>
  <c r="F392" i="2"/>
  <c r="A393" i="2"/>
  <c r="C393" i="2"/>
  <c r="D393" i="2"/>
  <c r="E393" i="2"/>
  <c r="F393" i="2"/>
  <c r="A394" i="2"/>
  <c r="C394" i="2"/>
  <c r="D394" i="2"/>
  <c r="E394" i="2"/>
  <c r="F394" i="2"/>
  <c r="A395" i="2"/>
  <c r="C395" i="2"/>
  <c r="D395" i="2"/>
  <c r="E395" i="2"/>
  <c r="F395" i="2"/>
  <c r="A396" i="2"/>
  <c r="C396" i="2"/>
  <c r="D396" i="2"/>
  <c r="E396" i="2"/>
  <c r="F396" i="2"/>
  <c r="A397" i="2"/>
  <c r="C397" i="2"/>
  <c r="D397" i="2"/>
  <c r="E397" i="2"/>
  <c r="F397" i="2"/>
  <c r="A398" i="2"/>
  <c r="C398" i="2"/>
  <c r="D398" i="2"/>
  <c r="E398" i="2"/>
  <c r="F398" i="2"/>
  <c r="A399" i="2"/>
  <c r="C399" i="2"/>
  <c r="D399" i="2"/>
  <c r="E399" i="2"/>
  <c r="F399" i="2"/>
  <c r="A400" i="2"/>
  <c r="C400" i="2"/>
  <c r="D400" i="2"/>
  <c r="E400" i="2"/>
  <c r="F400" i="2"/>
  <c r="A403" i="2"/>
  <c r="C403" i="2"/>
  <c r="D403" i="2"/>
  <c r="E403" i="2"/>
  <c r="F403" i="2"/>
  <c r="A404" i="2"/>
  <c r="C404" i="2"/>
  <c r="D404" i="2"/>
  <c r="E404" i="2"/>
  <c r="F404" i="2"/>
  <c r="A405" i="2"/>
  <c r="C405" i="2"/>
  <c r="D405" i="2"/>
  <c r="E405" i="2"/>
  <c r="F405" i="2"/>
  <c r="A303" i="2"/>
  <c r="A304" i="2"/>
  <c r="A305" i="2"/>
  <c r="A306" i="2"/>
  <c r="A302" i="2"/>
  <c r="C303" i="2"/>
  <c r="D303" i="2"/>
  <c r="E303" i="2"/>
  <c r="F303" i="2"/>
  <c r="C304" i="2"/>
  <c r="D304" i="2"/>
  <c r="E304" i="2"/>
  <c r="C305" i="2"/>
  <c r="D305" i="2"/>
  <c r="E305" i="2"/>
  <c r="C306" i="2"/>
  <c r="D306" i="2"/>
  <c r="E306" i="2"/>
  <c r="D302" i="2"/>
  <c r="E302" i="2"/>
  <c r="F302" i="2"/>
  <c r="C302" i="2"/>
  <c r="A294" i="2"/>
  <c r="C294" i="2"/>
  <c r="D294" i="2"/>
  <c r="A295" i="2"/>
  <c r="C295" i="2"/>
  <c r="D295" i="2"/>
  <c r="E295" i="2"/>
  <c r="A296" i="2"/>
  <c r="C296" i="2"/>
  <c r="D296" i="2"/>
  <c r="E296" i="2"/>
  <c r="A297" i="2"/>
  <c r="C297" i="2"/>
  <c r="D297" i="2"/>
  <c r="E297" i="2"/>
  <c r="A298" i="2"/>
  <c r="C298" i="2"/>
  <c r="D298" i="2"/>
  <c r="E298" i="2"/>
  <c r="A299" i="2"/>
  <c r="C299" i="2"/>
  <c r="D299" i="2"/>
  <c r="E299" i="2"/>
  <c r="F299" i="2"/>
  <c r="A300" i="2"/>
  <c r="C300" i="2"/>
  <c r="D300" i="2"/>
  <c r="E300" i="2"/>
  <c r="F300" i="2"/>
  <c r="A301" i="2"/>
  <c r="C301" i="2"/>
  <c r="D301" i="2"/>
  <c r="E301" i="2"/>
  <c r="F301" i="2"/>
  <c r="A293" i="2"/>
  <c r="C293" i="2"/>
  <c r="A286" i="2"/>
  <c r="C286" i="2"/>
  <c r="D286" i="2"/>
  <c r="E286" i="2"/>
  <c r="A287" i="2"/>
  <c r="C287" i="2"/>
  <c r="D287" i="2"/>
  <c r="E287" i="2"/>
  <c r="A288" i="2"/>
  <c r="C288" i="2"/>
  <c r="D288" i="2"/>
  <c r="E288" i="2"/>
  <c r="F288" i="2"/>
  <c r="A289" i="2"/>
  <c r="C289" i="2"/>
  <c r="D289" i="2"/>
  <c r="E289" i="2"/>
  <c r="F289" i="2"/>
  <c r="A290" i="2"/>
  <c r="C290" i="2"/>
  <c r="D290" i="2"/>
  <c r="E290" i="2"/>
  <c r="F290" i="2"/>
  <c r="A291" i="2"/>
  <c r="C291" i="2"/>
  <c r="D291" i="2"/>
  <c r="E291" i="2"/>
  <c r="F291" i="2"/>
  <c r="A292" i="2"/>
  <c r="C292" i="2"/>
  <c r="D292" i="2"/>
  <c r="E292" i="2"/>
  <c r="F292" i="2"/>
  <c r="A285" i="2"/>
  <c r="D285" i="2"/>
  <c r="E285" i="2"/>
  <c r="C285" i="2"/>
  <c r="A263" i="2"/>
  <c r="C263" i="2"/>
  <c r="D263" i="2"/>
  <c r="E263" i="2"/>
  <c r="A264" i="2"/>
  <c r="C264" i="2"/>
  <c r="D264" i="2"/>
  <c r="E264" i="2"/>
  <c r="A265" i="2"/>
  <c r="C265" i="2"/>
  <c r="D265" i="2"/>
  <c r="E265" i="2"/>
  <c r="A266" i="2"/>
  <c r="C266" i="2"/>
  <c r="D266" i="2"/>
  <c r="E266" i="2"/>
  <c r="A267" i="2"/>
  <c r="C267" i="2"/>
  <c r="D267" i="2"/>
  <c r="E267" i="2"/>
  <c r="F267" i="2"/>
  <c r="A268" i="2"/>
  <c r="C268" i="2"/>
  <c r="D268" i="2"/>
  <c r="E268" i="2"/>
  <c r="F268" i="2"/>
  <c r="A269" i="2"/>
  <c r="C269" i="2"/>
  <c r="D269" i="2"/>
  <c r="E269" i="2"/>
  <c r="F269" i="2"/>
  <c r="A274" i="2"/>
  <c r="C274" i="2"/>
  <c r="D274" i="2"/>
  <c r="A275" i="2"/>
  <c r="C275" i="2"/>
  <c r="D275" i="2"/>
  <c r="E275" i="2"/>
  <c r="A276" i="2"/>
  <c r="C276" i="2"/>
  <c r="D276" i="2"/>
  <c r="E276" i="2"/>
  <c r="A277" i="2"/>
  <c r="C277" i="2"/>
  <c r="D277" i="2"/>
  <c r="E277" i="2"/>
  <c r="A278" i="2"/>
  <c r="C278" i="2"/>
  <c r="D278" i="2"/>
  <c r="E278" i="2"/>
  <c r="A279" i="2"/>
  <c r="C279" i="2"/>
  <c r="D279" i="2"/>
  <c r="E279" i="2"/>
  <c r="F279" i="2"/>
  <c r="A280" i="2"/>
  <c r="C280" i="2"/>
  <c r="D280" i="2"/>
  <c r="E280" i="2"/>
  <c r="F280" i="2"/>
  <c r="A281" i="2"/>
  <c r="C281" i="2"/>
  <c r="D281" i="2"/>
  <c r="E281" i="2"/>
  <c r="F281" i="2"/>
  <c r="A262" i="2"/>
  <c r="D262" i="2"/>
  <c r="C262" i="2"/>
  <c r="A257" i="2"/>
  <c r="C257" i="2"/>
  <c r="D257" i="2"/>
  <c r="E257" i="2"/>
  <c r="F257" i="2"/>
  <c r="A258" i="2"/>
  <c r="C258" i="2"/>
  <c r="D258" i="2"/>
  <c r="E258" i="2"/>
  <c r="F258" i="2"/>
  <c r="A259" i="2"/>
  <c r="C259" i="2"/>
  <c r="D259" i="2"/>
  <c r="E259" i="2"/>
  <c r="F259" i="2"/>
  <c r="A260" i="2"/>
  <c r="C260" i="2"/>
  <c r="D260" i="2"/>
  <c r="E260" i="2"/>
  <c r="F260" i="2"/>
  <c r="A254" i="2"/>
  <c r="C254" i="2"/>
  <c r="D254" i="2"/>
  <c r="E254" i="2"/>
  <c r="F254" i="2"/>
  <c r="A255" i="2"/>
  <c r="C255" i="2"/>
  <c r="D255" i="2"/>
  <c r="E255" i="2"/>
  <c r="F255" i="2"/>
  <c r="A256" i="2"/>
  <c r="C256" i="2"/>
  <c r="D256" i="2"/>
  <c r="E256" i="2"/>
  <c r="F256" i="2"/>
  <c r="A229" i="2"/>
  <c r="C229" i="2"/>
  <c r="D229" i="2"/>
  <c r="E229" i="2"/>
  <c r="F229" i="2"/>
  <c r="A230" i="2"/>
  <c r="C230" i="2"/>
  <c r="D230" i="2"/>
  <c r="E230" i="2"/>
  <c r="F230" i="2"/>
  <c r="A231" i="2"/>
  <c r="C231" i="2"/>
  <c r="D231" i="2"/>
  <c r="E231" i="2"/>
  <c r="F231" i="2"/>
  <c r="A232" i="2"/>
  <c r="C232" i="2"/>
  <c r="D232" i="2"/>
  <c r="E232" i="2"/>
  <c r="F232" i="2"/>
  <c r="A233" i="2"/>
  <c r="C233" i="2"/>
  <c r="D233" i="2"/>
  <c r="E233" i="2"/>
  <c r="F233" i="2"/>
  <c r="A234" i="2"/>
  <c r="C234" i="2"/>
  <c r="D234" i="2"/>
  <c r="E234" i="2"/>
  <c r="F234" i="2"/>
  <c r="A235" i="2"/>
  <c r="C235" i="2"/>
  <c r="D235" i="2"/>
  <c r="E235" i="2"/>
  <c r="F235" i="2"/>
  <c r="A236" i="2"/>
  <c r="C236" i="2"/>
  <c r="D236" i="2"/>
  <c r="E236" i="2"/>
  <c r="F236" i="2"/>
  <c r="A237" i="2"/>
  <c r="C237" i="2"/>
  <c r="D237" i="2"/>
  <c r="E237" i="2"/>
  <c r="F237" i="2"/>
  <c r="A238" i="2"/>
  <c r="C238" i="2"/>
  <c r="D238" i="2"/>
  <c r="E238" i="2"/>
  <c r="F238" i="2"/>
  <c r="A239" i="2"/>
  <c r="C239" i="2"/>
  <c r="D239" i="2"/>
  <c r="E239" i="2"/>
  <c r="F239" i="2"/>
  <c r="A240" i="2"/>
  <c r="C240" i="2"/>
  <c r="D240" i="2"/>
  <c r="E240" i="2"/>
  <c r="F240" i="2"/>
  <c r="A241" i="2"/>
  <c r="C241" i="2"/>
  <c r="D241" i="2"/>
  <c r="E241" i="2"/>
  <c r="F241" i="2"/>
  <c r="A242" i="2"/>
  <c r="C242" i="2"/>
  <c r="D242" i="2"/>
  <c r="E242" i="2"/>
  <c r="F242" i="2"/>
  <c r="A243" i="2"/>
  <c r="C243" i="2"/>
  <c r="D243" i="2"/>
  <c r="E243" i="2"/>
  <c r="F243" i="2"/>
  <c r="A244" i="2"/>
  <c r="C244" i="2"/>
  <c r="D244" i="2"/>
  <c r="E244" i="2"/>
  <c r="F244" i="2"/>
  <c r="A245" i="2"/>
  <c r="C245" i="2"/>
  <c r="D245" i="2"/>
  <c r="E245" i="2"/>
  <c r="A246" i="2"/>
  <c r="C246" i="2"/>
  <c r="D246" i="2"/>
  <c r="E246" i="2"/>
  <c r="A247" i="2"/>
  <c r="C247" i="2"/>
  <c r="D247" i="2"/>
  <c r="E247" i="2"/>
  <c r="A248" i="2"/>
  <c r="C248" i="2"/>
  <c r="D248" i="2"/>
  <c r="E248" i="2"/>
  <c r="F248" i="2"/>
  <c r="A249" i="2"/>
  <c r="C249" i="2"/>
  <c r="D249" i="2"/>
  <c r="E249" i="2"/>
  <c r="F249" i="2"/>
  <c r="A250" i="2"/>
  <c r="C250" i="2"/>
  <c r="D250" i="2"/>
  <c r="E250" i="2"/>
  <c r="F250" i="2"/>
  <c r="A251" i="2"/>
  <c r="C251" i="2"/>
  <c r="D251" i="2"/>
  <c r="E251" i="2"/>
  <c r="F251" i="2"/>
  <c r="A252" i="2"/>
  <c r="C252" i="2"/>
  <c r="D252" i="2"/>
  <c r="E252" i="2"/>
  <c r="F252" i="2"/>
  <c r="A228" i="2"/>
  <c r="D228" i="2"/>
  <c r="E228" i="2"/>
  <c r="F228" i="2"/>
  <c r="C228" i="2"/>
  <c r="A213" i="2"/>
  <c r="C213" i="2"/>
  <c r="D213" i="2"/>
  <c r="E213" i="2"/>
  <c r="F213" i="2"/>
  <c r="A214" i="2"/>
  <c r="C214" i="2"/>
  <c r="D214" i="2"/>
  <c r="E214" i="2"/>
  <c r="F214" i="2"/>
  <c r="A215" i="2"/>
  <c r="C215" i="2"/>
  <c r="D215" i="2"/>
  <c r="E215" i="2"/>
  <c r="F215" i="2"/>
  <c r="A220" i="2"/>
  <c r="C220" i="2"/>
  <c r="D220" i="2"/>
  <c r="E220" i="2"/>
  <c r="F220" i="2"/>
  <c r="A221" i="2"/>
  <c r="C221" i="2"/>
  <c r="D221" i="2"/>
  <c r="E221" i="2"/>
  <c r="F221" i="2"/>
  <c r="A222" i="2"/>
  <c r="C222" i="2"/>
  <c r="D222" i="2"/>
  <c r="E222" i="2"/>
  <c r="F222" i="2"/>
  <c r="A223" i="2"/>
  <c r="C223" i="2"/>
  <c r="D223" i="2"/>
  <c r="E223" i="2"/>
  <c r="F223" i="2"/>
  <c r="A224" i="2"/>
  <c r="C224" i="2"/>
  <c r="D224" i="2"/>
  <c r="E224" i="2"/>
  <c r="F224" i="2"/>
  <c r="A225" i="2"/>
  <c r="C225" i="2"/>
  <c r="D225" i="2"/>
  <c r="E225" i="2"/>
  <c r="F225" i="2"/>
  <c r="A226" i="2"/>
  <c r="C226" i="2"/>
  <c r="D226" i="2"/>
  <c r="E226" i="2"/>
  <c r="F226" i="2"/>
  <c r="A227" i="2"/>
  <c r="C227" i="2"/>
  <c r="D227" i="2"/>
  <c r="E227" i="2"/>
  <c r="F227" i="2"/>
  <c r="A212" i="2"/>
  <c r="D212" i="2"/>
  <c r="E212" i="2"/>
  <c r="F212" i="2"/>
  <c r="C212" i="2"/>
  <c r="A211" i="2"/>
  <c r="A210" i="2"/>
  <c r="C210" i="2"/>
  <c r="C211" i="2"/>
  <c r="D211" i="2"/>
  <c r="E211" i="2"/>
  <c r="F211" i="2"/>
  <c r="D210" i="2"/>
  <c r="E210" i="2"/>
  <c r="F210" i="2"/>
  <c r="A193" i="2"/>
  <c r="C193" i="2"/>
  <c r="D193" i="2"/>
  <c r="E193" i="2"/>
  <c r="F193" i="2"/>
  <c r="A194" i="2"/>
  <c r="C194" i="2"/>
  <c r="D194" i="2"/>
  <c r="E194" i="2"/>
  <c r="F194" i="2"/>
  <c r="A195" i="2"/>
  <c r="C195" i="2"/>
  <c r="D195" i="2"/>
  <c r="E195" i="2"/>
  <c r="F195" i="2"/>
  <c r="A196" i="2"/>
  <c r="C196" i="2"/>
  <c r="D196" i="2"/>
  <c r="E196" i="2"/>
  <c r="F196" i="2"/>
  <c r="A197" i="2"/>
  <c r="C197" i="2"/>
  <c r="D197" i="2"/>
  <c r="E197" i="2"/>
  <c r="A203" i="2"/>
  <c r="C203" i="2"/>
  <c r="D203" i="2"/>
  <c r="E203" i="2"/>
  <c r="F203" i="2"/>
  <c r="A204" i="2"/>
  <c r="C204" i="2"/>
  <c r="D204" i="2"/>
  <c r="E204" i="2"/>
  <c r="F204" i="2"/>
  <c r="A205" i="2"/>
  <c r="C205" i="2"/>
  <c r="D205" i="2"/>
  <c r="E205" i="2"/>
  <c r="F205" i="2"/>
  <c r="A206" i="2"/>
  <c r="C206" i="2"/>
  <c r="D206" i="2"/>
  <c r="E206" i="2"/>
  <c r="F206" i="2"/>
  <c r="A207" i="2"/>
  <c r="C207" i="2"/>
  <c r="D207" i="2"/>
  <c r="E207" i="2"/>
  <c r="F207" i="2"/>
  <c r="A208" i="2"/>
  <c r="C208" i="2"/>
  <c r="D208" i="2"/>
  <c r="E208" i="2"/>
  <c r="F208" i="2"/>
  <c r="A209" i="2"/>
  <c r="C209" i="2"/>
  <c r="D209" i="2"/>
  <c r="E209" i="2"/>
  <c r="F209" i="2"/>
  <c r="A184" i="2"/>
  <c r="C184" i="2"/>
  <c r="D184" i="2"/>
  <c r="E184" i="2"/>
  <c r="F184" i="2"/>
  <c r="A185" i="2"/>
  <c r="C185" i="2"/>
  <c r="D185" i="2"/>
  <c r="E185" i="2"/>
  <c r="F185" i="2"/>
  <c r="A186" i="2"/>
  <c r="C186" i="2"/>
  <c r="D186" i="2"/>
  <c r="E186" i="2"/>
  <c r="F186" i="2"/>
  <c r="A187" i="2"/>
  <c r="C187" i="2"/>
  <c r="D187" i="2"/>
  <c r="E187" i="2"/>
  <c r="F187" i="2"/>
  <c r="A188" i="2"/>
  <c r="C188" i="2"/>
  <c r="D188" i="2"/>
  <c r="E188" i="2"/>
  <c r="F188" i="2"/>
  <c r="A189" i="2"/>
  <c r="C189" i="2"/>
  <c r="D189" i="2"/>
  <c r="E189" i="2"/>
  <c r="F189" i="2"/>
  <c r="A190" i="2"/>
  <c r="C190" i="2"/>
  <c r="D190" i="2"/>
  <c r="E190" i="2"/>
  <c r="F190" i="2"/>
  <c r="A191" i="2"/>
  <c r="C191" i="2"/>
  <c r="D191" i="2"/>
  <c r="E191" i="2"/>
  <c r="F191" i="2"/>
  <c r="A192" i="2"/>
  <c r="C192" i="2"/>
  <c r="D192" i="2"/>
  <c r="E192" i="2"/>
  <c r="F192" i="2"/>
  <c r="A154" i="2"/>
  <c r="C154" i="2"/>
  <c r="D154" i="2"/>
  <c r="E154" i="2"/>
  <c r="F154" i="2"/>
  <c r="A155" i="2"/>
  <c r="C155" i="2"/>
  <c r="D155" i="2"/>
  <c r="E155" i="2"/>
  <c r="F155" i="2"/>
  <c r="A156" i="2"/>
  <c r="C156" i="2"/>
  <c r="D156" i="2"/>
  <c r="E156" i="2"/>
  <c r="F156" i="2"/>
  <c r="A157" i="2"/>
  <c r="C157" i="2"/>
  <c r="D157" i="2"/>
  <c r="E157" i="2"/>
  <c r="F157" i="2"/>
  <c r="A158" i="2"/>
  <c r="C158" i="2"/>
  <c r="D158" i="2"/>
  <c r="E158" i="2"/>
  <c r="F158" i="2"/>
  <c r="A159" i="2"/>
  <c r="C159" i="2"/>
  <c r="D159" i="2"/>
  <c r="E159" i="2"/>
  <c r="F159" i="2"/>
  <c r="A160" i="2"/>
  <c r="C160" i="2"/>
  <c r="D160" i="2"/>
  <c r="E160" i="2"/>
  <c r="F160" i="2"/>
  <c r="A161" i="2"/>
  <c r="C161" i="2"/>
  <c r="D161" i="2"/>
  <c r="E161" i="2"/>
  <c r="F161" i="2"/>
  <c r="A162" i="2"/>
  <c r="C162" i="2"/>
  <c r="D162" i="2"/>
  <c r="E162" i="2"/>
  <c r="F162" i="2"/>
  <c r="A163" i="2"/>
  <c r="C163" i="2"/>
  <c r="D163" i="2"/>
  <c r="E163" i="2"/>
  <c r="F163" i="2"/>
  <c r="A164" i="2"/>
  <c r="C164" i="2"/>
  <c r="D164" i="2"/>
  <c r="E164" i="2"/>
  <c r="F164" i="2"/>
  <c r="A165" i="2"/>
  <c r="C165" i="2"/>
  <c r="D165" i="2"/>
  <c r="E165" i="2"/>
  <c r="F165" i="2"/>
  <c r="A166" i="2"/>
  <c r="C166" i="2"/>
  <c r="D166" i="2"/>
  <c r="E166" i="2"/>
  <c r="F166" i="2"/>
  <c r="A168" i="2"/>
  <c r="C168" i="2"/>
  <c r="D168" i="2"/>
  <c r="E168" i="2"/>
  <c r="F168" i="2"/>
  <c r="A169" i="2"/>
  <c r="C169" i="2"/>
  <c r="D169" i="2"/>
  <c r="E169" i="2"/>
  <c r="F169" i="2"/>
  <c r="A170" i="2"/>
  <c r="C170" i="2"/>
  <c r="D170" i="2"/>
  <c r="E170" i="2"/>
  <c r="F170" i="2"/>
  <c r="A171" i="2"/>
  <c r="C171" i="2"/>
  <c r="D171" i="2"/>
  <c r="E171" i="2"/>
  <c r="F171" i="2"/>
  <c r="A172" i="2"/>
  <c r="C172" i="2"/>
  <c r="D172" i="2"/>
  <c r="E172" i="2"/>
  <c r="F172" i="2"/>
  <c r="A173" i="2"/>
  <c r="C173" i="2"/>
  <c r="D173" i="2"/>
  <c r="E173" i="2"/>
  <c r="F173" i="2"/>
  <c r="A174" i="2"/>
  <c r="C174" i="2"/>
  <c r="D174" i="2"/>
  <c r="E174" i="2"/>
  <c r="F174" i="2"/>
  <c r="A175" i="2"/>
  <c r="C175" i="2"/>
  <c r="D175" i="2"/>
  <c r="E175" i="2"/>
  <c r="F175" i="2"/>
  <c r="A176" i="2"/>
  <c r="C176" i="2"/>
  <c r="D176" i="2"/>
  <c r="E176" i="2"/>
  <c r="F176" i="2"/>
  <c r="A177" i="2"/>
  <c r="C177" i="2"/>
  <c r="D177" i="2"/>
  <c r="E177" i="2"/>
  <c r="F177" i="2"/>
  <c r="A178" i="2"/>
  <c r="C178" i="2"/>
  <c r="D178" i="2"/>
  <c r="E178" i="2"/>
  <c r="F178" i="2"/>
  <c r="A179" i="2"/>
  <c r="C179" i="2"/>
  <c r="D179" i="2"/>
  <c r="E179" i="2"/>
  <c r="F179" i="2"/>
  <c r="A180" i="2"/>
  <c r="C180" i="2"/>
  <c r="D180" i="2"/>
  <c r="E180" i="2"/>
  <c r="F180" i="2"/>
  <c r="A181" i="2"/>
  <c r="C181" i="2"/>
  <c r="D181" i="2"/>
  <c r="E181" i="2"/>
  <c r="F181" i="2"/>
  <c r="A182" i="2"/>
  <c r="C182" i="2"/>
  <c r="D182" i="2"/>
  <c r="E182" i="2"/>
  <c r="F182" i="2"/>
  <c r="A183" i="2"/>
  <c r="C183" i="2"/>
  <c r="D183" i="2"/>
  <c r="E183" i="2"/>
  <c r="F183" i="2"/>
  <c r="A139" i="2"/>
  <c r="C139" i="2"/>
  <c r="D139" i="2"/>
  <c r="E139" i="2"/>
  <c r="F139" i="2"/>
  <c r="A140" i="2"/>
  <c r="C140" i="2"/>
  <c r="D140" i="2"/>
  <c r="E140" i="2"/>
  <c r="F140" i="2"/>
  <c r="A141" i="2"/>
  <c r="C141" i="2"/>
  <c r="D141" i="2"/>
  <c r="E141" i="2"/>
  <c r="F141" i="2"/>
  <c r="A142" i="2"/>
  <c r="C142" i="2"/>
  <c r="D142" i="2"/>
  <c r="E142" i="2"/>
  <c r="F142" i="2"/>
  <c r="A143" i="2"/>
  <c r="C143" i="2"/>
  <c r="D143" i="2"/>
  <c r="E143" i="2"/>
  <c r="F143" i="2"/>
  <c r="A144" i="2"/>
  <c r="C144" i="2"/>
  <c r="D144" i="2"/>
  <c r="E144" i="2"/>
  <c r="F144" i="2"/>
  <c r="A145" i="2"/>
  <c r="C145" i="2"/>
  <c r="D145" i="2"/>
  <c r="E145" i="2"/>
  <c r="F145" i="2"/>
  <c r="A146" i="2"/>
  <c r="C146" i="2"/>
  <c r="D146" i="2"/>
  <c r="E146" i="2"/>
  <c r="F146" i="2"/>
  <c r="A147" i="2"/>
  <c r="C147" i="2"/>
  <c r="D147" i="2"/>
  <c r="E147" i="2"/>
  <c r="F147" i="2"/>
  <c r="A148" i="2"/>
  <c r="C148" i="2"/>
  <c r="D148" i="2"/>
  <c r="E148" i="2"/>
  <c r="F148" i="2"/>
  <c r="A149" i="2"/>
  <c r="C149" i="2"/>
  <c r="D149" i="2"/>
  <c r="E149" i="2"/>
  <c r="F149" i="2"/>
  <c r="A150" i="2"/>
  <c r="C150" i="2"/>
  <c r="D150" i="2"/>
  <c r="E150" i="2"/>
  <c r="F150" i="2"/>
  <c r="C153" i="2"/>
  <c r="D153" i="2"/>
  <c r="E153" i="2"/>
  <c r="F153" i="2"/>
  <c r="C137" i="2"/>
  <c r="A133" i="2"/>
  <c r="C133" i="2"/>
  <c r="D133" i="2"/>
  <c r="E133" i="2"/>
  <c r="F133" i="2"/>
  <c r="A134" i="2"/>
  <c r="C134" i="2"/>
  <c r="D134" i="2"/>
  <c r="E134" i="2"/>
  <c r="F134" i="2"/>
  <c r="A135" i="2"/>
  <c r="C135" i="2"/>
  <c r="D135" i="2"/>
  <c r="E135" i="2"/>
  <c r="F135" i="2"/>
  <c r="A136" i="2"/>
  <c r="C136" i="2"/>
  <c r="D136" i="2"/>
  <c r="E136" i="2"/>
  <c r="F136" i="2"/>
  <c r="A137" i="2"/>
  <c r="D137" i="2"/>
  <c r="E137" i="2"/>
  <c r="F137" i="2"/>
  <c r="A138" i="2"/>
  <c r="C138" i="2"/>
  <c r="D138" i="2"/>
  <c r="E138" i="2"/>
  <c r="F138" i="2"/>
  <c r="A123" i="2"/>
  <c r="C123" i="2"/>
  <c r="D123" i="2"/>
  <c r="E123" i="2"/>
  <c r="F123" i="2"/>
  <c r="A124" i="2"/>
  <c r="C124" i="2"/>
  <c r="D124" i="2"/>
  <c r="E124" i="2"/>
  <c r="F124" i="2"/>
  <c r="A125" i="2"/>
  <c r="C125" i="2"/>
  <c r="D125" i="2"/>
  <c r="E125" i="2"/>
  <c r="A126" i="2"/>
  <c r="C126" i="2"/>
  <c r="D126" i="2"/>
  <c r="E126" i="2"/>
  <c r="F126" i="2"/>
  <c r="A127" i="2"/>
  <c r="C127" i="2"/>
  <c r="D127" i="2"/>
  <c r="E127" i="2"/>
  <c r="F127" i="2"/>
  <c r="A128" i="2"/>
  <c r="C128" i="2"/>
  <c r="D128" i="2"/>
  <c r="A129" i="2"/>
  <c r="C129" i="2"/>
  <c r="D129" i="2"/>
  <c r="E129" i="2"/>
  <c r="A130" i="2"/>
  <c r="C130" i="2"/>
  <c r="D130" i="2"/>
  <c r="E130" i="2"/>
  <c r="A131" i="2"/>
  <c r="C131" i="2"/>
  <c r="D131" i="2"/>
  <c r="E131" i="2"/>
  <c r="A132" i="2"/>
  <c r="C132" i="2"/>
  <c r="D132" i="2"/>
  <c r="E132" i="2"/>
  <c r="F132" i="2"/>
  <c r="A122" i="2"/>
  <c r="D122" i="2"/>
  <c r="E122" i="2"/>
  <c r="F122" i="2"/>
  <c r="C122" i="2"/>
  <c r="A107" i="2"/>
  <c r="C107" i="2"/>
  <c r="D107" i="2"/>
  <c r="E107" i="2"/>
  <c r="F107" i="2"/>
  <c r="A108" i="2"/>
  <c r="C108" i="2"/>
  <c r="D108" i="2"/>
  <c r="E108" i="2"/>
  <c r="F108" i="2"/>
  <c r="A109" i="2"/>
  <c r="C109" i="2"/>
  <c r="D109" i="2"/>
  <c r="E109" i="2"/>
  <c r="F109" i="2"/>
  <c r="A110" i="2"/>
  <c r="C110" i="2"/>
  <c r="D110" i="2"/>
  <c r="E110" i="2"/>
  <c r="F110" i="2"/>
  <c r="A111" i="2"/>
  <c r="C111" i="2"/>
  <c r="D111" i="2"/>
  <c r="E111" i="2"/>
  <c r="F111" i="2"/>
  <c r="A112" i="2"/>
  <c r="C112" i="2"/>
  <c r="D112" i="2"/>
  <c r="E112" i="2"/>
  <c r="F112" i="2"/>
  <c r="A113" i="2"/>
  <c r="C113" i="2"/>
  <c r="D113" i="2"/>
  <c r="E113" i="2"/>
  <c r="F113" i="2"/>
  <c r="A114" i="2"/>
  <c r="C114" i="2"/>
  <c r="D114" i="2"/>
  <c r="E114" i="2"/>
  <c r="F114" i="2"/>
  <c r="A115" i="2"/>
  <c r="C115" i="2"/>
  <c r="D115" i="2"/>
  <c r="E115" i="2"/>
  <c r="F115" i="2"/>
  <c r="A116" i="2"/>
  <c r="C116" i="2"/>
  <c r="D116" i="2"/>
  <c r="E116" i="2"/>
  <c r="F116" i="2"/>
  <c r="A117" i="2"/>
  <c r="C117" i="2"/>
  <c r="D117" i="2"/>
  <c r="E117" i="2"/>
  <c r="F117" i="2"/>
  <c r="A118" i="2"/>
  <c r="C118" i="2"/>
  <c r="D118" i="2"/>
  <c r="E118" i="2"/>
  <c r="F118" i="2"/>
  <c r="A119" i="2"/>
  <c r="C119" i="2"/>
  <c r="D119" i="2"/>
  <c r="E119" i="2"/>
  <c r="F119" i="2"/>
  <c r="A120" i="2"/>
  <c r="C120" i="2"/>
  <c r="D120" i="2"/>
  <c r="E120" i="2"/>
  <c r="F120" i="2"/>
  <c r="A121" i="2"/>
  <c r="C121" i="2"/>
  <c r="D121" i="2"/>
  <c r="E121" i="2"/>
  <c r="F121" i="2"/>
  <c r="A106" i="2"/>
  <c r="D106" i="2"/>
  <c r="E106" i="2"/>
  <c r="F106" i="2"/>
  <c r="C106" i="2"/>
  <c r="A104" i="2"/>
  <c r="C104" i="2"/>
  <c r="D104" i="2"/>
  <c r="E104" i="2"/>
  <c r="F104" i="2"/>
  <c r="A105" i="2"/>
  <c r="C105" i="2"/>
  <c r="D105" i="2"/>
  <c r="E105" i="2"/>
  <c r="F105" i="2"/>
  <c r="A95" i="2"/>
  <c r="C95" i="2"/>
  <c r="D95" i="2"/>
  <c r="E95" i="2"/>
  <c r="F95" i="2"/>
  <c r="A96" i="2"/>
  <c r="C96" i="2"/>
  <c r="D96" i="2"/>
  <c r="E96" i="2"/>
  <c r="F96" i="2"/>
  <c r="A97" i="2"/>
  <c r="C97" i="2"/>
  <c r="D97" i="2"/>
  <c r="E97" i="2"/>
  <c r="F97" i="2"/>
  <c r="A98" i="2"/>
  <c r="C98" i="2"/>
  <c r="D98" i="2"/>
  <c r="E98" i="2"/>
  <c r="F98" i="2"/>
  <c r="A99" i="2"/>
  <c r="C99" i="2"/>
  <c r="D99" i="2"/>
  <c r="E99" i="2"/>
  <c r="F99" i="2"/>
  <c r="A100" i="2"/>
  <c r="C100" i="2"/>
  <c r="D100" i="2"/>
  <c r="E100" i="2"/>
  <c r="F100" i="2"/>
  <c r="A101" i="2"/>
  <c r="C101" i="2"/>
  <c r="D101" i="2"/>
  <c r="E101" i="2"/>
  <c r="F101" i="2"/>
  <c r="A102" i="2"/>
  <c r="C102" i="2"/>
  <c r="D102" i="2"/>
  <c r="E102" i="2"/>
  <c r="F102" i="2"/>
  <c r="A103" i="2"/>
  <c r="C103" i="2"/>
  <c r="D103" i="2"/>
  <c r="E103" i="2"/>
  <c r="F103" i="2"/>
  <c r="A86" i="2"/>
  <c r="C86" i="2"/>
  <c r="D86" i="2"/>
  <c r="E86" i="2"/>
  <c r="F86" i="2"/>
  <c r="A87" i="2"/>
  <c r="C87" i="2"/>
  <c r="D87" i="2"/>
  <c r="E87" i="2"/>
  <c r="F87" i="2"/>
  <c r="A88" i="2"/>
  <c r="C88" i="2"/>
  <c r="D88" i="2"/>
  <c r="E88" i="2"/>
  <c r="F88" i="2"/>
  <c r="A89" i="2"/>
  <c r="C89" i="2"/>
  <c r="D89" i="2"/>
  <c r="E89" i="2"/>
  <c r="F89" i="2"/>
  <c r="A90" i="2"/>
  <c r="C90" i="2"/>
  <c r="D90" i="2"/>
  <c r="E90" i="2"/>
  <c r="F90" i="2"/>
  <c r="A91" i="2"/>
  <c r="C91" i="2"/>
  <c r="D91" i="2"/>
  <c r="E91" i="2"/>
  <c r="F91" i="2"/>
  <c r="A92" i="2"/>
  <c r="C92" i="2"/>
  <c r="D92" i="2"/>
  <c r="E92" i="2"/>
  <c r="F92" i="2"/>
  <c r="A93" i="2"/>
  <c r="C93" i="2"/>
  <c r="D93" i="2"/>
  <c r="E93" i="2"/>
  <c r="F93" i="2"/>
  <c r="A94" i="2"/>
  <c r="C94" i="2"/>
  <c r="D94" i="2"/>
  <c r="E94" i="2"/>
  <c r="F94" i="2"/>
  <c r="A70" i="2"/>
  <c r="C70" i="2"/>
  <c r="D70" i="2"/>
  <c r="E70" i="2"/>
  <c r="F70" i="2"/>
  <c r="A71" i="2"/>
  <c r="C71" i="2"/>
  <c r="D71" i="2"/>
  <c r="E71" i="2"/>
  <c r="F71" i="2"/>
  <c r="A72" i="2"/>
  <c r="C72" i="2"/>
  <c r="D72" i="2"/>
  <c r="E72" i="2"/>
  <c r="F72" i="2"/>
  <c r="A73" i="2"/>
  <c r="C73" i="2"/>
  <c r="D73" i="2"/>
  <c r="E73" i="2"/>
  <c r="F73" i="2"/>
  <c r="A74" i="2"/>
  <c r="C74" i="2"/>
  <c r="D74" i="2"/>
  <c r="E74" i="2"/>
  <c r="F74" i="2"/>
  <c r="A75" i="2"/>
  <c r="C75" i="2"/>
  <c r="D75" i="2"/>
  <c r="E75" i="2"/>
  <c r="F75" i="2"/>
  <c r="A76" i="2"/>
  <c r="C76" i="2"/>
  <c r="D76" i="2"/>
  <c r="E76" i="2"/>
  <c r="F76" i="2"/>
  <c r="A77" i="2"/>
  <c r="C77" i="2"/>
  <c r="D77" i="2"/>
  <c r="E77" i="2"/>
  <c r="F77" i="2"/>
  <c r="A78" i="2"/>
  <c r="C78" i="2"/>
  <c r="D78" i="2"/>
  <c r="E78" i="2"/>
  <c r="F78" i="2"/>
  <c r="A58" i="2"/>
  <c r="C58" i="2"/>
  <c r="D58" i="2"/>
  <c r="E58" i="2"/>
  <c r="F58" i="2"/>
  <c r="A59" i="2"/>
  <c r="C59" i="2"/>
  <c r="D59" i="2"/>
  <c r="E59" i="2"/>
  <c r="F59" i="2"/>
  <c r="A60" i="2"/>
  <c r="C60" i="2"/>
  <c r="D60" i="2"/>
  <c r="E60" i="2"/>
  <c r="F60" i="2"/>
  <c r="A61" i="2"/>
  <c r="C61" i="2"/>
  <c r="D61" i="2"/>
  <c r="E61" i="2"/>
  <c r="F61" i="2"/>
  <c r="A62" i="2"/>
  <c r="C62" i="2"/>
  <c r="D62" i="2"/>
  <c r="E62" i="2"/>
  <c r="F62" i="2"/>
  <c r="A63" i="2"/>
  <c r="C63" i="2"/>
  <c r="D63" i="2"/>
  <c r="E63" i="2"/>
  <c r="F63" i="2"/>
  <c r="A64" i="2"/>
  <c r="C64" i="2"/>
  <c r="D64" i="2"/>
  <c r="E64" i="2"/>
  <c r="F64" i="2"/>
  <c r="A65" i="2"/>
  <c r="C65" i="2"/>
  <c r="D65" i="2"/>
  <c r="E65" i="2"/>
  <c r="F65" i="2"/>
  <c r="A66" i="2"/>
  <c r="C66" i="2"/>
  <c r="D66" i="2"/>
  <c r="E66" i="2"/>
  <c r="F66" i="2"/>
  <c r="A67" i="2"/>
  <c r="C67" i="2"/>
  <c r="D67" i="2"/>
  <c r="E67" i="2"/>
  <c r="F67" i="2"/>
  <c r="A57" i="2"/>
  <c r="D57" i="2"/>
  <c r="E57" i="2"/>
  <c r="F57" i="2"/>
  <c r="C57" i="2"/>
  <c r="A52" i="2"/>
  <c r="C52" i="2"/>
  <c r="D52" i="2"/>
  <c r="E52" i="2"/>
  <c r="F52" i="2"/>
  <c r="A53" i="2"/>
  <c r="C53" i="2"/>
  <c r="D53" i="2"/>
  <c r="E53" i="2"/>
  <c r="F53" i="2"/>
  <c r="A54" i="2"/>
  <c r="C54" i="2"/>
  <c r="D54" i="2"/>
  <c r="E54" i="2"/>
  <c r="F54" i="2"/>
  <c r="A55" i="2"/>
  <c r="C55" i="2"/>
  <c r="D55" i="2"/>
  <c r="E55" i="2"/>
  <c r="F55" i="2"/>
  <c r="A56" i="2"/>
  <c r="C56" i="2"/>
  <c r="D56" i="2"/>
  <c r="E56" i="2"/>
  <c r="F56" i="2"/>
  <c r="A51" i="2"/>
  <c r="D51" i="2"/>
  <c r="E51" i="2"/>
  <c r="F51" i="2"/>
  <c r="C51" i="2"/>
  <c r="A38" i="2"/>
  <c r="C38" i="2"/>
  <c r="D38" i="2"/>
  <c r="E38" i="2"/>
  <c r="F38" i="2"/>
  <c r="A40" i="2"/>
  <c r="C40" i="2"/>
  <c r="D40" i="2"/>
  <c r="E40" i="2"/>
  <c r="F40" i="2"/>
  <c r="A41" i="2"/>
  <c r="C41" i="2"/>
  <c r="D41" i="2"/>
  <c r="E41" i="2"/>
  <c r="F41" i="2"/>
  <c r="A42" i="2"/>
  <c r="C42" i="2"/>
  <c r="D42" i="2"/>
  <c r="E42" i="2"/>
  <c r="F42" i="2"/>
  <c r="A43" i="2"/>
  <c r="C43" i="2"/>
  <c r="D43" i="2"/>
  <c r="E43" i="2"/>
  <c r="F43" i="2"/>
  <c r="A44" i="2"/>
  <c r="C44" i="2"/>
  <c r="D44" i="2"/>
  <c r="E44" i="2"/>
  <c r="F44" i="2"/>
  <c r="A45" i="2"/>
  <c r="C45" i="2"/>
  <c r="D45" i="2"/>
  <c r="E45" i="2"/>
  <c r="F45" i="2"/>
  <c r="A46" i="2"/>
  <c r="C46" i="2"/>
  <c r="D46" i="2"/>
  <c r="E46" i="2"/>
  <c r="F46" i="2"/>
  <c r="A47" i="2"/>
  <c r="C47" i="2"/>
  <c r="D47" i="2"/>
  <c r="E47" i="2"/>
  <c r="F47" i="2"/>
  <c r="A48" i="2"/>
  <c r="C48" i="2"/>
  <c r="D48" i="2"/>
  <c r="E48" i="2"/>
  <c r="F48" i="2"/>
  <c r="A49" i="2"/>
  <c r="C49" i="2"/>
  <c r="D49" i="2"/>
  <c r="E49" i="2"/>
  <c r="F49" i="2"/>
  <c r="A25" i="2"/>
  <c r="C25" i="2"/>
  <c r="D25" i="2"/>
  <c r="E25" i="2"/>
  <c r="F25" i="2"/>
  <c r="A26" i="2"/>
  <c r="C26" i="2"/>
  <c r="D26" i="2"/>
  <c r="E26" i="2"/>
  <c r="F26" i="2"/>
  <c r="A27" i="2"/>
  <c r="C27" i="2"/>
  <c r="D27" i="2"/>
  <c r="E27" i="2"/>
  <c r="F27" i="2"/>
  <c r="A28" i="2"/>
  <c r="C28" i="2"/>
  <c r="D28" i="2"/>
  <c r="E28" i="2"/>
  <c r="F28" i="2"/>
  <c r="A29" i="2"/>
  <c r="C29" i="2"/>
  <c r="D29" i="2"/>
  <c r="E29" i="2"/>
  <c r="F29" i="2"/>
  <c r="A30" i="2"/>
  <c r="C30" i="2"/>
  <c r="D30" i="2"/>
  <c r="E30" i="2"/>
  <c r="F30" i="2"/>
  <c r="A31" i="2"/>
  <c r="C31" i="2"/>
  <c r="D31" i="2"/>
  <c r="E31" i="2"/>
  <c r="F31" i="2"/>
  <c r="A32" i="2"/>
  <c r="C32" i="2"/>
  <c r="D32" i="2"/>
  <c r="E32" i="2"/>
  <c r="F32" i="2"/>
  <c r="A33" i="2"/>
  <c r="C33" i="2"/>
  <c r="D33" i="2"/>
  <c r="E33" i="2"/>
  <c r="F33" i="2"/>
  <c r="A34" i="2"/>
  <c r="C34" i="2"/>
  <c r="D34" i="2"/>
  <c r="E34" i="2"/>
  <c r="F34" i="2"/>
  <c r="A35" i="2"/>
  <c r="C35" i="2"/>
  <c r="D35" i="2"/>
  <c r="E35" i="2"/>
  <c r="F35" i="2"/>
  <c r="A36" i="2"/>
  <c r="C36" i="2"/>
  <c r="D36" i="2"/>
  <c r="E36" i="2"/>
  <c r="F36" i="2"/>
  <c r="A37" i="2"/>
  <c r="C37" i="2"/>
  <c r="D37" i="2"/>
  <c r="E37" i="2"/>
  <c r="F37" i="2"/>
  <c r="A24" i="2"/>
  <c r="D24" i="2"/>
  <c r="E24" i="2"/>
  <c r="F24" i="2"/>
  <c r="C24" i="2"/>
  <c r="A18" i="2"/>
  <c r="A19" i="2"/>
  <c r="A20" i="2"/>
  <c r="A21" i="2"/>
  <c r="A22" i="2"/>
  <c r="A23" i="2"/>
  <c r="A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C23" i="2"/>
  <c r="D23" i="2"/>
  <c r="E23" i="2"/>
  <c r="F23" i="2"/>
  <c r="D17" i="2"/>
  <c r="E17" i="2"/>
  <c r="F17" i="2"/>
  <c r="C17" i="2"/>
  <c r="C16" i="2"/>
  <c r="G713" i="1"/>
  <c r="G707" i="1"/>
  <c r="G702" i="1"/>
  <c r="G697" i="1"/>
  <c r="G691" i="1"/>
  <c r="G685" i="1"/>
  <c r="G674" i="1"/>
  <c r="G656" i="1"/>
  <c r="G650" i="1"/>
  <c r="G646" i="1"/>
  <c r="G641" i="1"/>
  <c r="G633" i="1"/>
  <c r="G628" i="1"/>
  <c r="G625" i="1"/>
  <c r="G586" i="1"/>
  <c r="G581" i="1"/>
  <c r="G570" i="1"/>
  <c r="G558" i="1"/>
  <c r="G550" i="1"/>
  <c r="G540" i="1"/>
  <c r="G536" i="1"/>
  <c r="G220" i="10" s="1"/>
  <c r="G524" i="1"/>
  <c r="G520" i="1"/>
  <c r="G203" i="10" s="1"/>
  <c r="H348" i="2" l="1"/>
  <c r="H239" i="4"/>
  <c r="H85" i="10"/>
  <c r="H375" i="4"/>
  <c r="H183" i="1"/>
  <c r="H605" i="2" s="1"/>
  <c r="H537" i="2"/>
  <c r="H523" i="2"/>
  <c r="H70" i="4"/>
  <c r="H56" i="4"/>
  <c r="H339" i="4"/>
  <c r="H25" i="4"/>
  <c r="H25" i="32"/>
  <c r="H492" i="10"/>
  <c r="H200" i="4"/>
  <c r="H159" i="4"/>
  <c r="H295" i="4"/>
  <c r="H216" i="4"/>
  <c r="H277" i="4"/>
  <c r="H194" i="1"/>
  <c r="I656" i="1"/>
  <c r="G104" i="10"/>
  <c r="I702" i="1"/>
  <c r="G654" i="10"/>
  <c r="I685" i="1"/>
  <c r="I697" i="1"/>
  <c r="G649" i="10"/>
  <c r="H323" i="4"/>
  <c r="H364" i="4"/>
  <c r="H270" i="2"/>
  <c r="H319" i="4"/>
  <c r="H302" i="4"/>
  <c r="H136" i="4"/>
  <c r="H142" i="4"/>
  <c r="H187" i="4"/>
  <c r="H185" i="10"/>
  <c r="H40" i="32"/>
  <c r="H507" i="10"/>
  <c r="H308" i="4"/>
  <c r="H348" i="4"/>
  <c r="H365" i="4"/>
  <c r="H160" i="4"/>
  <c r="I646" i="1"/>
  <c r="I650" i="1"/>
  <c r="I202" i="1"/>
  <c r="I206" i="1"/>
  <c r="I586" i="1"/>
  <c r="I540" i="1"/>
  <c r="I633" i="1"/>
  <c r="I641" i="1"/>
  <c r="I581" i="1"/>
  <c r="I232" i="1"/>
  <c r="I197" i="1"/>
  <c r="I691" i="1"/>
  <c r="I707" i="1"/>
  <c r="I713" i="1"/>
  <c r="I674" i="1"/>
  <c r="I524" i="1"/>
  <c r="H320" i="1"/>
  <c r="H390" i="2" s="1"/>
  <c r="H354" i="1"/>
  <c r="G289" i="2"/>
  <c r="I289" i="2" s="1"/>
  <c r="I680" i="1"/>
  <c r="I272" i="2" s="1"/>
  <c r="G272" i="2"/>
  <c r="H146" i="4"/>
  <c r="I558" i="1"/>
  <c r="I377" i="4" s="1"/>
  <c r="I570" i="1"/>
  <c r="G515" i="1"/>
  <c r="I520" i="1"/>
  <c r="G531" i="1"/>
  <c r="I536" i="1"/>
  <c r="I531" i="1" s="1"/>
  <c r="I550" i="1"/>
  <c r="I144" i="4" s="1"/>
  <c r="I628" i="1"/>
  <c r="I184" i="4" s="1"/>
  <c r="I153" i="4"/>
  <c r="H68" i="4"/>
  <c r="H264" i="4"/>
  <c r="H220" i="4"/>
  <c r="H224" i="4"/>
  <c r="H238" i="4"/>
  <c r="H257" i="4"/>
  <c r="H118" i="4"/>
  <c r="H193" i="4"/>
  <c r="H124" i="4"/>
  <c r="H64" i="4"/>
  <c r="H107" i="4"/>
  <c r="H31" i="4"/>
  <c r="H93" i="4"/>
  <c r="H69" i="4"/>
  <c r="H129" i="4"/>
  <c r="H233" i="4"/>
  <c r="H50" i="4"/>
  <c r="H40" i="4"/>
  <c r="H55" i="4"/>
  <c r="H77" i="4"/>
  <c r="I625" i="1"/>
  <c r="I181" i="4" s="1"/>
  <c r="I214" i="1"/>
  <c r="I151" i="4" s="1"/>
  <c r="I222" i="1"/>
  <c r="I162" i="4" s="1"/>
  <c r="H178" i="4"/>
  <c r="H253" i="4"/>
  <c r="H45" i="4"/>
  <c r="H246" i="4"/>
  <c r="H209" i="4"/>
  <c r="H241" i="1"/>
  <c r="H464" i="2"/>
  <c r="H71" i="1"/>
  <c r="H463" i="2" s="1"/>
  <c r="G357" i="2"/>
  <c r="I357" i="2" s="1"/>
  <c r="G257" i="2"/>
  <c r="I257" i="2" s="1"/>
  <c r="H535" i="2"/>
  <c r="H572" i="1"/>
  <c r="H430" i="1"/>
  <c r="H53" i="2"/>
  <c r="H40" i="2"/>
  <c r="H660" i="1"/>
  <c r="I660" i="1" s="1"/>
  <c r="H102" i="2"/>
  <c r="H507" i="1"/>
  <c r="H191" i="2"/>
  <c r="H442" i="1"/>
  <c r="H124" i="2"/>
  <c r="H43" i="1"/>
  <c r="H436" i="2"/>
  <c r="H20" i="1"/>
  <c r="H296" i="1"/>
  <c r="H367" i="2"/>
  <c r="H324" i="2"/>
  <c r="H307" i="2"/>
  <c r="H120" i="1"/>
  <c r="H512" i="2"/>
  <c r="H254" i="2"/>
  <c r="H498" i="2"/>
  <c r="H547" i="1"/>
  <c r="H266" i="2"/>
  <c r="H470" i="1"/>
  <c r="H154" i="2"/>
  <c r="H657" i="2"/>
  <c r="H630" i="1"/>
  <c r="H635" i="2"/>
  <c r="H340" i="1"/>
  <c r="H567" i="2"/>
  <c r="H289" i="1"/>
  <c r="H276" i="1"/>
  <c r="H342" i="2"/>
  <c r="H251" i="1"/>
  <c r="H317" i="2"/>
  <c r="H115" i="1"/>
  <c r="H507" i="2"/>
  <c r="H28" i="1"/>
  <c r="H421" i="2"/>
  <c r="H196" i="2"/>
  <c r="H710" i="1"/>
  <c r="H668" i="2"/>
  <c r="H704" i="1"/>
  <c r="H662" i="2"/>
  <c r="H671" i="1"/>
  <c r="H555" i="1"/>
  <c r="H278" i="2"/>
  <c r="H347" i="1"/>
  <c r="H579" i="2"/>
  <c r="H139" i="1"/>
  <c r="H531" i="2"/>
  <c r="H455" i="2"/>
  <c r="H591" i="2"/>
  <c r="H536" i="2"/>
  <c r="H688" i="1"/>
  <c r="H646" i="2"/>
  <c r="H567" i="1"/>
  <c r="H298" i="2"/>
  <c r="H501" i="1"/>
  <c r="H185" i="2"/>
  <c r="H682" i="1"/>
  <c r="H640" i="2"/>
  <c r="H400" i="1"/>
  <c r="H19" i="2"/>
  <c r="H45" i="2"/>
  <c r="H125" i="1"/>
  <c r="H517" i="2"/>
  <c r="H522" i="2"/>
  <c r="H544" i="2"/>
  <c r="H131" i="2"/>
  <c r="H354" i="2"/>
  <c r="H694" i="1"/>
  <c r="H646" i="10" s="1"/>
  <c r="H652" i="2"/>
  <c r="H677" i="1"/>
  <c r="G679" i="1"/>
  <c r="H512" i="1"/>
  <c r="H486" i="1"/>
  <c r="H169" i="10" s="1"/>
  <c r="H170" i="2"/>
  <c r="H476" i="1"/>
  <c r="H160" i="2"/>
  <c r="H449" i="1"/>
  <c r="H424" i="1"/>
  <c r="H74" i="10" s="1"/>
  <c r="H75" i="2"/>
  <c r="H116" i="2"/>
  <c r="H371" i="2"/>
  <c r="H281" i="1"/>
  <c r="H346" i="10" s="1"/>
  <c r="H321" i="10" s="1"/>
  <c r="H347" i="2"/>
  <c r="H337" i="2"/>
  <c r="H333" i="2"/>
  <c r="H258" i="1"/>
  <c r="H229" i="1"/>
  <c r="H287" i="2"/>
  <c r="H210" i="1"/>
  <c r="H245" i="10" s="1"/>
  <c r="H246" i="2"/>
  <c r="H100" i="1"/>
  <c r="H492" i="2"/>
  <c r="H440" i="2"/>
  <c r="H637" i="1"/>
  <c r="H86" i="2"/>
  <c r="H621" i="1"/>
  <c r="H626" i="2"/>
  <c r="H529" i="1"/>
  <c r="H214" i="2"/>
  <c r="H319" i="1"/>
  <c r="H307" i="1"/>
  <c r="H378" i="2"/>
  <c r="G580" i="1"/>
  <c r="G408" i="2" s="1"/>
  <c r="I408" i="2" s="1"/>
  <c r="G624" i="1"/>
  <c r="G632" i="1"/>
  <c r="G636" i="2" s="1"/>
  <c r="I636" i="2" s="1"/>
  <c r="G684" i="1"/>
  <c r="G696" i="1"/>
  <c r="G706" i="1"/>
  <c r="G196" i="1"/>
  <c r="G205" i="1"/>
  <c r="G251" i="2"/>
  <c r="I251" i="2" s="1"/>
  <c r="G259" i="2"/>
  <c r="I259" i="2" s="1"/>
  <c r="G220" i="2"/>
  <c r="I220" i="2" s="1"/>
  <c r="G585" i="1"/>
  <c r="G627" i="1"/>
  <c r="G690" i="1"/>
  <c r="G701" i="1"/>
  <c r="G658" i="2" s="1"/>
  <c r="I658" i="2" s="1"/>
  <c r="G712" i="1"/>
  <c r="G201" i="1"/>
  <c r="G213" i="1"/>
  <c r="G221" i="1"/>
  <c r="G231" i="1"/>
  <c r="G249" i="2"/>
  <c r="I249" i="2" s="1"/>
  <c r="G237" i="2"/>
  <c r="I237" i="2" s="1"/>
  <c r="G133" i="2"/>
  <c r="I133" i="2" s="1"/>
  <c r="G670" i="2"/>
  <c r="I670" i="2" s="1"/>
  <c r="G664" i="2"/>
  <c r="I664" i="2" s="1"/>
  <c r="G654" i="2"/>
  <c r="I654" i="2" s="1"/>
  <c r="G648" i="2"/>
  <c r="I648" i="2" s="1"/>
  <c r="G642" i="2"/>
  <c r="I642" i="2" s="1"/>
  <c r="G632" i="2"/>
  <c r="I632" i="2" s="1"/>
  <c r="G414" i="2"/>
  <c r="I414" i="2" s="1"/>
  <c r="G203" i="2"/>
  <c r="G549" i="1"/>
  <c r="G268" i="2"/>
  <c r="I268" i="2" s="1"/>
  <c r="G569" i="1"/>
  <c r="G300" i="2"/>
  <c r="I300" i="2" s="1"/>
  <c r="G640" i="1"/>
  <c r="G89" i="2"/>
  <c r="I89" i="2" s="1"/>
  <c r="G649" i="1"/>
  <c r="G98" i="2"/>
  <c r="I98" i="2" s="1"/>
  <c r="G523" i="1"/>
  <c r="G207" i="2"/>
  <c r="I207" i="2" s="1"/>
  <c r="G539" i="1"/>
  <c r="G224" i="2"/>
  <c r="I224" i="2" s="1"/>
  <c r="G557" i="1"/>
  <c r="G280" i="2"/>
  <c r="I280" i="2" s="1"/>
  <c r="G645" i="1"/>
  <c r="G94" i="2"/>
  <c r="I94" i="2" s="1"/>
  <c r="G655" i="1"/>
  <c r="G104" i="2"/>
  <c r="I104" i="2" s="1"/>
  <c r="G673" i="1"/>
  <c r="I673" i="1" s="1"/>
  <c r="G210" i="2"/>
  <c r="I210" i="2" s="1"/>
  <c r="G659" i="2"/>
  <c r="I659" i="2" s="1"/>
  <c r="G653" i="2"/>
  <c r="I653" i="2" s="1"/>
  <c r="G647" i="2"/>
  <c r="I647" i="2" s="1"/>
  <c r="G637" i="2"/>
  <c r="I637" i="2" s="1"/>
  <c r="G629" i="2"/>
  <c r="I629" i="2" s="1"/>
  <c r="G409" i="2"/>
  <c r="I409" i="2" s="1"/>
  <c r="G510" i="1"/>
  <c r="G504" i="1"/>
  <c r="G187" i="10" s="1"/>
  <c r="G497" i="1"/>
  <c r="G493" i="1"/>
  <c r="G490" i="1"/>
  <c r="G480" i="1"/>
  <c r="G473" i="1"/>
  <c r="G463" i="1"/>
  <c r="G458" i="1"/>
  <c r="G468" i="1"/>
  <c r="G452" i="1"/>
  <c r="I452" i="1" s="1"/>
  <c r="G445" i="1"/>
  <c r="G433" i="1"/>
  <c r="G427" i="1"/>
  <c r="G420" i="1"/>
  <c r="G414" i="1"/>
  <c r="G409" i="1"/>
  <c r="G403" i="1"/>
  <c r="G393" i="1"/>
  <c r="G388" i="1"/>
  <c r="G383" i="1"/>
  <c r="G377" i="1"/>
  <c r="G372" i="1"/>
  <c r="I366" i="1"/>
  <c r="G362" i="1"/>
  <c r="G357" i="1"/>
  <c r="G350" i="1"/>
  <c r="G343" i="1"/>
  <c r="G327" i="1"/>
  <c r="G322" i="1"/>
  <c r="G316" i="1"/>
  <c r="G311" i="1"/>
  <c r="G303" i="1"/>
  <c r="G373" i="10" s="1"/>
  <c r="G299" i="1"/>
  <c r="G285" i="1"/>
  <c r="G350" i="10" s="1"/>
  <c r="G292" i="1"/>
  <c r="G279" i="1"/>
  <c r="G269" i="1"/>
  <c r="G339" i="10" s="1"/>
  <c r="G265" i="1"/>
  <c r="G261" i="1"/>
  <c r="G254" i="1"/>
  <c r="G244" i="1"/>
  <c r="G188" i="1"/>
  <c r="G186" i="1"/>
  <c r="G176" i="1"/>
  <c r="G171" i="1"/>
  <c r="G159" i="1"/>
  <c r="G156" i="1"/>
  <c r="G151" i="1"/>
  <c r="G148" i="1"/>
  <c r="G142" i="1"/>
  <c r="G137" i="1"/>
  <c r="G134" i="1"/>
  <c r="G128" i="1"/>
  <c r="G123" i="1"/>
  <c r="G118" i="1"/>
  <c r="G113" i="1"/>
  <c r="G110" i="1"/>
  <c r="G103" i="1"/>
  <c r="G88" i="1"/>
  <c r="G83" i="1"/>
  <c r="G78" i="1"/>
  <c r="G74" i="1"/>
  <c r="G69" i="1"/>
  <c r="G66" i="1"/>
  <c r="G60" i="1"/>
  <c r="G56" i="1"/>
  <c r="G51" i="1"/>
  <c r="G46" i="1"/>
  <c r="G31" i="1"/>
  <c r="G23" i="1"/>
  <c r="I23" i="1" s="1"/>
  <c r="H168" i="1" l="1"/>
  <c r="H229" i="2"/>
  <c r="H24" i="2"/>
  <c r="H353" i="1"/>
  <c r="H352" i="1" s="1"/>
  <c r="G623" i="1"/>
  <c r="G42" i="32"/>
  <c r="G509" i="10"/>
  <c r="I427" i="1"/>
  <c r="G77" i="10"/>
  <c r="I493" i="1"/>
  <c r="G176" i="10"/>
  <c r="I655" i="1"/>
  <c r="G103" i="10"/>
  <c r="I684" i="1"/>
  <c r="H215" i="4"/>
  <c r="H301" i="4"/>
  <c r="H374" i="4"/>
  <c r="H307" i="4"/>
  <c r="H39" i="4"/>
  <c r="H39" i="32"/>
  <c r="H30" i="32" s="1"/>
  <c r="H29" i="32" s="1"/>
  <c r="H506" i="10"/>
  <c r="H141" i="4"/>
  <c r="H318" i="4"/>
  <c r="H199" i="4"/>
  <c r="G27" i="32"/>
  <c r="G494" i="10"/>
  <c r="I490" i="1"/>
  <c r="G173" i="10"/>
  <c r="I497" i="1"/>
  <c r="G180" i="10"/>
  <c r="I701" i="1"/>
  <c r="G653" i="10"/>
  <c r="I696" i="1"/>
  <c r="G648" i="10"/>
  <c r="H275" i="4"/>
  <c r="H177" i="4"/>
  <c r="H24" i="4"/>
  <c r="H24" i="32"/>
  <c r="H491" i="10"/>
  <c r="H363" i="4"/>
  <c r="H186" i="4"/>
  <c r="H184" i="10"/>
  <c r="H135" i="4"/>
  <c r="H294" i="4"/>
  <c r="H338" i="4"/>
  <c r="H276" i="4"/>
  <c r="I645" i="1"/>
  <c r="I649" i="1"/>
  <c r="I388" i="1"/>
  <c r="I362" i="1"/>
  <c r="G220" i="1"/>
  <c r="G255" i="2" s="1"/>
  <c r="I255" i="2" s="1"/>
  <c r="G212" i="1"/>
  <c r="G247" i="2" s="1"/>
  <c r="I247" i="2" s="1"/>
  <c r="G248" i="10"/>
  <c r="I201" i="1"/>
  <c r="I205" i="1"/>
  <c r="I463" i="1"/>
  <c r="I585" i="1"/>
  <c r="G628" i="2"/>
  <c r="I628" i="2" s="1"/>
  <c r="G556" i="1"/>
  <c r="I539" i="1"/>
  <c r="I632" i="1"/>
  <c r="I414" i="1"/>
  <c r="I640" i="1"/>
  <c r="I580" i="1"/>
  <c r="I458" i="1"/>
  <c r="I409" i="1"/>
  <c r="I403" i="1"/>
  <c r="I393" i="1"/>
  <c r="I383" i="1"/>
  <c r="I377" i="1"/>
  <c r="I372" i="1"/>
  <c r="I357" i="1"/>
  <c r="I231" i="1"/>
  <c r="I196" i="1"/>
  <c r="I66" i="1"/>
  <c r="I690" i="1"/>
  <c r="I706" i="1"/>
  <c r="I712" i="1"/>
  <c r="I69" i="1"/>
  <c r="I468" i="1"/>
  <c r="I138" i="4"/>
  <c r="I523" i="1"/>
  <c r="G669" i="2"/>
  <c r="I669" i="2" s="1"/>
  <c r="I530" i="1"/>
  <c r="I420" i="1"/>
  <c r="I417" i="1" s="1"/>
  <c r="G417" i="1"/>
  <c r="G288" i="2"/>
  <c r="I288" i="2" s="1"/>
  <c r="G231" i="2"/>
  <c r="I231" i="2" s="1"/>
  <c r="I679" i="1"/>
  <c r="I271" i="2" s="1"/>
  <c r="G271" i="2"/>
  <c r="G641" i="2"/>
  <c r="I641" i="2" s="1"/>
  <c r="G663" i="2"/>
  <c r="I663" i="2" s="1"/>
  <c r="G195" i="1"/>
  <c r="G579" i="1"/>
  <c r="I51" i="1"/>
  <c r="I326" i="4" s="1"/>
  <c r="I46" i="1"/>
  <c r="I321" i="4" s="1"/>
  <c r="I56" i="1"/>
  <c r="I331" i="4" s="1"/>
  <c r="I74" i="1"/>
  <c r="I341" i="4" s="1"/>
  <c r="I83" i="1"/>
  <c r="I350" i="4" s="1"/>
  <c r="I92" i="1"/>
  <c r="I359" i="4" s="1"/>
  <c r="H245" i="4"/>
  <c r="I31" i="1"/>
  <c r="I310" i="4" s="1"/>
  <c r="I60" i="1"/>
  <c r="I335" i="4" s="1"/>
  <c r="I78" i="1"/>
  <c r="I345" i="4" s="1"/>
  <c r="I88" i="1"/>
  <c r="I355" i="4" s="1"/>
  <c r="I480" i="1"/>
  <c r="I367" i="4" s="1"/>
  <c r="I504" i="1"/>
  <c r="I189" i="4" s="1"/>
  <c r="I557" i="1"/>
  <c r="I569" i="1"/>
  <c r="G256" i="2"/>
  <c r="I256" i="2" s="1"/>
  <c r="I220" i="1"/>
  <c r="I160" i="4" s="1"/>
  <c r="I110" i="1"/>
  <c r="G42" i="4"/>
  <c r="I118" i="1"/>
  <c r="I42" i="4" s="1"/>
  <c r="I128" i="1"/>
  <c r="I52" i="4" s="1"/>
  <c r="I137" i="1"/>
  <c r="I148" i="1"/>
  <c r="I156" i="1"/>
  <c r="I171" i="1"/>
  <c r="I95" i="4" s="1"/>
  <c r="I104" i="4"/>
  <c r="I188" i="1"/>
  <c r="I254" i="1"/>
  <c r="I265" i="1"/>
  <c r="I279" i="1"/>
  <c r="I235" i="4" s="1"/>
  <c r="I285" i="1"/>
  <c r="I241" i="4" s="1"/>
  <c r="I303" i="1"/>
  <c r="I259" i="4" s="1"/>
  <c r="I316" i="1"/>
  <c r="I272" i="4" s="1"/>
  <c r="I327" i="1"/>
  <c r="I283" i="4" s="1"/>
  <c r="I350" i="1"/>
  <c r="I433" i="1"/>
  <c r="I120" i="4" s="1"/>
  <c r="I473" i="1"/>
  <c r="I131" i="4" s="1"/>
  <c r="I510" i="1"/>
  <c r="I195" i="4" s="1"/>
  <c r="I623" i="1"/>
  <c r="I179" i="4" s="1"/>
  <c r="G148" i="4"/>
  <c r="G147" i="4" s="1"/>
  <c r="G146" i="4" s="1"/>
  <c r="I213" i="1"/>
  <c r="I150" i="4" s="1"/>
  <c r="I149" i="4" s="1"/>
  <c r="I148" i="4" s="1"/>
  <c r="I147" i="4" s="1"/>
  <c r="I624" i="1"/>
  <c r="I180" i="4" s="1"/>
  <c r="H237" i="4"/>
  <c r="H44" i="4"/>
  <c r="H252" i="4"/>
  <c r="H117" i="4"/>
  <c r="I103" i="1"/>
  <c r="I27" i="4" s="1"/>
  <c r="G27" i="4"/>
  <c r="I113" i="1"/>
  <c r="I123" i="1"/>
  <c r="I134" i="1"/>
  <c r="I142" i="1"/>
  <c r="I151" i="1"/>
  <c r="I159" i="1"/>
  <c r="I176" i="1"/>
  <c r="I100" i="4" s="1"/>
  <c r="I186" i="1"/>
  <c r="I110" i="4" s="1"/>
  <c r="I244" i="1"/>
  <c r="I202" i="4" s="1"/>
  <c r="I261" i="1"/>
  <c r="I218" i="4" s="1"/>
  <c r="I269" i="1"/>
  <c r="I226" i="4" s="1"/>
  <c r="I292" i="1"/>
  <c r="I248" i="4" s="1"/>
  <c r="I299" i="1"/>
  <c r="I311" i="1"/>
  <c r="I267" i="4" s="1"/>
  <c r="I322" i="1"/>
  <c r="I278" i="4" s="1"/>
  <c r="I343" i="1"/>
  <c r="I445" i="1"/>
  <c r="I126" i="4" s="1"/>
  <c r="I549" i="1"/>
  <c r="I143" i="4" s="1"/>
  <c r="I212" i="1"/>
  <c r="I221" i="1"/>
  <c r="I161" i="4" s="1"/>
  <c r="I627" i="1"/>
  <c r="I183" i="4" s="1"/>
  <c r="H263" i="4"/>
  <c r="H49" i="4"/>
  <c r="H92" i="4"/>
  <c r="H63" i="4"/>
  <c r="H208" i="4"/>
  <c r="H232" i="4"/>
  <c r="H128" i="4"/>
  <c r="H123" i="4"/>
  <c r="H192" i="4"/>
  <c r="G530" i="1"/>
  <c r="G215" i="2"/>
  <c r="I215" i="2" s="1"/>
  <c r="G198" i="2"/>
  <c r="G514" i="1"/>
  <c r="G513" i="1" s="1"/>
  <c r="I513" i="1" s="1"/>
  <c r="I515" i="1"/>
  <c r="H42" i="1"/>
  <c r="G356" i="2"/>
  <c r="I356" i="2" s="1"/>
  <c r="I203" i="2"/>
  <c r="H130" i="1"/>
  <c r="H106" i="1"/>
  <c r="G22" i="1"/>
  <c r="I22" i="1" s="1"/>
  <c r="H516" i="2"/>
  <c r="H399" i="1"/>
  <c r="H18" i="2"/>
  <c r="H645" i="2"/>
  <c r="H167" i="1"/>
  <c r="H590" i="2"/>
  <c r="H554" i="1"/>
  <c r="H277" i="2"/>
  <c r="H661" i="2"/>
  <c r="H709" i="1"/>
  <c r="H667" i="2"/>
  <c r="H341" i="2"/>
  <c r="H288" i="1"/>
  <c r="H339" i="1"/>
  <c r="H566" i="2"/>
  <c r="H306" i="2"/>
  <c r="H240" i="1"/>
  <c r="H19" i="1"/>
  <c r="H441" i="1"/>
  <c r="H123" i="2"/>
  <c r="H506" i="1"/>
  <c r="H190" i="2"/>
  <c r="H429" i="1"/>
  <c r="H50" i="10" s="1"/>
  <c r="H52" i="2"/>
  <c r="G672" i="1"/>
  <c r="I672" i="1" s="1"/>
  <c r="H85" i="2"/>
  <c r="H639" i="2"/>
  <c r="H500" i="1"/>
  <c r="H183" i="10" s="1"/>
  <c r="H184" i="2"/>
  <c r="H566" i="1"/>
  <c r="H297" i="2"/>
  <c r="H530" i="2"/>
  <c r="H346" i="1"/>
  <c r="H578" i="2"/>
  <c r="H420" i="2"/>
  <c r="H506" i="2"/>
  <c r="H316" i="2"/>
  <c r="H634" i="2"/>
  <c r="H153" i="2"/>
  <c r="H546" i="1"/>
  <c r="H265" i="2"/>
  <c r="H511" i="2"/>
  <c r="H295" i="1"/>
  <c r="H366" i="2"/>
  <c r="H435" i="2"/>
  <c r="H659" i="1"/>
  <c r="G132" i="2"/>
  <c r="I132" i="2" s="1"/>
  <c r="G355" i="2"/>
  <c r="I355" i="2" s="1"/>
  <c r="H195" i="2"/>
  <c r="H353" i="2"/>
  <c r="H130" i="2"/>
  <c r="H693" i="1"/>
  <c r="H645" i="10" s="1"/>
  <c r="H639" i="10" s="1"/>
  <c r="H651" i="2"/>
  <c r="G678" i="1"/>
  <c r="H676" i="1"/>
  <c r="H169" i="2"/>
  <c r="H475" i="1"/>
  <c r="H159" i="2"/>
  <c r="H448" i="1"/>
  <c r="H74" i="2"/>
  <c r="H406" i="1"/>
  <c r="H389" i="2"/>
  <c r="H346" i="2"/>
  <c r="H323" i="2"/>
  <c r="H257" i="1"/>
  <c r="H214" i="4" s="1"/>
  <c r="H228" i="1"/>
  <c r="H286" i="2"/>
  <c r="G230" i="1"/>
  <c r="G248" i="2"/>
  <c r="I248" i="2" s="1"/>
  <c r="H245" i="2"/>
  <c r="H209" i="1"/>
  <c r="H99" i="1"/>
  <c r="H491" i="2"/>
  <c r="H434" i="2"/>
  <c r="H625" i="2"/>
  <c r="H528" i="1"/>
  <c r="H213" i="2"/>
  <c r="H377" i="2"/>
  <c r="H306" i="1"/>
  <c r="G466" i="2"/>
  <c r="I466" i="2" s="1"/>
  <c r="G610" i="2"/>
  <c r="I610" i="2" s="1"/>
  <c r="G113" i="2"/>
  <c r="I113" i="2" s="1"/>
  <c r="G622" i="1"/>
  <c r="G236" i="2"/>
  <c r="I236" i="2" s="1"/>
  <c r="G711" i="1"/>
  <c r="G700" i="1"/>
  <c r="G689" i="1"/>
  <c r="G631" i="2"/>
  <c r="I631" i="2" s="1"/>
  <c r="G413" i="2"/>
  <c r="I413" i="2" s="1"/>
  <c r="G240" i="2"/>
  <c r="I240" i="2" s="1"/>
  <c r="G705" i="1"/>
  <c r="G695" i="1"/>
  <c r="G683" i="1"/>
  <c r="G631" i="1"/>
  <c r="G470" i="2"/>
  <c r="I470" i="2" s="1"/>
  <c r="G165" i="2"/>
  <c r="I165" i="2" s="1"/>
  <c r="G176" i="2"/>
  <c r="I176" i="2" s="1"/>
  <c r="G93" i="2"/>
  <c r="I93" i="2" s="1"/>
  <c r="G223" i="2"/>
  <c r="I223" i="2" s="1"/>
  <c r="G206" i="2"/>
  <c r="G97" i="2"/>
  <c r="I97" i="2" s="1"/>
  <c r="G578" i="1"/>
  <c r="G88" i="2"/>
  <c r="I88" i="2" s="1"/>
  <c r="G639" i="1"/>
  <c r="G253" i="1"/>
  <c r="G319" i="2"/>
  <c r="I319" i="2" s="1"/>
  <c r="G264" i="1"/>
  <c r="G335" i="2"/>
  <c r="I335" i="2" s="1"/>
  <c r="G278" i="1"/>
  <c r="G344" i="2"/>
  <c r="I344" i="2" s="1"/>
  <c r="G284" i="1"/>
  <c r="G349" i="10" s="1"/>
  <c r="G350" i="2"/>
  <c r="I350" i="2" s="1"/>
  <c r="G302" i="1"/>
  <c r="G372" i="10" s="1"/>
  <c r="G373" i="2"/>
  <c r="I373" i="2" s="1"/>
  <c r="G315" i="1"/>
  <c r="G386" i="2"/>
  <c r="I386" i="2" s="1"/>
  <c r="G326" i="1"/>
  <c r="G397" i="2"/>
  <c r="I397" i="2" s="1"/>
  <c r="G342" i="1"/>
  <c r="G569" i="2"/>
  <c r="I569" i="2" s="1"/>
  <c r="G356" i="1"/>
  <c r="G27" i="2"/>
  <c r="I27" i="2" s="1"/>
  <c r="G365" i="1"/>
  <c r="G36" i="2"/>
  <c r="I36" i="2" s="1"/>
  <c r="G376" i="1"/>
  <c r="G47" i="2"/>
  <c r="I47" i="2" s="1"/>
  <c r="G387" i="1"/>
  <c r="G392" i="1"/>
  <c r="G118" i="2"/>
  <c r="I118" i="2" s="1"/>
  <c r="G408" i="1"/>
  <c r="G59" i="2"/>
  <c r="I59" i="2" s="1"/>
  <c r="G70" i="2"/>
  <c r="I70" i="2" s="1"/>
  <c r="G432" i="1"/>
  <c r="G55" i="2"/>
  <c r="I55" i="2" s="1"/>
  <c r="G451" i="1"/>
  <c r="I451" i="1" s="1"/>
  <c r="G457" i="1"/>
  <c r="G139" i="2"/>
  <c r="I139" i="2" s="1"/>
  <c r="G472" i="1"/>
  <c r="G156" i="2"/>
  <c r="I156" i="2" s="1"/>
  <c r="G503" i="1"/>
  <c r="G186" i="10" s="1"/>
  <c r="G187" i="2"/>
  <c r="I187" i="2" s="1"/>
  <c r="G59" i="1"/>
  <c r="G452" i="2"/>
  <c r="I452" i="2" s="1"/>
  <c r="G102" i="1"/>
  <c r="G494" i="2"/>
  <c r="I494" i="2" s="1"/>
  <c r="G243" i="1"/>
  <c r="G309" i="2"/>
  <c r="I309" i="2" s="1"/>
  <c r="G260" i="1"/>
  <c r="G259" i="1" s="1"/>
  <c r="G326" i="2"/>
  <c r="I326" i="2" s="1"/>
  <c r="G268" i="1"/>
  <c r="G338" i="10" s="1"/>
  <c r="G339" i="2"/>
  <c r="I339" i="2" s="1"/>
  <c r="G291" i="1"/>
  <c r="G298" i="1"/>
  <c r="G369" i="2"/>
  <c r="I369" i="2" s="1"/>
  <c r="G310" i="1"/>
  <c r="G381" i="2"/>
  <c r="I381" i="2" s="1"/>
  <c r="G392" i="2"/>
  <c r="I392" i="2" s="1"/>
  <c r="G403" i="2"/>
  <c r="I403" i="2" s="1"/>
  <c r="G349" i="1"/>
  <c r="G581" i="2"/>
  <c r="I581" i="2" s="1"/>
  <c r="G361" i="1"/>
  <c r="G32" i="2"/>
  <c r="I32" i="2" s="1"/>
  <c r="G371" i="1"/>
  <c r="G42" i="2"/>
  <c r="I42" i="2" s="1"/>
  <c r="G382" i="1"/>
  <c r="G108" i="2"/>
  <c r="I108" i="2" s="1"/>
  <c r="G402" i="1"/>
  <c r="G21" i="2"/>
  <c r="I21" i="2" s="1"/>
  <c r="G413" i="1"/>
  <c r="G64" i="2"/>
  <c r="I64" i="2" s="1"/>
  <c r="G426" i="1"/>
  <c r="G77" i="2"/>
  <c r="I77" i="2" s="1"/>
  <c r="G444" i="1"/>
  <c r="G126" i="2"/>
  <c r="I126" i="2" s="1"/>
  <c r="G467" i="1"/>
  <c r="G149" i="2"/>
  <c r="I149" i="2" s="1"/>
  <c r="G462" i="1"/>
  <c r="G144" i="2"/>
  <c r="I144" i="2" s="1"/>
  <c r="G479" i="1"/>
  <c r="G163" i="2"/>
  <c r="I163" i="2" s="1"/>
  <c r="G489" i="1"/>
  <c r="G173" i="2"/>
  <c r="I173" i="2" s="1"/>
  <c r="G496" i="1"/>
  <c r="G180" i="2"/>
  <c r="I180" i="2" s="1"/>
  <c r="G509" i="1"/>
  <c r="G193" i="2"/>
  <c r="I193" i="2" s="1"/>
  <c r="G654" i="1"/>
  <c r="G103" i="2"/>
  <c r="I103" i="2" s="1"/>
  <c r="G279" i="2"/>
  <c r="I279" i="2" s="1"/>
  <c r="G568" i="1"/>
  <c r="G299" i="2"/>
  <c r="I299" i="2" s="1"/>
  <c r="G548" i="1"/>
  <c r="G267" i="2"/>
  <c r="G185" i="1"/>
  <c r="G608" i="2"/>
  <c r="I608" i="2" s="1"/>
  <c r="G179" i="1"/>
  <c r="G602" i="2"/>
  <c r="I602" i="2" s="1"/>
  <c r="G175" i="1"/>
  <c r="G598" i="2"/>
  <c r="I598" i="2" s="1"/>
  <c r="G593" i="2"/>
  <c r="I593" i="2" s="1"/>
  <c r="G158" i="1"/>
  <c r="G550" i="2"/>
  <c r="I550" i="2" s="1"/>
  <c r="G155" i="1"/>
  <c r="G547" i="2"/>
  <c r="I547" i="2" s="1"/>
  <c r="G150" i="1"/>
  <c r="G542" i="2"/>
  <c r="I542" i="2" s="1"/>
  <c r="G147" i="1"/>
  <c r="G539" i="2"/>
  <c r="I539" i="2" s="1"/>
  <c r="G141" i="1"/>
  <c r="G533" i="2"/>
  <c r="I533" i="2" s="1"/>
  <c r="G136" i="1"/>
  <c r="G528" i="2"/>
  <c r="I528" i="2" s="1"/>
  <c r="G133" i="1"/>
  <c r="G525" i="2"/>
  <c r="I525" i="2" s="1"/>
  <c r="G127" i="1"/>
  <c r="G519" i="2"/>
  <c r="I519" i="2" s="1"/>
  <c r="G122" i="1"/>
  <c r="G514" i="2"/>
  <c r="I514" i="2" s="1"/>
  <c r="G117" i="1"/>
  <c r="G509" i="2"/>
  <c r="I509" i="2" s="1"/>
  <c r="G112" i="1"/>
  <c r="G504" i="2"/>
  <c r="I504" i="2" s="1"/>
  <c r="G109" i="1"/>
  <c r="G501" i="2"/>
  <c r="I501" i="2" s="1"/>
  <c r="G91" i="1"/>
  <c r="G484" i="2"/>
  <c r="I484" i="2" s="1"/>
  <c r="G87" i="1"/>
  <c r="G480" i="2"/>
  <c r="I480" i="2" s="1"/>
  <c r="G82" i="1"/>
  <c r="G475" i="2"/>
  <c r="I475" i="2" s="1"/>
  <c r="G68" i="1"/>
  <c r="G461" i="2"/>
  <c r="I461" i="2" s="1"/>
  <c r="G65" i="1"/>
  <c r="G458" i="2"/>
  <c r="I458" i="2" s="1"/>
  <c r="G55" i="1"/>
  <c r="G448" i="2"/>
  <c r="I448" i="2" s="1"/>
  <c r="G50" i="1"/>
  <c r="G443" i="2"/>
  <c r="I443" i="2" s="1"/>
  <c r="G45" i="1"/>
  <c r="G438" i="2"/>
  <c r="I438" i="2" s="1"/>
  <c r="G30" i="1"/>
  <c r="G423" i="2"/>
  <c r="I423" i="2" s="1"/>
  <c r="G478" i="1"/>
  <c r="G184" i="1"/>
  <c r="G73" i="1"/>
  <c r="G49" i="1" l="1"/>
  <c r="I267" i="2"/>
  <c r="H497" i="10"/>
  <c r="H496" i="10" s="1"/>
  <c r="I578" i="1"/>
  <c r="G572" i="1"/>
  <c r="G219" i="1"/>
  <c r="G627" i="2"/>
  <c r="I627" i="2" s="1"/>
  <c r="H521" i="2"/>
  <c r="G41" i="32"/>
  <c r="G508" i="10"/>
  <c r="I654" i="1"/>
  <c r="G102" i="10"/>
  <c r="I496" i="1"/>
  <c r="G179" i="10"/>
  <c r="I489" i="1"/>
  <c r="G172" i="10"/>
  <c r="I426" i="1"/>
  <c r="G76" i="10"/>
  <c r="I683" i="1"/>
  <c r="H262" i="4"/>
  <c r="H375" i="10"/>
  <c r="H302" i="10" s="1"/>
  <c r="J303" i="10" s="1"/>
  <c r="H140" i="4"/>
  <c r="H134" i="4"/>
  <c r="H293" i="4"/>
  <c r="H699" i="1"/>
  <c r="H497" i="2"/>
  <c r="H317" i="4"/>
  <c r="G26" i="32"/>
  <c r="G493" i="10"/>
  <c r="I695" i="1"/>
  <c r="G647" i="10"/>
  <c r="I700" i="1"/>
  <c r="G652" i="10"/>
  <c r="H23" i="4"/>
  <c r="H23" i="32"/>
  <c r="H22" i="32" s="1"/>
  <c r="H21" i="32" s="1"/>
  <c r="H490" i="10"/>
  <c r="H362" i="4"/>
  <c r="H300" i="4"/>
  <c r="J305" i="10"/>
  <c r="H198" i="4"/>
  <c r="H373" i="4"/>
  <c r="J419" i="10"/>
  <c r="I387" i="1"/>
  <c r="I361" i="1"/>
  <c r="I365" i="1"/>
  <c r="G254" i="2"/>
  <c r="I254" i="2" s="1"/>
  <c r="G211" i="1"/>
  <c r="G247" i="10"/>
  <c r="I462" i="1"/>
  <c r="G621" i="1"/>
  <c r="I631" i="1"/>
  <c r="I413" i="1"/>
  <c r="I639" i="1"/>
  <c r="I457" i="1"/>
  <c r="I408" i="1"/>
  <c r="I402" i="1"/>
  <c r="I392" i="1"/>
  <c r="I382" i="1"/>
  <c r="I376" i="1"/>
  <c r="I371" i="1"/>
  <c r="I356" i="1"/>
  <c r="I65" i="1"/>
  <c r="G317" i="32"/>
  <c r="G306" i="32" s="1"/>
  <c r="I689" i="1"/>
  <c r="I705" i="1"/>
  <c r="I711" i="1"/>
  <c r="I83" i="4"/>
  <c r="I80" i="4"/>
  <c r="I112" i="4"/>
  <c r="I37" i="4"/>
  <c r="I34" i="4"/>
  <c r="I61" i="4"/>
  <c r="I58" i="4"/>
  <c r="I75" i="4"/>
  <c r="I72" i="4"/>
  <c r="I68" i="1"/>
  <c r="I297" i="4"/>
  <c r="I66" i="4"/>
  <c r="I47" i="4"/>
  <c r="I467" i="1"/>
  <c r="I255" i="4"/>
  <c r="I304" i="4"/>
  <c r="I222" i="4"/>
  <c r="I211" i="4"/>
  <c r="I137" i="4"/>
  <c r="I376" i="4"/>
  <c r="I556" i="1"/>
  <c r="I375" i="4" s="1"/>
  <c r="I195" i="1"/>
  <c r="G194" i="1"/>
  <c r="I678" i="1"/>
  <c r="I270" i="2" s="1"/>
  <c r="G270" i="2"/>
  <c r="G266" i="2" s="1"/>
  <c r="I579" i="1"/>
  <c r="G407" i="2"/>
  <c r="I407" i="2" s="1"/>
  <c r="G512" i="1"/>
  <c r="I512" i="1" s="1"/>
  <c r="G230" i="2"/>
  <c r="I230" i="2" s="1"/>
  <c r="G87" i="2"/>
  <c r="I87" i="2" s="1"/>
  <c r="I73" i="1"/>
  <c r="I340" i="4" s="1"/>
  <c r="I478" i="1"/>
  <c r="I365" i="4" s="1"/>
  <c r="I30" i="1"/>
  <c r="I309" i="4" s="1"/>
  <c r="I45" i="1"/>
  <c r="I320" i="4" s="1"/>
  <c r="I50" i="1"/>
  <c r="I325" i="4" s="1"/>
  <c r="G325" i="4"/>
  <c r="G324" i="4" s="1"/>
  <c r="G323" i="4" s="1"/>
  <c r="G317" i="4" s="1"/>
  <c r="G306" i="4" s="1"/>
  <c r="I55" i="1"/>
  <c r="I330" i="4" s="1"/>
  <c r="I82" i="1"/>
  <c r="I349" i="4" s="1"/>
  <c r="I87" i="1"/>
  <c r="I354" i="4" s="1"/>
  <c r="I91" i="1"/>
  <c r="I358" i="4" s="1"/>
  <c r="I568" i="1"/>
  <c r="I479" i="1"/>
  <c r="I366" i="4" s="1"/>
  <c r="I59" i="1"/>
  <c r="I334" i="4" s="1"/>
  <c r="I503" i="1"/>
  <c r="I188" i="4" s="1"/>
  <c r="H27" i="1"/>
  <c r="I175" i="1"/>
  <c r="I99" i="4" s="1"/>
  <c r="I179" i="1"/>
  <c r="I103" i="4" s="1"/>
  <c r="I185" i="1"/>
  <c r="I109" i="4" s="1"/>
  <c r="I310" i="1"/>
  <c r="I266" i="4" s="1"/>
  <c r="I298" i="1"/>
  <c r="I432" i="1"/>
  <c r="I119" i="4" s="1"/>
  <c r="G287" i="2"/>
  <c r="I287" i="2" s="1"/>
  <c r="I230" i="1"/>
  <c r="H116" i="4"/>
  <c r="H191" i="4"/>
  <c r="H122" i="4"/>
  <c r="H244" i="4"/>
  <c r="H91" i="4"/>
  <c r="H30" i="4"/>
  <c r="I219" i="1"/>
  <c r="I159" i="4" s="1"/>
  <c r="I146" i="4" s="1"/>
  <c r="I198" i="2"/>
  <c r="I514" i="1"/>
  <c r="I184" i="1"/>
  <c r="I109" i="1"/>
  <c r="I112" i="1"/>
  <c r="G41" i="4"/>
  <c r="I117" i="1"/>
  <c r="I41" i="4" s="1"/>
  <c r="I122" i="1"/>
  <c r="I127" i="1"/>
  <c r="I51" i="4" s="1"/>
  <c r="I133" i="1"/>
  <c r="I136" i="1"/>
  <c r="I141" i="1"/>
  <c r="I147" i="1"/>
  <c r="I150" i="1"/>
  <c r="I155" i="1"/>
  <c r="I158" i="1"/>
  <c r="I548" i="1"/>
  <c r="I142" i="4" s="1"/>
  <c r="I509" i="1"/>
  <c r="I194" i="4" s="1"/>
  <c r="I444" i="1"/>
  <c r="I125" i="4" s="1"/>
  <c r="I349" i="1"/>
  <c r="I286" i="4"/>
  <c r="I291" i="1"/>
  <c r="I247" i="4" s="1"/>
  <c r="I268" i="1"/>
  <c r="I225" i="4" s="1"/>
  <c r="I260" i="1"/>
  <c r="I243" i="1"/>
  <c r="I201" i="4" s="1"/>
  <c r="I102" i="1"/>
  <c r="I26" i="4" s="1"/>
  <c r="G26" i="4"/>
  <c r="I472" i="1"/>
  <c r="I130" i="4" s="1"/>
  <c r="I342" i="1"/>
  <c r="I326" i="1"/>
  <c r="I282" i="4" s="1"/>
  <c r="I315" i="1"/>
  <c r="I271" i="4" s="1"/>
  <c r="I302" i="1"/>
  <c r="I258" i="4" s="1"/>
  <c r="I284" i="1"/>
  <c r="I240" i="4" s="1"/>
  <c r="I278" i="1"/>
  <c r="I234" i="4" s="1"/>
  <c r="I264" i="1"/>
  <c r="I253" i="1"/>
  <c r="G611" i="1"/>
  <c r="I622" i="1"/>
  <c r="I178" i="4" s="1"/>
  <c r="H251" i="4"/>
  <c r="H54" i="4"/>
  <c r="I621" i="1"/>
  <c r="I177" i="4" s="1"/>
  <c r="H614" i="1"/>
  <c r="I206" i="2"/>
  <c r="G197" i="2"/>
  <c r="G196" i="2" s="1"/>
  <c r="I196" i="2" s="1"/>
  <c r="I659" i="1"/>
  <c r="I658" i="1" s="1"/>
  <c r="H658" i="1"/>
  <c r="H105" i="1"/>
  <c r="H322" i="2"/>
  <c r="H321" i="2" s="1"/>
  <c r="H365" i="2"/>
  <c r="H294" i="1"/>
  <c r="L490" i="2"/>
  <c r="H545" i="1"/>
  <c r="H264" i="2"/>
  <c r="H565" i="1"/>
  <c r="H296" i="2"/>
  <c r="H183" i="2"/>
  <c r="G671" i="1"/>
  <c r="I671" i="1" s="1"/>
  <c r="H18" i="1"/>
  <c r="H305" i="2"/>
  <c r="H239" i="1"/>
  <c r="H287" i="1"/>
  <c r="H666" i="2"/>
  <c r="H589" i="2"/>
  <c r="G21" i="1"/>
  <c r="I21" i="1" s="1"/>
  <c r="G626" i="2"/>
  <c r="I626" i="2" s="1"/>
  <c r="H485" i="1"/>
  <c r="H168" i="10" s="1"/>
  <c r="H656" i="2"/>
  <c r="L419" i="2"/>
  <c r="H345" i="1"/>
  <c r="H577" i="2"/>
  <c r="H51" i="2"/>
  <c r="H189" i="2"/>
  <c r="H122" i="2"/>
  <c r="H338" i="1"/>
  <c r="H292" i="4" s="1"/>
  <c r="H565" i="2"/>
  <c r="H496" i="2" s="1"/>
  <c r="H553" i="1"/>
  <c r="H276" i="2"/>
  <c r="H17" i="2"/>
  <c r="H129" i="2"/>
  <c r="H352" i="2"/>
  <c r="G354" i="2"/>
  <c r="I354" i="2" s="1"/>
  <c r="G131" i="2"/>
  <c r="I131" i="2" s="1"/>
  <c r="H650" i="2"/>
  <c r="G677" i="1"/>
  <c r="I677" i="1" s="1"/>
  <c r="H158" i="2"/>
  <c r="H447" i="1"/>
  <c r="H256" i="1"/>
  <c r="H213" i="4" s="1"/>
  <c r="G229" i="1"/>
  <c r="H227" i="1"/>
  <c r="H285" i="2"/>
  <c r="H244" i="2"/>
  <c r="H193" i="1"/>
  <c r="H98" i="1"/>
  <c r="H490" i="2"/>
  <c r="H26" i="1"/>
  <c r="H419" i="2"/>
  <c r="H527" i="1"/>
  <c r="H212" i="2"/>
  <c r="H305" i="1"/>
  <c r="H261" i="4" s="1"/>
  <c r="H376" i="2"/>
  <c r="G447" i="2"/>
  <c r="I447" i="2" s="1"/>
  <c r="G457" i="2"/>
  <c r="I457" i="2" s="1"/>
  <c r="G460" i="2"/>
  <c r="I460" i="2" s="1"/>
  <c r="G474" i="2"/>
  <c r="I474" i="2" s="1"/>
  <c r="G479" i="2"/>
  <c r="I479" i="2" s="1"/>
  <c r="G483" i="2"/>
  <c r="I483" i="2" s="1"/>
  <c r="G108" i="1"/>
  <c r="G503" i="2"/>
  <c r="I503" i="2" s="1"/>
  <c r="G132" i="1"/>
  <c r="G527" i="2"/>
  <c r="I527" i="2" s="1"/>
  <c r="G146" i="1"/>
  <c r="G541" i="2"/>
  <c r="I541" i="2" s="1"/>
  <c r="G154" i="1"/>
  <c r="G549" i="2"/>
  <c r="I549" i="2" s="1"/>
  <c r="G102" i="2"/>
  <c r="I102" i="2" s="1"/>
  <c r="G179" i="2"/>
  <c r="I179" i="2" s="1"/>
  <c r="G162" i="2"/>
  <c r="I162" i="2" s="1"/>
  <c r="G143" i="2"/>
  <c r="I143" i="2" s="1"/>
  <c r="G63" i="2"/>
  <c r="I63" i="2" s="1"/>
  <c r="G31" i="2"/>
  <c r="I31" i="2" s="1"/>
  <c r="G400" i="2"/>
  <c r="I400" i="2" s="1"/>
  <c r="G451" i="2"/>
  <c r="I451" i="2" s="1"/>
  <c r="G67" i="2"/>
  <c r="I67" i="2" s="1"/>
  <c r="G58" i="2"/>
  <c r="I58" i="2" s="1"/>
  <c r="G606" i="2"/>
  <c r="I606" i="2" s="1"/>
  <c r="G597" i="2"/>
  <c r="I597" i="2" s="1"/>
  <c r="G601" i="2"/>
  <c r="I601" i="2" s="1"/>
  <c r="G607" i="2"/>
  <c r="I607" i="2" s="1"/>
  <c r="G112" i="2"/>
  <c r="I112" i="2" s="1"/>
  <c r="G35" i="2"/>
  <c r="I35" i="2" s="1"/>
  <c r="G396" i="2"/>
  <c r="I396" i="2" s="1"/>
  <c r="G385" i="2"/>
  <c r="I385" i="2" s="1"/>
  <c r="G638" i="1"/>
  <c r="G630" i="1"/>
  <c r="G635" i="2"/>
  <c r="I635" i="2" s="1"/>
  <c r="G682" i="1"/>
  <c r="G640" i="2"/>
  <c r="I640" i="2" s="1"/>
  <c r="G694" i="1"/>
  <c r="G652" i="2"/>
  <c r="I652" i="2" s="1"/>
  <c r="G704" i="1"/>
  <c r="G662" i="2"/>
  <c r="I662" i="2" s="1"/>
  <c r="G688" i="1"/>
  <c r="G646" i="2"/>
  <c r="I646" i="2" s="1"/>
  <c r="G657" i="2"/>
  <c r="I657" i="2" s="1"/>
  <c r="G710" i="1"/>
  <c r="G668" i="2"/>
  <c r="I668" i="2" s="1"/>
  <c r="G407" i="1"/>
  <c r="G380" i="2"/>
  <c r="I380" i="2" s="1"/>
  <c r="G309" i="1"/>
  <c r="G170" i="1"/>
  <c r="G169" i="1" s="1"/>
  <c r="G465" i="2"/>
  <c r="I465" i="2" s="1"/>
  <c r="G355" i="1"/>
  <c r="G321" i="1"/>
  <c r="G625" i="2"/>
  <c r="I625" i="2" s="1"/>
  <c r="G107" i="2"/>
  <c r="I107" i="2" s="1"/>
  <c r="G381" i="1"/>
  <c r="G81" i="1"/>
  <c r="G64" i="1"/>
  <c r="G547" i="1"/>
  <c r="G567" i="1"/>
  <c r="G298" i="2"/>
  <c r="I298" i="2" s="1"/>
  <c r="G555" i="1"/>
  <c r="G278" i="2"/>
  <c r="I278" i="2" s="1"/>
  <c r="G508" i="1"/>
  <c r="G192" i="2"/>
  <c r="I192" i="2" s="1"/>
  <c r="G488" i="1"/>
  <c r="G172" i="2"/>
  <c r="I172" i="2" s="1"/>
  <c r="G466" i="1"/>
  <c r="I466" i="1" s="1"/>
  <c r="G148" i="2"/>
  <c r="G443" i="1"/>
  <c r="G125" i="2"/>
  <c r="I125" i="2" s="1"/>
  <c r="G425" i="1"/>
  <c r="G76" i="2"/>
  <c r="I76" i="2" s="1"/>
  <c r="G401" i="1"/>
  <c r="G20" i="2"/>
  <c r="I20" i="2" s="1"/>
  <c r="G370" i="1"/>
  <c r="G41" i="2"/>
  <c r="I41" i="2" s="1"/>
  <c r="G348" i="1"/>
  <c r="G580" i="2"/>
  <c r="I580" i="2" s="1"/>
  <c r="G297" i="1"/>
  <c r="G368" i="2"/>
  <c r="I368" i="2" s="1"/>
  <c r="G290" i="1"/>
  <c r="G267" i="1"/>
  <c r="G337" i="10" s="1"/>
  <c r="G338" i="2"/>
  <c r="I338" i="2" s="1"/>
  <c r="G325" i="2"/>
  <c r="I325" i="2" s="1"/>
  <c r="G242" i="1"/>
  <c r="G308" i="2"/>
  <c r="I308" i="2" s="1"/>
  <c r="G101" i="1"/>
  <c r="G493" i="2"/>
  <c r="I493" i="2" s="1"/>
  <c r="G529" i="1"/>
  <c r="G214" i="2"/>
  <c r="I214" i="2" s="1"/>
  <c r="G502" i="1"/>
  <c r="G185" i="10" s="1"/>
  <c r="G186" i="2"/>
  <c r="I186" i="2" s="1"/>
  <c r="G471" i="1"/>
  <c r="G155" i="2"/>
  <c r="I155" i="2" s="1"/>
  <c r="G456" i="1"/>
  <c r="K456" i="1" s="1"/>
  <c r="G138" i="2"/>
  <c r="I138" i="2" s="1"/>
  <c r="G450" i="1"/>
  <c r="I450" i="1" s="1"/>
  <c r="G431" i="1"/>
  <c r="G54" i="2"/>
  <c r="I54" i="2" s="1"/>
  <c r="G391" i="1"/>
  <c r="G117" i="2"/>
  <c r="I117" i="2" s="1"/>
  <c r="G379" i="2"/>
  <c r="I379" i="2" s="1"/>
  <c r="G477" i="1"/>
  <c r="G161" i="2"/>
  <c r="I161" i="2" s="1"/>
  <c r="G375" i="1"/>
  <c r="G46" i="2"/>
  <c r="I46" i="2" s="1"/>
  <c r="G26" i="2"/>
  <c r="I26" i="2" s="1"/>
  <c r="G341" i="1"/>
  <c r="G568" i="2"/>
  <c r="I568" i="2" s="1"/>
  <c r="G301" i="1"/>
  <c r="G371" i="10" s="1"/>
  <c r="G372" i="2"/>
  <c r="I372" i="2" s="1"/>
  <c r="G283" i="1"/>
  <c r="G348" i="10" s="1"/>
  <c r="G349" i="2"/>
  <c r="I349" i="2" s="1"/>
  <c r="G277" i="1"/>
  <c r="G343" i="2"/>
  <c r="I343" i="2" s="1"/>
  <c r="G263" i="1"/>
  <c r="G334" i="2"/>
  <c r="I334" i="2" s="1"/>
  <c r="G252" i="1"/>
  <c r="G318" i="2"/>
  <c r="I318" i="2" s="1"/>
  <c r="G183" i="1"/>
  <c r="G546" i="2"/>
  <c r="I546" i="2" s="1"/>
  <c r="G538" i="2"/>
  <c r="I538" i="2" s="1"/>
  <c r="G140" i="1"/>
  <c r="G532" i="2"/>
  <c r="I532" i="2" s="1"/>
  <c r="G524" i="2"/>
  <c r="I524" i="2" s="1"/>
  <c r="G126" i="1"/>
  <c r="G518" i="2"/>
  <c r="I518" i="2" s="1"/>
  <c r="G121" i="1"/>
  <c r="G513" i="2"/>
  <c r="I513" i="2" s="1"/>
  <c r="G116" i="1"/>
  <c r="G508" i="2"/>
  <c r="I508" i="2" s="1"/>
  <c r="G500" i="2"/>
  <c r="I500" i="2" s="1"/>
  <c r="G456" i="2"/>
  <c r="I456" i="2" s="1"/>
  <c r="G442" i="2"/>
  <c r="I442" i="2" s="1"/>
  <c r="G44" i="1"/>
  <c r="G437" i="2"/>
  <c r="I437" i="2" s="1"/>
  <c r="G29" i="1"/>
  <c r="G422" i="2"/>
  <c r="I422" i="2" s="1"/>
  <c r="H168" i="2" l="1"/>
  <c r="G265" i="2"/>
  <c r="G264" i="2" s="1"/>
  <c r="G263" i="2" s="1"/>
  <c r="G262" i="2" s="1"/>
  <c r="I266" i="2"/>
  <c r="H687" i="1"/>
  <c r="G40" i="32"/>
  <c r="G507" i="10"/>
  <c r="I694" i="1"/>
  <c r="G646" i="10"/>
  <c r="I682" i="1"/>
  <c r="H22" i="4"/>
  <c r="H489" i="10"/>
  <c r="H299" i="4"/>
  <c r="H306" i="4"/>
  <c r="H20" i="32"/>
  <c r="H19" i="32" s="1"/>
  <c r="G25" i="4"/>
  <c r="G25" i="32"/>
  <c r="G492" i="10"/>
  <c r="I425" i="1"/>
  <c r="G75" i="10"/>
  <c r="I488" i="1"/>
  <c r="G171" i="10"/>
  <c r="H372" i="4"/>
  <c r="H197" i="4"/>
  <c r="H133" i="4"/>
  <c r="H250" i="4"/>
  <c r="H128" i="10"/>
  <c r="H488" i="10"/>
  <c r="G246" i="10"/>
  <c r="I211" i="1"/>
  <c r="G210" i="1"/>
  <c r="G246" i="2"/>
  <c r="I246" i="2" s="1"/>
  <c r="I572" i="1"/>
  <c r="I630" i="1"/>
  <c r="I638" i="1"/>
  <c r="I529" i="1"/>
  <c r="I456" i="1"/>
  <c r="I407" i="1"/>
  <c r="I401" i="1"/>
  <c r="I391" i="1"/>
  <c r="I381" i="1"/>
  <c r="G85" i="10"/>
  <c r="I375" i="1"/>
  <c r="I370" i="1"/>
  <c r="I355" i="1"/>
  <c r="G320" i="1"/>
  <c r="I229" i="1"/>
  <c r="G592" i="2"/>
  <c r="I592" i="2" s="1"/>
  <c r="I688" i="1"/>
  <c r="I704" i="1"/>
  <c r="I710" i="1"/>
  <c r="I82" i="4"/>
  <c r="I79" i="4"/>
  <c r="I108" i="4"/>
  <c r="I36" i="4"/>
  <c r="I33" i="4"/>
  <c r="I60" i="4"/>
  <c r="I57" i="4"/>
  <c r="I74" i="4"/>
  <c r="I71" i="4"/>
  <c r="I64" i="1"/>
  <c r="I296" i="4"/>
  <c r="I65" i="4"/>
  <c r="I46" i="4"/>
  <c r="I254" i="4"/>
  <c r="I303" i="4"/>
  <c r="I221" i="4"/>
  <c r="I210" i="4"/>
  <c r="I136" i="4"/>
  <c r="H243" i="4"/>
  <c r="G63" i="1"/>
  <c r="I194" i="1"/>
  <c r="G229" i="2"/>
  <c r="I229" i="2" s="1"/>
  <c r="G86" i="2"/>
  <c r="I86" i="2" s="1"/>
  <c r="I197" i="2"/>
  <c r="I29" i="1"/>
  <c r="I308" i="4" s="1"/>
  <c r="I44" i="1"/>
  <c r="I319" i="4" s="1"/>
  <c r="I81" i="1"/>
  <c r="I348" i="4" s="1"/>
  <c r="I477" i="1"/>
  <c r="I364" i="4" s="1"/>
  <c r="I502" i="1"/>
  <c r="I187" i="4" s="1"/>
  <c r="I555" i="1"/>
  <c r="I374" i="4" s="1"/>
  <c r="I567" i="1"/>
  <c r="I49" i="1"/>
  <c r="I324" i="4" s="1"/>
  <c r="G40" i="4"/>
  <c r="I116" i="1"/>
  <c r="I40" i="4" s="1"/>
  <c r="I121" i="1"/>
  <c r="I126" i="1"/>
  <c r="I50" i="4" s="1"/>
  <c r="I183" i="1"/>
  <c r="I252" i="1"/>
  <c r="I263" i="1"/>
  <c r="I277" i="1"/>
  <c r="I233" i="4" s="1"/>
  <c r="I283" i="1"/>
  <c r="I239" i="4" s="1"/>
  <c r="I301" i="1"/>
  <c r="I257" i="4" s="1"/>
  <c r="I341" i="1"/>
  <c r="I431" i="1"/>
  <c r="I118" i="4" s="1"/>
  <c r="I101" i="1"/>
  <c r="I25" i="4" s="1"/>
  <c r="G241" i="1"/>
  <c r="I242" i="1"/>
  <c r="I290" i="1"/>
  <c r="I246" i="4" s="1"/>
  <c r="I297" i="1"/>
  <c r="I321" i="1"/>
  <c r="I277" i="4" s="1"/>
  <c r="I309" i="1"/>
  <c r="I265" i="4" s="1"/>
  <c r="I154" i="1"/>
  <c r="I146" i="1"/>
  <c r="I132" i="1"/>
  <c r="I108" i="1"/>
  <c r="H29" i="4"/>
  <c r="I140" i="1"/>
  <c r="I169" i="1"/>
  <c r="I93" i="4" s="1"/>
  <c r="I471" i="1"/>
  <c r="I129" i="4" s="1"/>
  <c r="I267" i="1"/>
  <c r="I224" i="4" s="1"/>
  <c r="I348" i="1"/>
  <c r="I443" i="1"/>
  <c r="I124" i="4" s="1"/>
  <c r="I508" i="1"/>
  <c r="I193" i="4" s="1"/>
  <c r="I547" i="1"/>
  <c r="I141" i="4" s="1"/>
  <c r="I170" i="1"/>
  <c r="I94" i="4" s="1"/>
  <c r="H170" i="4"/>
  <c r="H618" i="2"/>
  <c r="I259" i="1"/>
  <c r="I216" i="4" s="1"/>
  <c r="I217" i="4"/>
  <c r="I148" i="2"/>
  <c r="I147" i="2" s="1"/>
  <c r="G147" i="2"/>
  <c r="H613" i="1"/>
  <c r="I614" i="1"/>
  <c r="H364" i="2"/>
  <c r="H398" i="1"/>
  <c r="H375" i="2"/>
  <c r="H337" i="1"/>
  <c r="H291" i="4" s="1"/>
  <c r="H576" i="2"/>
  <c r="H564" i="1"/>
  <c r="H295" i="2"/>
  <c r="H636" i="1"/>
  <c r="H635" i="1" s="1"/>
  <c r="H552" i="1"/>
  <c r="H274" i="10" s="1"/>
  <c r="H227" i="10" s="1"/>
  <c r="H275" i="2"/>
  <c r="H50" i="2"/>
  <c r="G20" i="1"/>
  <c r="I20" i="1" s="1"/>
  <c r="H238" i="1"/>
  <c r="H237" i="1" s="1"/>
  <c r="H304" i="2"/>
  <c r="H17" i="1"/>
  <c r="H544" i="1"/>
  <c r="H263" i="2"/>
  <c r="H262" i="2" s="1"/>
  <c r="L305" i="2"/>
  <c r="H128" i="2"/>
  <c r="G130" i="2"/>
  <c r="I130" i="2" s="1"/>
  <c r="G353" i="2"/>
  <c r="I353" i="2" s="1"/>
  <c r="G195" i="2"/>
  <c r="I195" i="2" s="1"/>
  <c r="G676" i="1"/>
  <c r="I676" i="1" s="1"/>
  <c r="G286" i="2"/>
  <c r="I286" i="2" s="1"/>
  <c r="G228" i="1"/>
  <c r="H192" i="1"/>
  <c r="H228" i="2"/>
  <c r="H489" i="2"/>
  <c r="H97" i="1"/>
  <c r="H21" i="4" s="1"/>
  <c r="H418" i="2"/>
  <c r="H25" i="1"/>
  <c r="G605" i="2"/>
  <c r="I605" i="2" s="1"/>
  <c r="G333" i="2"/>
  <c r="I333" i="2" s="1"/>
  <c r="G371" i="2"/>
  <c r="I371" i="2" s="1"/>
  <c r="G473" i="2"/>
  <c r="I473" i="2" s="1"/>
  <c r="G661" i="2"/>
  <c r="I661" i="2" s="1"/>
  <c r="G639" i="2"/>
  <c r="I639" i="2" s="1"/>
  <c r="G455" i="2"/>
  <c r="I455" i="2" s="1"/>
  <c r="G168" i="1"/>
  <c r="G45" i="2"/>
  <c r="I45" i="2" s="1"/>
  <c r="G137" i="2"/>
  <c r="I137" i="2" s="1"/>
  <c r="G337" i="2"/>
  <c r="I337" i="2" s="1"/>
  <c r="G40" i="2"/>
  <c r="I40" i="2" s="1"/>
  <c r="G106" i="2"/>
  <c r="I106" i="2" s="1"/>
  <c r="G391" i="2"/>
  <c r="I391" i="2" s="1"/>
  <c r="G308" i="1"/>
  <c r="G57" i="2"/>
  <c r="I57" i="2" s="1"/>
  <c r="G709" i="1"/>
  <c r="G667" i="2"/>
  <c r="I667" i="2" s="1"/>
  <c r="G645" i="2"/>
  <c r="I645" i="2" s="1"/>
  <c r="G693" i="1"/>
  <c r="G651" i="2"/>
  <c r="I651" i="2" s="1"/>
  <c r="G634" i="2"/>
  <c r="I634" i="2" s="1"/>
  <c r="G637" i="1"/>
  <c r="I637" i="1" s="1"/>
  <c r="G72" i="1"/>
  <c r="G464" i="2" s="1"/>
  <c r="I464" i="2" s="1"/>
  <c r="G610" i="1"/>
  <c r="G615" i="2"/>
  <c r="G251" i="1"/>
  <c r="G317" i="2"/>
  <c r="I317" i="2" s="1"/>
  <c r="G276" i="1"/>
  <c r="G342" i="2"/>
  <c r="I342" i="2" s="1"/>
  <c r="G282" i="1"/>
  <c r="G347" i="10" s="1"/>
  <c r="G348" i="2"/>
  <c r="I348" i="2" s="1"/>
  <c r="G340" i="1"/>
  <c r="G567" i="2"/>
  <c r="I567" i="2" s="1"/>
  <c r="G25" i="2"/>
  <c r="I25" i="2" s="1"/>
  <c r="G354" i="1"/>
  <c r="G476" i="1"/>
  <c r="G160" i="2"/>
  <c r="I160" i="2" s="1"/>
  <c r="G307" i="1"/>
  <c r="G116" i="2"/>
  <c r="I116" i="2" s="1"/>
  <c r="G380" i="1"/>
  <c r="I380" i="1" s="1"/>
  <c r="G430" i="1"/>
  <c r="G53" i="2"/>
  <c r="I53" i="2" s="1"/>
  <c r="G449" i="1"/>
  <c r="I449" i="1" s="1"/>
  <c r="G470" i="1"/>
  <c r="G154" i="2"/>
  <c r="I154" i="2" s="1"/>
  <c r="G501" i="1"/>
  <c r="G184" i="10" s="1"/>
  <c r="G185" i="2"/>
  <c r="I185" i="2" s="1"/>
  <c r="G528" i="1"/>
  <c r="G213" i="2"/>
  <c r="I213" i="2" s="1"/>
  <c r="G100" i="1"/>
  <c r="G492" i="2"/>
  <c r="I492" i="2" s="1"/>
  <c r="G307" i="2"/>
  <c r="I307" i="2" s="1"/>
  <c r="G324" i="2"/>
  <c r="I324" i="2" s="1"/>
  <c r="G258" i="1"/>
  <c r="G289" i="1"/>
  <c r="G296" i="1"/>
  <c r="G367" i="2"/>
  <c r="I367" i="2" s="1"/>
  <c r="G319" i="1"/>
  <c r="G347" i="1"/>
  <c r="G579" i="2"/>
  <c r="I579" i="2" s="1"/>
  <c r="G400" i="1"/>
  <c r="G19" i="2"/>
  <c r="I19" i="2" s="1"/>
  <c r="G424" i="1"/>
  <c r="G75" i="2"/>
  <c r="I75" i="2" s="1"/>
  <c r="G442" i="1"/>
  <c r="G124" i="2"/>
  <c r="I124" i="2" s="1"/>
  <c r="G487" i="1"/>
  <c r="G171" i="2"/>
  <c r="I171" i="2" s="1"/>
  <c r="G507" i="1"/>
  <c r="G191" i="2"/>
  <c r="I191" i="2" s="1"/>
  <c r="G554" i="1"/>
  <c r="G277" i="2"/>
  <c r="I277" i="2" s="1"/>
  <c r="G566" i="1"/>
  <c r="G297" i="2"/>
  <c r="I297" i="2" s="1"/>
  <c r="G546" i="1"/>
  <c r="G591" i="2"/>
  <c r="I591" i="2" s="1"/>
  <c r="G153" i="1"/>
  <c r="G545" i="2"/>
  <c r="I545" i="2" s="1"/>
  <c r="G145" i="1"/>
  <c r="G537" i="2"/>
  <c r="I537" i="2" s="1"/>
  <c r="G139" i="1"/>
  <c r="G531" i="2"/>
  <c r="I531" i="2" s="1"/>
  <c r="G131" i="1"/>
  <c r="G523" i="2"/>
  <c r="I523" i="2" s="1"/>
  <c r="G125" i="1"/>
  <c r="G517" i="2"/>
  <c r="I517" i="2" s="1"/>
  <c r="G120" i="1"/>
  <c r="G512" i="2"/>
  <c r="I512" i="2" s="1"/>
  <c r="G115" i="1"/>
  <c r="G507" i="2"/>
  <c r="I507" i="2" s="1"/>
  <c r="G107" i="1"/>
  <c r="G499" i="2"/>
  <c r="I499" i="2" s="1"/>
  <c r="G48" i="1"/>
  <c r="G441" i="2"/>
  <c r="I441" i="2" s="1"/>
  <c r="G43" i="1"/>
  <c r="G436" i="2"/>
  <c r="I436" i="2" s="1"/>
  <c r="G28" i="1"/>
  <c r="G421" i="2"/>
  <c r="I421" i="2" s="1"/>
  <c r="I265" i="2" l="1"/>
  <c r="I129" i="10"/>
  <c r="H16" i="10"/>
  <c r="J49" i="1"/>
  <c r="G390" i="2"/>
  <c r="I390" i="2" s="1"/>
  <c r="H644" i="2"/>
  <c r="I320" i="1"/>
  <c r="I276" i="4" s="1"/>
  <c r="I693" i="1"/>
  <c r="G645" i="10"/>
  <c r="G639" i="10" s="1"/>
  <c r="G39" i="32"/>
  <c r="G30" i="32" s="1"/>
  <c r="G29" i="32" s="1"/>
  <c r="G506" i="10"/>
  <c r="G497" i="10" s="1"/>
  <c r="G496" i="10" s="1"/>
  <c r="I487" i="1"/>
  <c r="G170" i="10"/>
  <c r="I424" i="1"/>
  <c r="G74" i="10"/>
  <c r="G24" i="4"/>
  <c r="G24" i="32"/>
  <c r="G491" i="10"/>
  <c r="G245" i="2"/>
  <c r="I245" i="2" s="1"/>
  <c r="G245" i="10"/>
  <c r="G209" i="1"/>
  <c r="I210" i="1"/>
  <c r="I528" i="1"/>
  <c r="I400" i="1"/>
  <c r="I354" i="1"/>
  <c r="I228" i="1"/>
  <c r="I709" i="1"/>
  <c r="I78" i="4"/>
  <c r="I107" i="4"/>
  <c r="I32" i="4"/>
  <c r="I56" i="4"/>
  <c r="I70" i="4"/>
  <c r="I63" i="1"/>
  <c r="I295" i="4"/>
  <c r="I64" i="4"/>
  <c r="I45" i="4"/>
  <c r="I253" i="4"/>
  <c r="I302" i="4"/>
  <c r="I220" i="4"/>
  <c r="I209" i="4"/>
  <c r="I135" i="4"/>
  <c r="I43" i="1"/>
  <c r="I318" i="4" s="1"/>
  <c r="I48" i="1"/>
  <c r="I323" i="4" s="1"/>
  <c r="I566" i="1"/>
  <c r="I554" i="1"/>
  <c r="I373" i="4" s="1"/>
  <c r="I501" i="1"/>
  <c r="I186" i="4" s="1"/>
  <c r="I476" i="1"/>
  <c r="I363" i="4" s="1"/>
  <c r="I72" i="1"/>
  <c r="I339" i="4" s="1"/>
  <c r="I546" i="1"/>
  <c r="I140" i="4" s="1"/>
  <c r="I442" i="1"/>
  <c r="I123" i="4" s="1"/>
  <c r="I347" i="1"/>
  <c r="I319" i="1"/>
  <c r="I275" i="4" s="1"/>
  <c r="I296" i="1"/>
  <c r="I258" i="1"/>
  <c r="I100" i="1"/>
  <c r="I24" i="4" s="1"/>
  <c r="I470" i="1"/>
  <c r="I128" i="4" s="1"/>
  <c r="I307" i="1"/>
  <c r="I263" i="4" s="1"/>
  <c r="I340" i="1"/>
  <c r="I282" i="1"/>
  <c r="I238" i="4" s="1"/>
  <c r="I276" i="1"/>
  <c r="I232" i="4" s="1"/>
  <c r="I251" i="1"/>
  <c r="I308" i="1"/>
  <c r="I264" i="4" s="1"/>
  <c r="I170" i="4"/>
  <c r="I618" i="2"/>
  <c r="I28" i="1"/>
  <c r="I307" i="4" s="1"/>
  <c r="I507" i="1"/>
  <c r="I192" i="4" s="1"/>
  <c r="I107" i="1"/>
  <c r="G39" i="4"/>
  <c r="G30" i="4" s="1"/>
  <c r="I115" i="1"/>
  <c r="I39" i="4" s="1"/>
  <c r="I120" i="1"/>
  <c r="I125" i="1"/>
  <c r="I49" i="4" s="1"/>
  <c r="I131" i="1"/>
  <c r="I139" i="1"/>
  <c r="I145" i="1"/>
  <c r="I153" i="1"/>
  <c r="I289" i="1"/>
  <c r="I245" i="4" s="1"/>
  <c r="I430" i="1"/>
  <c r="I117" i="4" s="1"/>
  <c r="I168" i="1"/>
  <c r="H169" i="4"/>
  <c r="H617" i="2"/>
  <c r="I241" i="1"/>
  <c r="I199" i="4" s="1"/>
  <c r="I200" i="4"/>
  <c r="H612" i="1"/>
  <c r="I613" i="1"/>
  <c r="H16" i="2"/>
  <c r="H274" i="2"/>
  <c r="G129" i="2"/>
  <c r="I129" i="2" s="1"/>
  <c r="H488" i="2"/>
  <c r="H303" i="2"/>
  <c r="H563" i="1"/>
  <c r="H294" i="2"/>
  <c r="G85" i="2"/>
  <c r="H543" i="1"/>
  <c r="G19" i="1"/>
  <c r="I19" i="1" s="1"/>
  <c r="G352" i="2"/>
  <c r="I352" i="2" s="1"/>
  <c r="G448" i="1"/>
  <c r="I448" i="1" s="1"/>
  <c r="G378" i="2"/>
  <c r="I378" i="2" s="1"/>
  <c r="H236" i="1"/>
  <c r="G227" i="1"/>
  <c r="I227" i="1" s="1"/>
  <c r="G285" i="2"/>
  <c r="I285" i="2" s="1"/>
  <c r="H191" i="1"/>
  <c r="H96" i="1"/>
  <c r="H16" i="1"/>
  <c r="H417" i="2"/>
  <c r="G389" i="2"/>
  <c r="I389" i="2" s="1"/>
  <c r="G341" i="2"/>
  <c r="I341" i="2" s="1"/>
  <c r="G316" i="2"/>
  <c r="I316" i="2" s="1"/>
  <c r="G440" i="2"/>
  <c r="I440" i="2" s="1"/>
  <c r="G506" i="2"/>
  <c r="I506" i="2" s="1"/>
  <c r="G511" i="2"/>
  <c r="I511" i="2" s="1"/>
  <c r="G516" i="2"/>
  <c r="I516" i="2" s="1"/>
  <c r="G530" i="2"/>
  <c r="I530" i="2" s="1"/>
  <c r="G544" i="2"/>
  <c r="I544" i="2" s="1"/>
  <c r="G153" i="2"/>
  <c r="I153" i="2" s="1"/>
  <c r="G71" i="1"/>
  <c r="G650" i="2"/>
  <c r="I650" i="2" s="1"/>
  <c r="G666" i="2"/>
  <c r="I666" i="2" s="1"/>
  <c r="G699" i="1"/>
  <c r="G167" i="1"/>
  <c r="G609" i="1"/>
  <c r="G614" i="2"/>
  <c r="G590" i="2"/>
  <c r="I590" i="2" s="1"/>
  <c r="G257" i="1"/>
  <c r="G323" i="2"/>
  <c r="I323" i="2" s="1"/>
  <c r="G353" i="1"/>
  <c r="I353" i="1" s="1"/>
  <c r="G24" i="2"/>
  <c r="I24" i="2" s="1"/>
  <c r="G545" i="1"/>
  <c r="I264" i="2"/>
  <c r="G565" i="1"/>
  <c r="G296" i="2"/>
  <c r="I296" i="2" s="1"/>
  <c r="G553" i="1"/>
  <c r="G276" i="2"/>
  <c r="I276" i="2" s="1"/>
  <c r="G506" i="1"/>
  <c r="G190" i="2"/>
  <c r="I190" i="2" s="1"/>
  <c r="G486" i="1"/>
  <c r="G170" i="2"/>
  <c r="I170" i="2" s="1"/>
  <c r="G441" i="1"/>
  <c r="G123" i="2"/>
  <c r="I123" i="2" s="1"/>
  <c r="G74" i="2"/>
  <c r="I74" i="2" s="1"/>
  <c r="G399" i="1"/>
  <c r="G18" i="2"/>
  <c r="I18" i="2" s="1"/>
  <c r="G346" i="1"/>
  <c r="G578" i="2"/>
  <c r="I578" i="2" s="1"/>
  <c r="G295" i="1"/>
  <c r="G366" i="2"/>
  <c r="I366" i="2" s="1"/>
  <c r="G288" i="1"/>
  <c r="G306" i="2"/>
  <c r="I306" i="2" s="1"/>
  <c r="G240" i="1"/>
  <c r="G99" i="1"/>
  <c r="G491" i="2"/>
  <c r="I491" i="2" s="1"/>
  <c r="G527" i="1"/>
  <c r="I527" i="1" s="1"/>
  <c r="G212" i="2"/>
  <c r="I212" i="2" s="1"/>
  <c r="G500" i="1"/>
  <c r="G184" i="2"/>
  <c r="I184" i="2" s="1"/>
  <c r="G429" i="1"/>
  <c r="G52" i="2"/>
  <c r="I52" i="2" s="1"/>
  <c r="G306" i="1"/>
  <c r="G375" i="10" s="1"/>
  <c r="G377" i="2"/>
  <c r="I377" i="2" s="1"/>
  <c r="G475" i="1"/>
  <c r="G159" i="2"/>
  <c r="I159" i="2" s="1"/>
  <c r="G339" i="1"/>
  <c r="G566" i="2"/>
  <c r="I566" i="2" s="1"/>
  <c r="G281" i="1"/>
  <c r="G346" i="10" s="1"/>
  <c r="G347" i="2"/>
  <c r="I347" i="2" s="1"/>
  <c r="G536" i="2"/>
  <c r="I536" i="2" s="1"/>
  <c r="G144" i="1"/>
  <c r="G522" i="2"/>
  <c r="I522" i="2" s="1"/>
  <c r="G130" i="1"/>
  <c r="G498" i="2"/>
  <c r="I498" i="2" s="1"/>
  <c r="G106" i="1"/>
  <c r="G435" i="2"/>
  <c r="I435" i="2" s="1"/>
  <c r="G42" i="1"/>
  <c r="G420" i="2"/>
  <c r="I420" i="2" s="1"/>
  <c r="I85" i="2" l="1"/>
  <c r="H15" i="10"/>
  <c r="G23" i="4"/>
  <c r="G22" i="4" s="1"/>
  <c r="G23" i="32"/>
  <c r="G22" i="32" s="1"/>
  <c r="G21" i="32" s="1"/>
  <c r="G490" i="10"/>
  <c r="I486" i="1"/>
  <c r="G169" i="10"/>
  <c r="I209" i="1"/>
  <c r="G193" i="1"/>
  <c r="G192" i="1" s="1"/>
  <c r="I192" i="1" s="1"/>
  <c r="G244" i="2"/>
  <c r="I244" i="2" s="1"/>
  <c r="I500" i="1"/>
  <c r="G183" i="10"/>
  <c r="I399" i="1"/>
  <c r="I699" i="1"/>
  <c r="I77" i="4"/>
  <c r="I92" i="4"/>
  <c r="I31" i="4"/>
  <c r="I55" i="4"/>
  <c r="I69" i="4"/>
  <c r="I294" i="4"/>
  <c r="I63" i="4"/>
  <c r="I44" i="4"/>
  <c r="I252" i="4"/>
  <c r="I301" i="4"/>
  <c r="I215" i="4"/>
  <c r="G322" i="10"/>
  <c r="I208" i="4"/>
  <c r="I134" i="4"/>
  <c r="I42" i="1"/>
  <c r="I317" i="4" s="1"/>
  <c r="I475" i="1"/>
  <c r="I362" i="4" s="1"/>
  <c r="I553" i="1"/>
  <c r="I372" i="4" s="1"/>
  <c r="I565" i="1"/>
  <c r="I71" i="1"/>
  <c r="I338" i="4" s="1"/>
  <c r="I106" i="1"/>
  <c r="I130" i="1"/>
  <c r="I144" i="1"/>
  <c r="I240" i="1"/>
  <c r="I288" i="1"/>
  <c r="I244" i="4" s="1"/>
  <c r="I295" i="1"/>
  <c r="I346" i="1"/>
  <c r="I169" i="4"/>
  <c r="I617" i="2"/>
  <c r="G27" i="1"/>
  <c r="I281" i="1"/>
  <c r="I237" i="4" s="1"/>
  <c r="I339" i="1"/>
  <c r="I306" i="1"/>
  <c r="I262" i="4" s="1"/>
  <c r="I429" i="1"/>
  <c r="I116" i="4" s="1"/>
  <c r="I99" i="1"/>
  <c r="I23" i="4" s="1"/>
  <c r="I441" i="1"/>
  <c r="I122" i="4" s="1"/>
  <c r="I506" i="1"/>
  <c r="I191" i="4" s="1"/>
  <c r="I545" i="1"/>
  <c r="I257" i="1"/>
  <c r="I167" i="1"/>
  <c r="I612" i="1"/>
  <c r="H168" i="4"/>
  <c r="H611" i="1"/>
  <c r="H616" i="2"/>
  <c r="K419" i="2"/>
  <c r="G287" i="1"/>
  <c r="G322" i="2"/>
  <c r="I322" i="2" s="1"/>
  <c r="H227" i="2"/>
  <c r="H293" i="2"/>
  <c r="K490" i="2"/>
  <c r="G18" i="1"/>
  <c r="I18" i="1" s="1"/>
  <c r="H302" i="2"/>
  <c r="G636" i="1"/>
  <c r="G352" i="1"/>
  <c r="I352" i="1" s="1"/>
  <c r="G256" i="1"/>
  <c r="G51" i="2"/>
  <c r="I51" i="2" s="1"/>
  <c r="G183" i="2"/>
  <c r="I183" i="2" s="1"/>
  <c r="G122" i="2"/>
  <c r="I122" i="2" s="1"/>
  <c r="G189" i="2"/>
  <c r="I189" i="2" s="1"/>
  <c r="G613" i="2"/>
  <c r="G346" i="2"/>
  <c r="I346" i="2" s="1"/>
  <c r="G158" i="2"/>
  <c r="I158" i="2" s="1"/>
  <c r="G434" i="2"/>
  <c r="I434" i="2" s="1"/>
  <c r="G521" i="2"/>
  <c r="I521" i="2" s="1"/>
  <c r="G535" i="2"/>
  <c r="I535" i="2" s="1"/>
  <c r="G656" i="2"/>
  <c r="I656" i="2" s="1"/>
  <c r="G463" i="2"/>
  <c r="I463" i="2" s="1"/>
  <c r="G687" i="1"/>
  <c r="G589" i="2"/>
  <c r="I589" i="2" s="1"/>
  <c r="G239" i="1"/>
  <c r="G305" i="2"/>
  <c r="I305" i="2" s="1"/>
  <c r="G406" i="1"/>
  <c r="G338" i="1"/>
  <c r="G565" i="2"/>
  <c r="I565" i="2" s="1"/>
  <c r="G305" i="1"/>
  <c r="G376" i="2"/>
  <c r="I376" i="2" s="1"/>
  <c r="G98" i="1"/>
  <c r="G490" i="2"/>
  <c r="I490" i="2" s="1"/>
  <c r="G365" i="2"/>
  <c r="I365" i="2" s="1"/>
  <c r="G294" i="1"/>
  <c r="G345" i="1"/>
  <c r="G577" i="2"/>
  <c r="G17" i="2"/>
  <c r="I17" i="2" s="1"/>
  <c r="G169" i="2"/>
  <c r="I169" i="2" s="1"/>
  <c r="G485" i="1"/>
  <c r="G552" i="1"/>
  <c r="I552" i="1" s="1"/>
  <c r="G275" i="2"/>
  <c r="I275" i="2" s="1"/>
  <c r="G564" i="1"/>
  <c r="G295" i="2"/>
  <c r="I295" i="2" s="1"/>
  <c r="G544" i="1"/>
  <c r="I544" i="1" s="1"/>
  <c r="G497" i="2"/>
  <c r="G105" i="1"/>
  <c r="G496" i="2" l="1"/>
  <c r="G20" i="32"/>
  <c r="G19" i="32" s="1"/>
  <c r="G489" i="10"/>
  <c r="G488" i="10" s="1"/>
  <c r="G97" i="1"/>
  <c r="I577" i="2"/>
  <c r="G576" i="2"/>
  <c r="I406" i="1"/>
  <c r="I305" i="10"/>
  <c r="I636" i="1"/>
  <c r="G635" i="1"/>
  <c r="I27" i="1"/>
  <c r="I306" i="4" s="1"/>
  <c r="G228" i="2"/>
  <c r="I228" i="2" s="1"/>
  <c r="I193" i="1"/>
  <c r="I485" i="1"/>
  <c r="G168" i="10"/>
  <c r="G128" i="10" s="1"/>
  <c r="G16" i="10" s="1"/>
  <c r="I687" i="1"/>
  <c r="I91" i="4"/>
  <c r="I68" i="4"/>
  <c r="I293" i="4"/>
  <c r="I54" i="4"/>
  <c r="I30" i="4"/>
  <c r="I251" i="4"/>
  <c r="I300" i="4"/>
  <c r="I214" i="4"/>
  <c r="G321" i="10"/>
  <c r="G302" i="10" s="1"/>
  <c r="I303" i="10" s="1"/>
  <c r="I198" i="4"/>
  <c r="I564" i="1"/>
  <c r="I133" i="4"/>
  <c r="I263" i="2"/>
  <c r="I262" i="2" s="1"/>
  <c r="I497" i="2"/>
  <c r="I496" i="2" s="1"/>
  <c r="I294" i="1"/>
  <c r="I239" i="1"/>
  <c r="I287" i="1"/>
  <c r="I243" i="4" s="1"/>
  <c r="H167" i="4"/>
  <c r="H19" i="4" s="1"/>
  <c r="H610" i="1"/>
  <c r="H615" i="2"/>
  <c r="I615" i="2" s="1"/>
  <c r="I168" i="4"/>
  <c r="I616" i="2"/>
  <c r="I611" i="1"/>
  <c r="I167" i="4" s="1"/>
  <c r="G29" i="4"/>
  <c r="I105" i="1"/>
  <c r="I29" i="32" s="1"/>
  <c r="I345" i="1"/>
  <c r="I98" i="1"/>
  <c r="I22" i="4" s="1"/>
  <c r="I305" i="1"/>
  <c r="I261" i="4" s="1"/>
  <c r="I338" i="1"/>
  <c r="I256" i="1"/>
  <c r="G321" i="2"/>
  <c r="G17" i="1"/>
  <c r="I17" i="1" s="1"/>
  <c r="G375" i="2"/>
  <c r="I375" i="2" s="1"/>
  <c r="G50" i="2"/>
  <c r="I50" i="2" s="1"/>
  <c r="K305" i="2"/>
  <c r="G191" i="1"/>
  <c r="I191" i="1" s="1"/>
  <c r="G26" i="1"/>
  <c r="G274" i="2"/>
  <c r="I274" i="2" s="1"/>
  <c r="G364" i="2"/>
  <c r="I364" i="2" s="1"/>
  <c r="G644" i="2"/>
  <c r="I644" i="2" s="1"/>
  <c r="I635" i="1"/>
  <c r="G168" i="2"/>
  <c r="I168" i="2" s="1"/>
  <c r="I576" i="2"/>
  <c r="G489" i="2"/>
  <c r="G447" i="1"/>
  <c r="I447" i="1" s="1"/>
  <c r="G419" i="2"/>
  <c r="I419" i="2" s="1"/>
  <c r="G543" i="1"/>
  <c r="I543" i="1" s="1"/>
  <c r="G563" i="1"/>
  <c r="G294" i="2"/>
  <c r="I294" i="2" s="1"/>
  <c r="G337" i="1"/>
  <c r="G238" i="1"/>
  <c r="G304" i="2"/>
  <c r="I304" i="2" s="1"/>
  <c r="G21" i="4" l="1"/>
  <c r="G20" i="4" s="1"/>
  <c r="G19" i="4" s="1"/>
  <c r="G398" i="1"/>
  <c r="I489" i="2"/>
  <c r="G488" i="2"/>
  <c r="I488" i="2" s="1"/>
  <c r="I321" i="2"/>
  <c r="G227" i="10"/>
  <c r="G15" i="10" s="1"/>
  <c r="I26" i="1"/>
  <c r="I292" i="4"/>
  <c r="I29" i="4"/>
  <c r="I250" i="4"/>
  <c r="I299" i="4"/>
  <c r="I213" i="4"/>
  <c r="I238" i="1"/>
  <c r="I197" i="4"/>
  <c r="I563" i="1"/>
  <c r="I337" i="1"/>
  <c r="I97" i="1"/>
  <c r="H614" i="2"/>
  <c r="I614" i="2" s="1"/>
  <c r="H609" i="1"/>
  <c r="I610" i="1"/>
  <c r="G237" i="1"/>
  <c r="I237" i="1" s="1"/>
  <c r="G128" i="2"/>
  <c r="G227" i="2"/>
  <c r="I227" i="2" s="1"/>
  <c r="G96" i="1"/>
  <c r="G293" i="2"/>
  <c r="I293" i="2" s="1"/>
  <c r="G418" i="2"/>
  <c r="I418" i="2" s="1"/>
  <c r="G25" i="1"/>
  <c r="G303" i="2"/>
  <c r="I303" i="2" s="1"/>
  <c r="G302" i="2" l="1"/>
  <c r="I302" i="2" s="1"/>
  <c r="I128" i="2"/>
  <c r="G16" i="2"/>
  <c r="H397" i="1"/>
  <c r="H15" i="1" s="1"/>
  <c r="J15" i="10"/>
  <c r="I96" i="1"/>
  <c r="J96" i="1"/>
  <c r="I25" i="1"/>
  <c r="I21" i="4"/>
  <c r="I19" i="4" s="1"/>
  <c r="I291" i="4"/>
  <c r="I398" i="1"/>
  <c r="G397" i="1"/>
  <c r="K397" i="1" s="1"/>
  <c r="H613" i="2"/>
  <c r="I609" i="1"/>
  <c r="I16" i="2"/>
  <c r="G16" i="1"/>
  <c r="G417" i="2"/>
  <c r="I417" i="2" s="1"/>
  <c r="G236" i="1"/>
  <c r="I236" i="1" s="1"/>
  <c r="I16" i="1" l="1"/>
  <c r="K16" i="1"/>
  <c r="I15" i="10"/>
  <c r="I397" i="1"/>
  <c r="I613" i="2"/>
  <c r="H15" i="2"/>
  <c r="G15" i="2"/>
  <c r="G15" i="1"/>
  <c r="J15" i="2" l="1"/>
  <c r="I15" i="1"/>
  <c r="J15" i="1"/>
  <c r="I15" i="2"/>
</calcChain>
</file>

<file path=xl/sharedStrings.xml><?xml version="1.0" encoding="utf-8"?>
<sst xmlns="http://schemas.openxmlformats.org/spreadsheetml/2006/main" count="8682" uniqueCount="945">
  <si>
    <t xml:space="preserve">                                          к решению Хурала  представителей</t>
  </si>
  <si>
    <t xml:space="preserve">                                                                   муниципального района "Овюрский кожуун </t>
  </si>
  <si>
    <t xml:space="preserve">Республики Тыва" </t>
  </si>
  <si>
    <t xml:space="preserve"> Ведомственная структура бюджета муниципального района </t>
  </si>
  <si>
    <t>Наименование</t>
  </si>
  <si>
    <t>ГРБС</t>
  </si>
  <si>
    <t>РЗ</t>
  </si>
  <si>
    <t>ПР</t>
  </si>
  <si>
    <t>ЦСР</t>
  </si>
  <si>
    <t>ВР</t>
  </si>
  <si>
    <t>Сумма</t>
  </si>
  <si>
    <t>В С Е Г О</t>
  </si>
  <si>
    <t>Управление культуры администрации муниципального района "Овюрский кожуун" Республики Тыва</t>
  </si>
  <si>
    <t>ОБРАЗОВАНИЕ</t>
  </si>
  <si>
    <t>07</t>
  </si>
  <si>
    <t>Муниципальная программа "Развитие образования"</t>
  </si>
  <si>
    <t>02</t>
  </si>
  <si>
    <t xml:space="preserve">   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</si>
  <si>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</si>
  <si>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 xml:space="preserve">073 01 00059 </t>
  </si>
  <si>
    <t>Обеспечение деятельности муниципальных учреждений (оказание услуг) - средства местного бюджета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</si>
  <si>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</si>
  <si>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</si>
  <si>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</si>
  <si>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</si>
  <si>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</si>
  <si>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</si>
  <si>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08</t>
  </si>
  <si>
    <t xml:space="preserve">  </t>
  </si>
  <si>
    <t xml:space="preserve">         </t>
  </si>
  <si>
    <t>Муниципальная программа "Развитие культуры"</t>
  </si>
  <si>
    <t>802</t>
  </si>
  <si>
    <t>Культура</t>
  </si>
  <si>
    <t>01</t>
  </si>
  <si>
    <t>Основное мероприятие: "Развитие библиотечного дела"</t>
  </si>
  <si>
    <t>Обеспечение деятельности муниципальных учреждений (оказание услуг) - средства местного бджета</t>
  </si>
  <si>
    <t>Подпрограмма "Организация досуга и предоставление услуг организаций культуры"</t>
  </si>
  <si>
    <t>Основное мероприятие: "Развитие сельской культуры"</t>
  </si>
  <si>
    <t>Обеспечение деятельности муниципальных учреждений (оказание услуг)</t>
  </si>
  <si>
    <t>Льготы жилищно- коммунальных услуг сельским специалистам учреждений культуры</t>
  </si>
  <si>
    <t>Основное мероприятие: "Развитие услуг учреждений культуры и оказание методических и практической помощи культурно-досуговым учреждениям"</t>
  </si>
  <si>
    <t>Обеспечение деятельности подведомственных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</si>
  <si>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</si>
  <si>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</si>
  <si>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</si>
  <si>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</si>
  <si>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Фонд оплаты труда и страховые взносы</t>
  </si>
  <si>
    <t>111</t>
  </si>
  <si>
    <t>Иные выплаты персоналу,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</si>
  <si>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</si>
  <si>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казкенных учреждений</t>
  </si>
  <si>
    <t>119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</si>
  <si>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</si>
  <si>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</si>
  <si>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государственных (муниципальных) нужд</t>
  </si>
  <si>
    <t>240</t>
  </si>
  <si>
    <t>Закупка товаров, работ, услкг в сфере информационно- коммуникационных технологий</t>
  </si>
  <si>
    <t>242</t>
  </si>
  <si>
    <t>Прочая закупка товаров, работ и услуг для государственных (муниципальных) нужд</t>
  </si>
  <si>
    <t>244</t>
  </si>
  <si>
    <t>Иные бюджетные ассигнования</t>
  </si>
  <si>
    <t>800</t>
  </si>
  <si>
    <t>Уплата налогов, сборов,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</si>
  <si>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</si>
  <si>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</si>
  <si>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</si>
  <si>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</si>
  <si>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</si>
  <si>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t>
  </si>
  <si>
    <t>Иные выплаты персоналу казенных учреждений,
за исключением фонда оплаты труда</t>
  </si>
  <si>
    <t>Другие вопросы в области культуры, кинематографии</t>
  </si>
  <si>
    <t>04</t>
  </si>
  <si>
    <t>подпрограмма "Обеспечение реализации муниципальной программы и прочие мероприятия в сфере культуры"</t>
  </si>
  <si>
    <t>Основное мероприятие "Разработка нормативно-правовых, методических и иных документов, направленных на эффективное решение задач программы"</t>
  </si>
  <si>
    <t>Расходы на выплаты персоналу государственных (муниципальных) органов</t>
  </si>
  <si>
    <t>120</t>
  </si>
  <si>
    <t>121</t>
  </si>
  <si>
    <t>122</t>
  </si>
  <si>
    <t>Взносы по обязательному социальному страхованию на выплаты денежного содержания  и иные выплаты работникам государственных (муниципальных) органов</t>
  </si>
  <si>
    <t>129</t>
  </si>
  <si>
    <t>Основное мероприятие "Обеспечение организационных, информационных и методических условий по реализации программы"</t>
  </si>
  <si>
    <t>Уплата налогов, сборов, обязательных платежей в бюджетную систему Российской Федерации, взносов и иных платежей</t>
  </si>
  <si>
    <t>Управление труда и социальной защиты Администрации Овюрского кожууна Республики Тыва</t>
  </si>
  <si>
    <t xml:space="preserve">Муниципальная программа "Социальная поддержка граждан в Овюрском кожууне </t>
  </si>
  <si>
    <t>804</t>
  </si>
  <si>
    <t>10</t>
  </si>
  <si>
    <t>Социальная политика</t>
  </si>
  <si>
    <t>Пенсионное обеспечение</t>
  </si>
  <si>
    <t>подпрограмма "Развитие мер социальной поддержки отдельным категориям граждан"</t>
  </si>
  <si>
    <t>Основное мероприятие: Социальные гарантии лицам, замещавшим муниципальные должности</t>
  </si>
  <si>
    <t>Выплата пенси и за выслугу лет муниципальным служащим и доплаты к пенсии лицам, замещавшим должности в муниципальном образовании</t>
  </si>
  <si>
    <t>01 1 02 07019</t>
  </si>
  <si>
    <t>Публичные норативные, социальные выплаты гражданам</t>
  </si>
  <si>
    <t>300</t>
  </si>
  <si>
    <t>Социальные выплаты гражданам, кроме публичных обязательств</t>
  </si>
  <si>
    <t>310</t>
  </si>
  <si>
    <t>Иные пенсии, социальные доплаты к пенсиям</t>
  </si>
  <si>
    <t>312</t>
  </si>
  <si>
    <t>03</t>
  </si>
  <si>
    <t>Основное мероприятие: Социальная поддержка ветеранам труда</t>
  </si>
  <si>
    <t>01 1 01 00000</t>
  </si>
  <si>
    <t>Обеспечение мер социальной поддержки ветеранов труда и тружеников тыла</t>
  </si>
  <si>
    <t>01 1 01 76060</t>
  </si>
  <si>
    <t>Социальное обеспечение и иные выплаты населению</t>
  </si>
  <si>
    <t>Публичные нормативные социальные выплаты гражданам</t>
  </si>
  <si>
    <t>Пособия, коменсации, меры социальной поддержки насления по публичным нормативным обязательствам</t>
  </si>
  <si>
    <t>313</t>
  </si>
  <si>
    <t>Основное мероприятие: Льготы за услуги общественным транспортом инвалидам</t>
  </si>
  <si>
    <t>01 1 03 00000</t>
  </si>
  <si>
    <t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t>
  </si>
  <si>
    <t>Федеральный Закон от 12 января 1996 года № 8-ФЗ  "О погребении и похоронном деле"</t>
  </si>
  <si>
    <t>Основное мероприятие: Осуществление государственной материальной помощи гражданам</t>
  </si>
  <si>
    <t>01 1 04 00000</t>
  </si>
  <si>
    <t>01 1 04 76120</t>
  </si>
  <si>
    <t>Основное мероприятие: "культурно-массовые мероприятия"</t>
  </si>
  <si>
    <t>01 1 06 00000</t>
  </si>
  <si>
    <t>Создание условий для реализации муниципальной программы</t>
  </si>
  <si>
    <t>01 1 06 07020</t>
  </si>
  <si>
    <t>Социальное обеспечение населения</t>
  </si>
  <si>
    <t>подпрограмма "Социальная поддержка семьи и детей"</t>
  </si>
  <si>
    <t>Основное мероприятие: Обеспечение мер социальной поддержки гражданам, имеющим детей</t>
  </si>
  <si>
    <t>Выплата ежемесячного пособия на ребенка</t>
  </si>
  <si>
    <t>Основное мероприятие: Социальные гарантии гражданам, осуществляющих уход за детьми до 1,5 лет</t>
  </si>
  <si>
    <t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t>
  </si>
  <si>
    <t>Пособия и компесации, меры социальной поддержки по публичным нормативным обязательствам</t>
  </si>
  <si>
    <t>подпрограмма "Обеспечение социальной поддержки граждан на оплату жилого помещения и коммунальных услуг"</t>
  </si>
  <si>
    <t>Основное мероприятие: меры социальной поддержки инвалидам</t>
  </si>
  <si>
    <t>Оплата жилищно-коммунальных услуг отдельным категориям граждан</t>
  </si>
  <si>
    <t>Основное мероприятие: Меры социальной поддержки малообеспеченным семьям</t>
  </si>
  <si>
    <t>Предоставление гражданам субсидий на оплату жилого помещения и коммунальных услуг</t>
  </si>
  <si>
    <t>Другие вопросы в области социальной политики</t>
  </si>
  <si>
    <t>06</t>
  </si>
  <si>
    <t>Подпрограмма "Обеспечение реализации муниципальной программы и прочие мероприятия"</t>
  </si>
  <si>
    <t>01 4 00 00000</t>
  </si>
  <si>
    <t>Основное мероприятие:Обеспечение деятельности органа социальной защиты</t>
  </si>
  <si>
    <t>01 4 01 00000</t>
  </si>
  <si>
    <t>Обеспечение деятельности органов местного самоуправления</t>
  </si>
  <si>
    <t>01 4 01 00019</t>
  </si>
  <si>
    <t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t>
  </si>
  <si>
    <t>01 4 02 00000</t>
  </si>
  <si>
    <t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</si>
  <si>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01 4 02 76040</t>
  </si>
  <si>
    <t>Межбюджетные трансферты</t>
  </si>
  <si>
    <t>Управление сельского хозяйства и продовольствия Администрации Овюрского кожууна Республики Тыва</t>
  </si>
  <si>
    <t>Национальная экономика</t>
  </si>
  <si>
    <t>805</t>
  </si>
  <si>
    <t>Сельское хозяйство и рыболовство</t>
  </si>
  <si>
    <t>05</t>
  </si>
  <si>
    <t>Руководство и управление в сфере установленных функций органов государственной власти Республики Тыва</t>
  </si>
  <si>
    <t>Центральный аппарат</t>
  </si>
  <si>
    <t>Закупка товаров, работ, услуг в сфере информационно-коммуникационных услуг</t>
  </si>
  <si>
    <t>Муниципальная программа "Развитие сельского хозяйства"</t>
  </si>
  <si>
    <t>Подпрограмма "Устойчивое развитие сельских территорий"</t>
  </si>
  <si>
    <t>Основное мероприятие: "Развитие сельхоз предприятий"</t>
  </si>
  <si>
    <t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t>
  </si>
  <si>
    <t>Субсидии юридическим лицам (кроме коммерческих организаций), индивидуальным предпринимателям, физическим лицам</t>
  </si>
  <si>
    <t>810</t>
  </si>
  <si>
    <t>Подпрограмма "Реализация мероприятий по развитию сельского хозяйства и расшение рынка сельскохозяйственной продукции"</t>
  </si>
  <si>
    <t xml:space="preserve">Другие вопросы в области национальной экономики </t>
  </si>
  <si>
    <t>12</t>
  </si>
  <si>
    <t>Учреждения по обеспечению хозяйственного обслуживания</t>
  </si>
  <si>
    <t>Обеспечение деятельности подведоственных учреждений</t>
  </si>
  <si>
    <t>Муниципальное казенное учреждение Управление образованием Администрации Овюрского кожууна</t>
  </si>
  <si>
    <t>Образование</t>
  </si>
  <si>
    <t>806</t>
  </si>
  <si>
    <t>Дошкольное образование</t>
  </si>
  <si>
    <t>Муниципальная программа "Развитие образования Овюрского кожууна"</t>
  </si>
  <si>
    <t xml:space="preserve">Подпрограмма "Развитие дошкольного образования" </t>
  </si>
  <si>
    <t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t>
  </si>
  <si>
    <t xml:space="preserve">Обеспечение деятельности муниципальных учреждений (оказание услуг) - средства местного бюджета </t>
  </si>
  <si>
    <t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t>
  </si>
  <si>
    <t xml:space="preserve">Обеспечение деятельности муниципальных тучреждений (оказание услуг) - средства республиканского бюджета </t>
  </si>
  <si>
    <t>Общее образование</t>
  </si>
  <si>
    <t>подпрограмма "Развитие общего образования"</t>
  </si>
  <si>
    <t>Основное мероприятие "Субсидии на оказание муниципальных услуг по предоставлению общедоступного образования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</si>
  <si>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t>
  </si>
  <si>
    <t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t>
  </si>
  <si>
    <t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t>
  </si>
  <si>
    <t xml:space="preserve">Обеспечение деятельности муниципальных учреждений (оказание услуг) - средства республиканского бюджета </t>
  </si>
  <si>
    <t xml:space="preserve">Подпрограмма "Развитие дополнительного образования" </t>
  </si>
  <si>
    <t>073 01 00 059</t>
  </si>
  <si>
    <t>Подпрограмма "Организация горячего питания учащихся"</t>
  </si>
  <si>
    <t>Основное мероприятие "Создание условий способствующих укреплению здоровья через увеличение охвата школьников горячим сбалансированным питанием"</t>
  </si>
  <si>
    <t>Молодежная политика и оздоровление детей</t>
  </si>
  <si>
    <t>Подпрограмма "Отдых и оздоровление детей"</t>
  </si>
  <si>
    <t>Основное мероприятие "Субвенции по предоставлению обеспечения доступности, полноценного отдыха и оздоровления  детей"</t>
  </si>
  <si>
    <t>Мероприятия по оздоровлению детей</t>
  </si>
  <si>
    <r>
      <t xml:space="preserve">Мероприятия по оздоровлению детей за счет средств </t>
    </r>
    <r>
      <rPr>
        <b/>
        <sz val="12"/>
        <rFont val="Times New Roman"/>
        <family val="1"/>
        <charset val="204"/>
      </rPr>
      <t>федерального бюджета</t>
    </r>
  </si>
  <si>
    <t>Другие вопросы в области образования</t>
  </si>
  <si>
    <t>09</t>
  </si>
  <si>
    <t>Подпрограмма "Обеспечение реализации муниципальной программы и прочие мероприятия в сфере образования"</t>
  </si>
  <si>
    <t>Подпрограмма "Социальная поддержка по оплате коммунальных услуг педагогическим работникам работающим и проживающим в сельской местности"</t>
  </si>
  <si>
    <t>Основное мероприятие: Жилищно коммунальные услуги педработникам образования</t>
  </si>
  <si>
    <t xml:space="preserve">Программа "Развитие дошкольного образования" </t>
  </si>
  <si>
    <t>Основное мероприятие Выплата компенсаций, реализующих основную общеобразовательную программу дошкольного образования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</si>
  <si>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</si>
  <si>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Хурал представителей муниципального района "Овюрского кожууна Республики Тыва"</t>
  </si>
  <si>
    <t>808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</si>
  <si>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</si>
  <si>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района Республики Тыва</t>
  </si>
  <si>
    <t>Депутаты (члены) представительного органа муниципального района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</si>
  <si>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</si>
  <si>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t>
  </si>
  <si>
    <t>Администрация муниципального района "Овюрский кожуун" Республики Тыва</t>
  </si>
  <si>
    <t>991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</si>
  <si>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</si>
  <si>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</si>
  <si>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Председатель администрации муниципальных образований, городских округов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</si>
  <si>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</si>
  <si>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</si>
  <si>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t>
  </si>
  <si>
    <t>Уплата иных платежей</t>
  </si>
  <si>
    <t>853</t>
  </si>
  <si>
    <t>Основное мероприятие : "резервные фонды"</t>
  </si>
  <si>
    <t>Резервные средства</t>
  </si>
  <si>
    <t>Резервные фонды</t>
  </si>
  <si>
    <t>11</t>
  </si>
  <si>
    <t>Программа "Безопасность"</t>
  </si>
  <si>
    <t>Другие общегосударственные вопросы</t>
  </si>
  <si>
    <t>13</t>
  </si>
  <si>
    <t>Осуществление государственных полномочий по установлению запрета на розничную продажу алкогольной продукции</t>
  </si>
  <si>
    <t>Создание и организация  и обеспечение деятельности административных комиссий</t>
  </si>
  <si>
    <t>Подпрограмма "Профилактика правонарушений"</t>
  </si>
  <si>
    <t>Основное мероприятие: Осуществление отдельных государственных полномочий по профилактике безнадзорности и правонарушений несовершеннолетних</t>
  </si>
  <si>
    <t xml:space="preserve">Программа "Создание благоприятных условий для ведения бизнеса" </t>
  </si>
  <si>
    <t>Подпрограмма "Развитие малого и среднего предпринимательства"</t>
  </si>
  <si>
    <t>Основное мероприятие: "Создание благоприятных условий для устойчивого развития субъектов малого и среднего предпринимательства"</t>
  </si>
  <si>
    <t>Реализация мероприятий направленных на создание условий для развития предпринимательства</t>
  </si>
  <si>
    <t>Программа "Совершенствование молодежной политики и развитие физической культуры"</t>
  </si>
  <si>
    <t>Подпрограмма "Молодежная политика"</t>
  </si>
  <si>
    <t>Основное мероприятие "Вовлечение молодежи в социальную практику"</t>
  </si>
  <si>
    <t>Проведение культурно-массовых и спортивных мероприятий</t>
  </si>
  <si>
    <t>Субсидии на мероприятия подпрограммы "Обеспечение жильем молодых семей"</t>
  </si>
  <si>
    <t xml:space="preserve">Социальное обеспечение и иные выплаты населению
</t>
  </si>
  <si>
    <t xml:space="preserve">Социальные выплаты гражданам, кроме публичных
нормативных социальных выплат
</t>
  </si>
  <si>
    <t>Субсидии гражданам на приобретение жилья</t>
  </si>
  <si>
    <t>Программа "Профилактика социально-значимых заболеваний, вакцинопрофилактика"</t>
  </si>
  <si>
    <t>Основное мероприятие: Оказание услуг по медицинскому обслуживанию населения</t>
  </si>
  <si>
    <t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</si>
  <si>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</si>
  <si>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</si>
  <si>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</si>
  <si>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999 00 51 180</t>
  </si>
  <si>
    <t xml:space="preserve">Национальная безопасность и правоохранительная деятельность </t>
  </si>
  <si>
    <t xml:space="preserve">Защита населения и территории от чрезвычайных ситуаций природного и техногенного характера, гражданская оборона  </t>
  </si>
  <si>
    <t>Обеспечение деятельности ЕДДС</t>
  </si>
  <si>
    <t>Предупреждение и ликвидация последствий чрезвычайных ситуаций природного и техногенного характера</t>
  </si>
  <si>
    <t>Дорожное хозяйство (дорожные фонды)</t>
  </si>
  <si>
    <t>Программа "Содержание и развитие муниципального хозяйства"</t>
  </si>
  <si>
    <t>Подпрограмма "Развитие транспортной системы"</t>
  </si>
  <si>
    <t>Основное мероприятие: "Организация пассажирских перевозок на маршрутах регулярного сообщения"</t>
  </si>
  <si>
    <t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</si>
  <si>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Программа "Развитие земельно-имущественных отношений и градостроительства на территории Овюрского кожууна Республики Тыва на 2016 - 2018 годы"</t>
  </si>
  <si>
    <t>Подпрограмма "Развитие землеустройства и градостроительства</t>
  </si>
  <si>
    <t>Основное мероприятие: "Реализация градостроительной деятельности"</t>
  </si>
  <si>
    <t>10 1 01 00000</t>
  </si>
  <si>
    <t>Мероприятия по подготовке документов территориального планирования</t>
  </si>
  <si>
    <t>10 1 01 75030</t>
  </si>
  <si>
    <t>Жилищно-коммунальное хозяйство</t>
  </si>
  <si>
    <t>Благоустройство</t>
  </si>
  <si>
    <t>Подпрограмма "Благоустройство"</t>
  </si>
  <si>
    <t>Основное мероприятие: Благоустройство территории поселения</t>
  </si>
  <si>
    <t>Благоустройство территории поселения</t>
  </si>
  <si>
    <t>Другие вопросы в облати образования</t>
  </si>
  <si>
    <t>Образование и организация деятельности комиссий по делам несовершеннолетних</t>
  </si>
  <si>
    <t>Физическая культура и спорт</t>
  </si>
  <si>
    <t>Другие вопросы в области физической культуры и спорта</t>
  </si>
  <si>
    <t>Программа "Совершенствование молодежной политики и развитие физической культуры и спорта"</t>
  </si>
  <si>
    <t>Подпрограмма "Развитие физической культуры и спорта"</t>
  </si>
  <si>
    <t>Основное мероприятие "Организация и проведение физкультурно-оздоровительных и спортивно-массовых мероприятий"</t>
  </si>
  <si>
    <t>Мероприятия в области поддержки молодых талантов</t>
  </si>
  <si>
    <t>Периодическая печать и издательства</t>
  </si>
  <si>
    <t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t>
  </si>
  <si>
    <t>Финансовое управление Администрации Овюрского кожууна Республики Тыва</t>
  </si>
  <si>
    <t>998</t>
  </si>
  <si>
    <t>77 2 14 19000</t>
  </si>
  <si>
    <t>500</t>
  </si>
  <si>
    <t>Субвенции</t>
  </si>
  <si>
    <t>530</t>
  </si>
  <si>
    <t>Субсидии</t>
  </si>
  <si>
    <t>520</t>
  </si>
  <si>
    <t>521</t>
  </si>
  <si>
    <t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t>
  </si>
  <si>
    <t>770 00  075 05</t>
  </si>
  <si>
    <t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</si>
  <si>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</si>
  <si>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</si>
  <si>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Обслуживание муниципального долга</t>
  </si>
  <si>
    <t xml:space="preserve">770 000 40 03 </t>
  </si>
  <si>
    <t>Обслуживание государственного (муниципального) долга</t>
  </si>
  <si>
    <t>700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</si>
  <si>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</si>
  <si>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</si>
  <si>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</si>
  <si>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</si>
  <si>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770 00 70 010</t>
  </si>
  <si>
    <t>Выравнивание бюджетной обеспеченности сельских поселений из районного фонда финансовой поддержки</t>
  </si>
  <si>
    <t>Дотации</t>
  </si>
  <si>
    <t>510</t>
  </si>
  <si>
    <t>Дотации на выравнивание уровня бюджетной обеспеченности субъектов Российской Федерации и муниципальных образований</t>
  </si>
  <si>
    <t>511</t>
  </si>
  <si>
    <t>Иные дотации</t>
  </si>
  <si>
    <t>дотации</t>
  </si>
  <si>
    <t>770 00 70 020</t>
  </si>
  <si>
    <t>Поддержка мер по обеспечению сбалансированности бюджетов сельских (городских) поселений</t>
  </si>
  <si>
    <t>Дотации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</si>
  <si>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</si>
  <si>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512</t>
  </si>
  <si>
    <t>Прочие межбюджетные трансферты общего характера</t>
  </si>
  <si>
    <t>520 00 56 050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</si>
  <si>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</si>
  <si>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770 00 75 020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</si>
  <si>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</si>
  <si>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оплату коммунальных услуг</t>
  </si>
  <si>
    <t>770 00 75 060</t>
  </si>
  <si>
    <t>Субсидии на закупку и доставку угля бюджетным учреждениям, расположенным в труднодоступных местностях с ограниченными сроками завоза грузов</t>
  </si>
  <si>
    <t>Субсидии на оплату коммунальных услуг учреждений, находящихся в труднодоступных местностях</t>
  </si>
  <si>
    <t>07 3 00 00000</t>
  </si>
  <si>
    <t xml:space="preserve">073 01 00000 </t>
  </si>
  <si>
    <t>08 2 00 00000</t>
  </si>
  <si>
    <t>08 2 01 00000</t>
  </si>
  <si>
    <t>08 2 01 00059</t>
  </si>
  <si>
    <t>88 0 00 00000</t>
  </si>
  <si>
    <t>88 2 00 76240</t>
  </si>
  <si>
    <t>08 2 02 00000</t>
  </si>
  <si>
    <t>08 0 00 00000</t>
  </si>
  <si>
    <t>08 1 01 00000</t>
  </si>
  <si>
    <t>08 1 01 00059</t>
  </si>
  <si>
    <t>08 2 02 99190</t>
  </si>
  <si>
    <t>08 3 00 00000</t>
  </si>
  <si>
    <t>08 3 01 00000</t>
  </si>
  <si>
    <t>08 3 01 20419</t>
  </si>
  <si>
    <t>08 3 02 00000</t>
  </si>
  <si>
    <t>08 3 02 00019</t>
  </si>
  <si>
    <t>01 1 00 00000</t>
  </si>
  <si>
    <t>01 1 02 00000</t>
  </si>
  <si>
    <t>01 1 03 76110</t>
  </si>
  <si>
    <t>01 2 00 00000</t>
  </si>
  <si>
    <t>01 2 01 00000</t>
  </si>
  <si>
    <t>01 2 01 76070</t>
  </si>
  <si>
    <t>01 2 02 00000</t>
  </si>
  <si>
    <t>01 2 02 53800</t>
  </si>
  <si>
    <t>01 3 00 00000</t>
  </si>
  <si>
    <t>01 3 01 00000</t>
  </si>
  <si>
    <t>01 3 01 52500</t>
  </si>
  <si>
    <t>01 3 02 00000</t>
  </si>
  <si>
    <t>01 3 02 76030</t>
  </si>
  <si>
    <t>77 2 00 00000</t>
  </si>
  <si>
    <t>77 2 04 19000</t>
  </si>
  <si>
    <t xml:space="preserve"> 77 2 04 19000</t>
  </si>
  <si>
    <t>04 0 00 00000</t>
  </si>
  <si>
    <t>04 1 00 00000</t>
  </si>
  <si>
    <t>04 1 01 00000</t>
  </si>
  <si>
    <t>04 1 01 72000</t>
  </si>
  <si>
    <t>04 2 00 00000</t>
  </si>
  <si>
    <t>04 2 01 00000</t>
  </si>
  <si>
    <t>04 2 01 70060</t>
  </si>
  <si>
    <t>77 0 00 00000</t>
  </si>
  <si>
    <t>77 0 93 19000</t>
  </si>
  <si>
    <t xml:space="preserve">07 0 00 00000 </t>
  </si>
  <si>
    <t>07 1 00 00000</t>
  </si>
  <si>
    <t>07 1 01 00000</t>
  </si>
  <si>
    <t>07 1 01 00059</t>
  </si>
  <si>
    <t>07 1 02 00000</t>
  </si>
  <si>
    <t>07 1 02 76020</t>
  </si>
  <si>
    <t>07 2 00 00000</t>
  </si>
  <si>
    <t>07 2 01 00000</t>
  </si>
  <si>
    <t>07 2 01 00059</t>
  </si>
  <si>
    <t>07 2 01 50970</t>
  </si>
  <si>
    <t>07 2 01 75220</t>
  </si>
  <si>
    <t>07 2 02 00000</t>
  </si>
  <si>
    <t>07 2 02 76020</t>
  </si>
  <si>
    <t>07 3 01 00000</t>
  </si>
  <si>
    <t>07 3 01 00059</t>
  </si>
  <si>
    <t>07 5 00 00000</t>
  </si>
  <si>
    <t>07 5 01 00000</t>
  </si>
  <si>
    <t>07 5 01 00 059</t>
  </si>
  <si>
    <t>07 4 00 00000</t>
  </si>
  <si>
    <t>07 4 01 00000</t>
  </si>
  <si>
    <t>07 4 01 75040</t>
  </si>
  <si>
    <t>07 4 01 54570</t>
  </si>
  <si>
    <t>07 6 00 00000</t>
  </si>
  <si>
    <t>07 6 01 00000</t>
  </si>
  <si>
    <t>07 6 01 20419</t>
  </si>
  <si>
    <t>07 6 02 00000</t>
  </si>
  <si>
    <t>07 6 02 00019</t>
  </si>
  <si>
    <t>07 0 00 00000</t>
  </si>
  <si>
    <t xml:space="preserve">07 7  00 00000 </t>
  </si>
  <si>
    <t xml:space="preserve">07 7  01 00000 </t>
  </si>
  <si>
    <t>07 7 01 76140</t>
  </si>
  <si>
    <t xml:space="preserve">07 1 00 00000 </t>
  </si>
  <si>
    <t>07 1 03 00000</t>
  </si>
  <si>
    <t>07 1 03 76090</t>
  </si>
  <si>
    <t>Общегосударстевенные вопросы</t>
  </si>
  <si>
    <t>78 2 11 19000</t>
  </si>
  <si>
    <t>78 2 12 19000</t>
  </si>
  <si>
    <t>79 2 04 19000</t>
  </si>
  <si>
    <t>79 2 24 19000</t>
  </si>
  <si>
    <t>77 2 70 00000</t>
  </si>
  <si>
    <t>02 0 00 00000</t>
  </si>
  <si>
    <t>52 0 00 76050</t>
  </si>
  <si>
    <t>77 0 00 76130</t>
  </si>
  <si>
    <t>02 2 00 00000</t>
  </si>
  <si>
    <t>02 2 01 00000</t>
  </si>
  <si>
    <t>02 2 01 04016</t>
  </si>
  <si>
    <t>09 0 00 00000</t>
  </si>
  <si>
    <t>09 1 00 00000</t>
  </si>
  <si>
    <t>09 1 01 00000</t>
  </si>
  <si>
    <t>09 1 01 04014</t>
  </si>
  <si>
    <t>05 0 00 00000</t>
  </si>
  <si>
    <t>05 1 00 00000</t>
  </si>
  <si>
    <t>05 1 01 00000</t>
  </si>
  <si>
    <t>05 1 01 07020</t>
  </si>
  <si>
    <t>05 2 00 00000</t>
  </si>
  <si>
    <t>05 2 01 00000</t>
  </si>
  <si>
    <t>05 2 01 50200</t>
  </si>
  <si>
    <t>06 0 00 00000</t>
  </si>
  <si>
    <t>06 0 01 00000</t>
  </si>
  <si>
    <t>06 0 01 04008</t>
  </si>
  <si>
    <t>77 0 70 00000</t>
  </si>
  <si>
    <t>77 0 70 16000</t>
  </si>
  <si>
    <t>03 0 00 00000</t>
  </si>
  <si>
    <t>03 2 00 00000</t>
  </si>
  <si>
    <t>03 2 01 00000</t>
  </si>
  <si>
    <t>03 2 01  07505</t>
  </si>
  <si>
    <t>10 0 00 00000</t>
  </si>
  <si>
    <t>10 1 00 00000</t>
  </si>
  <si>
    <t>03 1 00 00000</t>
  </si>
  <si>
    <t>03 1 01 00000</t>
  </si>
  <si>
    <t>03 1 01 07011</t>
  </si>
  <si>
    <t>77 0 00 76100</t>
  </si>
  <si>
    <t>05 2 01 07250</t>
  </si>
  <si>
    <t>77 0 00 07560</t>
  </si>
  <si>
    <t xml:space="preserve">                                          к решению Хурала представителей</t>
  </si>
  <si>
    <t>ПО РАЗДЕЛАМ И ПОДРАЗДЕЛАМ, ЦЕЛЕВЫМ СТАТЬЯМ И ВИДАМ РАСХОДОВ</t>
  </si>
  <si>
    <t xml:space="preserve">Сумма </t>
  </si>
  <si>
    <t>ВСЕГО</t>
  </si>
  <si>
    <t xml:space="preserve">подпрограмма "Дополнительное образование детей" </t>
  </si>
  <si>
    <t xml:space="preserve">            на реализацию муниципальных  программ </t>
  </si>
  <si>
    <t>тыс. рублей</t>
  </si>
  <si>
    <t>Итого</t>
  </si>
  <si>
    <t>081 02 00000</t>
  </si>
  <si>
    <t xml:space="preserve">Комплектование книжных фондов библиотек муниципальных образований </t>
  </si>
  <si>
    <t>Изменение +,-</t>
  </si>
  <si>
    <t>сумма с учетом изменений</t>
  </si>
  <si>
    <t>07 1 01 L0270</t>
  </si>
  <si>
    <t>07 2 01 L0970</t>
  </si>
  <si>
    <t>081 02 L5 190</t>
  </si>
  <si>
    <t>520 00 76 050</t>
  </si>
  <si>
    <t>812</t>
  </si>
  <si>
    <t>Подпрограмма "Молодежная политика Овюрского кожууна"</t>
  </si>
  <si>
    <t>Субсидии (гранты в форме субсидий)
на финансовое обеспечение затрат в связи с производством
(реализацией товаров), выполнением работ, оказанием услуг</t>
  </si>
  <si>
    <t>Приложение 1</t>
  </si>
  <si>
    <t>Республики Тыва"</t>
  </si>
  <si>
    <t>ИСТОЧНИКИ</t>
  </si>
  <si>
    <t xml:space="preserve">внутреннего финансирования дефицита бюджета муниципального района                      </t>
  </si>
  <si>
    <t>(тыс. рублей)</t>
  </si>
  <si>
    <t>Код</t>
  </si>
  <si>
    <t xml:space="preserve"> 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</si>
  <si>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</si>
  <si>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</si>
  <si>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</si>
  <si>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</si>
  <si>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</si>
  <si>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01 03 01 00 05 0000 81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</si>
  <si>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</si>
  <si>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</si>
  <si>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</si>
  <si>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01 05 02 01 02 0000 610</t>
  </si>
  <si>
    <t>Уменьшение прочих остатков денежных средств бюджетов субъектов Российской Федерации</t>
  </si>
  <si>
    <t>01 06 00 00 00 0000 000</t>
  </si>
  <si>
    <t xml:space="preserve">Иные источники внутреннего финансирования дефицита </t>
  </si>
  <si>
    <t>Всего</t>
  </si>
  <si>
    <t>к Решению Хурала представителей</t>
  </si>
  <si>
    <t>Поступление доходов в бюджет муниципального района</t>
  </si>
  <si>
    <t>(тыс.рублей)</t>
  </si>
  <si>
    <t>Код бюджетной классификации</t>
  </si>
  <si>
    <t>Наименование доходов</t>
  </si>
  <si>
    <t>1</t>
  </si>
  <si>
    <t>2</t>
  </si>
  <si>
    <t>1 00 00000 00 0000 000</t>
  </si>
  <si>
    <t>НАЛОГОВЫЕ И НЕНАЛОГОВЫЕ ДОХОДЫ</t>
  </si>
  <si>
    <t xml:space="preserve">НАЛОГОВЫЕ ДОХОДЫ 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</si>
  <si>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</si>
  <si>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</si>
  <si>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</si>
  <si>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</si>
  <si>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</si>
  <si>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</si>
  <si>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</si>
  <si>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</si>
  <si>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</si>
  <si>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</si>
  <si>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</si>
  <si>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</si>
  <si>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</si>
  <si>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</si>
  <si>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</si>
  <si>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</si>
  <si>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1 06 02000 02 0000 110</t>
  </si>
  <si>
    <t>Налог на имущество организаций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</si>
  <si>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</si>
  <si>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</si>
  <si>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</si>
  <si>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</si>
  <si>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000 1 09 00000 00 0000 000</t>
  </si>
  <si>
    <t>ЗАДОЛЖЕННОСТЬ И ПЕРЕРАСЧЕТЫ ПО ОТМЕНЕННЫМ НАЛОГАМ, СБОРАМ И ИНЫМ ОБЯЗАТЕЛЬНЫМ ПЛАТЕЖАМ</t>
  </si>
  <si>
    <t>000 1 09 06010 02 0000 110</t>
  </si>
  <si>
    <t>Налог с продаж</t>
  </si>
  <si>
    <t xml:space="preserve"> 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</si>
  <si>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</si>
  <si>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</si>
  <si>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</si>
  <si>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</si>
  <si>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</si>
  <si>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</si>
  <si>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</si>
  <si>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</si>
  <si>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</si>
  <si>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</si>
  <si>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</si>
  <si>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</si>
  <si>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000 1 13 01995 05 0000 130</t>
  </si>
  <si>
    <t>Прочие доходы от оказания платных услуг (работ) получателями средств бюджетов муниципальных районов</t>
  </si>
  <si>
    <t>1 14 00000 00 0000 000</t>
  </si>
  <si>
    <t>ДОХОДЫ ОТ ПРОДАЖИ МАТЕРИАЛЬНЫХ И НЕМАТЕРИАЛЬНЫХ АКТИВОВ</t>
  </si>
  <si>
    <t>000 1 14 06025 05 0000 430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</si>
  <si>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и автономных учреждений)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</si>
  <si>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</si>
  <si>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</si>
  <si>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</si>
  <si>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</si>
  <si>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2 00  00000 00 0000 000</t>
  </si>
  <si>
    <t>БЕЗВОЗМЕЗДНЫЕ ПОСТУПЛЕНИЯ</t>
  </si>
  <si>
    <t>2 02 15001 05 0000 151</t>
  </si>
  <si>
    <t>Дотации бюджетам муниципальных районов на выравнивание бюджетной обеспеченности</t>
  </si>
  <si>
    <t>2 02 15002 05 0000 151</t>
  </si>
  <si>
    <t>Дотации бюджетам муниципальных районов на поддержку мер по обеспечению сбалансированности</t>
  </si>
  <si>
    <t>2 02 29999 05 0000 151</t>
  </si>
  <si>
    <t xml:space="preserve">Субсидии на закупку и доставку угля для казенных, бюджетных и автономных учреждений расположенных в труднодоступных населенных пунктах </t>
  </si>
  <si>
    <t>Субсидии на выполнение мероприятий государственной программы Республики Тыва «Доступная среда на 2016-2020 годы»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</si>
  <si>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на 2017 год</t>
  </si>
  <si>
    <t>Субсидии на долевое финансирование подготовки документов территориального планирования</t>
  </si>
  <si>
    <t>202 25027 05 0000 151</t>
  </si>
  <si>
    <t>202 25097 05 0000 151</t>
  </si>
  <si>
    <t>2 02 30024 05 0000 151</t>
  </si>
  <si>
    <t>000 2 02 03027 05 0000 151</t>
  </si>
  <si>
    <t xml:space="preserve"> Субвенции на реализацию Закона РТ "О наделении органов местного самоуправления муниципальных районов и городских округов отдельными государственными полномочиями РТ по предоставлению мер государственного обеспечения и социальной поддержки детей-сирот и детей, оставшихся без попечения родителей"</t>
  </si>
  <si>
    <t>Субвенции на реализацию Закона Республики Тыва "О мерах социальной поддержки ветеранов труда и труженников тыла"</t>
  </si>
  <si>
    <t>2 02 03013 05 0000 151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</si>
  <si>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</si>
  <si>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2 02 35250 05 0000 151</t>
  </si>
  <si>
    <t>0 02 30024 05 0000 151</t>
  </si>
  <si>
    <t>2 02 300 24 05 0000 151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</si>
  <si>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</si>
  <si>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2 02 35118 05 0000 151</t>
  </si>
  <si>
    <t>2 02 30024 05 05 0000 151</t>
  </si>
  <si>
    <t>2 02 30024 05 0000151</t>
  </si>
  <si>
    <t>Субвенции на обеспечение равной доступности услуг общественного транспорта  для отдельных категорий граждан</t>
  </si>
  <si>
    <t>2 02 30022 05 0000 151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</si>
  <si>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</si>
  <si>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2 02 35380 05 0000 151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</si>
  <si>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</si>
  <si>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000 2 02 03002 05 0000 151</t>
  </si>
  <si>
    <t>Субвенции на осуществление полномочий по проведению Всероссийской сельскохозяйственной переписи в 2016 году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</si>
  <si>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</si>
  <si>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</si>
  <si>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2 02 49999 05 0000 151</t>
  </si>
  <si>
    <t>Иные межбюджетные трансферты на поддержку отрасли культуры на 2017 год</t>
  </si>
  <si>
    <t>ВСЕГО ДОХОДОВ</t>
  </si>
  <si>
    <t>081 02 L0019</t>
  </si>
  <si>
    <t>Субсидии на развитие учреждений культуры</t>
  </si>
  <si>
    <t xml:space="preserve">                                          к решению Хурала представителей </t>
  </si>
  <si>
    <t>РАСПРЕДЕЛЕНИЕ</t>
  </si>
  <si>
    <r>
      <t xml:space="preserve">                                                    (</t>
    </r>
    <r>
      <rPr>
        <sz val="12"/>
        <rFont val="Times New Roman"/>
        <family val="1"/>
        <charset val="204"/>
      </rPr>
      <t>тыс.руб)</t>
    </r>
  </si>
  <si>
    <t xml:space="preserve">Наименование </t>
  </si>
  <si>
    <t>с.Солчур</t>
  </si>
  <si>
    <t>с.Саглы</t>
  </si>
  <si>
    <t>с.Дус-Даг</t>
  </si>
  <si>
    <t>с.Чаа-Суур</t>
  </si>
  <si>
    <t>с.Сарыг-Холь</t>
  </si>
  <si>
    <t xml:space="preserve">                                                                             Приложение 6</t>
  </si>
  <si>
    <t>СОЦИАЛЬНАЯ ПОЛИТИКА</t>
  </si>
  <si>
    <t xml:space="preserve">                                     (тыс.руб)</t>
  </si>
  <si>
    <t>с.Хандагайты</t>
  </si>
  <si>
    <t>830</t>
  </si>
  <si>
    <t>831</t>
  </si>
  <si>
    <t xml:space="preserve"> Исполнение судебных актов Российской Федерации
и мировых соглашений по возмещению причиненного вреда</t>
  </si>
  <si>
    <t>Исполнение судебных актов</t>
  </si>
  <si>
    <t>612</t>
  </si>
  <si>
    <t>Субсидии бюджетным учреждениям на иные цели</t>
  </si>
  <si>
    <t xml:space="preserve">                                                                   муниципального района "Овюрский кожуун"</t>
  </si>
  <si>
    <t>РАСПРЕДЕЛЕНИЕ БЮДЖЕТНЫХ АССИГНОВАНИЙ ЗА 2018 ГОД</t>
  </si>
  <si>
    <t>Распределение бюджетных ассигнований на 2018 год</t>
  </si>
  <si>
    <t>Приложение 9</t>
  </si>
  <si>
    <t>Приложение 10</t>
  </si>
  <si>
    <t>Приложение 11</t>
  </si>
  <si>
    <t>Приложение 12</t>
  </si>
  <si>
    <t>Приложение 13</t>
  </si>
  <si>
    <t>Приложение 14</t>
  </si>
  <si>
    <t>Приложение 2</t>
  </si>
  <si>
    <t>плановый период</t>
  </si>
  <si>
    <t>2019 год</t>
  </si>
  <si>
    <t>2020 год</t>
  </si>
  <si>
    <t xml:space="preserve">Источники внутреннего финансирования дефицита </t>
  </si>
  <si>
    <t xml:space="preserve">                                                                             Приложение 5</t>
  </si>
  <si>
    <t>Субвенции на реализацию "Полномочий по назначению и выплате ежемесячного пособия на ребенка на 2018 год"</t>
  </si>
  <si>
    <t>2 02 30002 05 0000 151</t>
  </si>
  <si>
    <t>Сумма 2018 год</t>
  </si>
  <si>
    <t>000 202 02041 05 0000 151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</si>
  <si>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</si>
  <si>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000 2 02 04025 05 0000 151</t>
  </si>
  <si>
    <t>Иные межбюджетные трансферты бюджетам муниципальных районов и городских округов Республики Тыва на комплектование книжных фондов библиотек муниципальных образований и государственных библиотек</t>
  </si>
  <si>
    <t>Приложение 7</t>
  </si>
  <si>
    <t>муниципального района "Овюрский кожуун</t>
  </si>
  <si>
    <t xml:space="preserve">Перечень главных администраторов доходов бюджета </t>
  </si>
  <si>
    <t>и на плановый период 2019- 2020 годов</t>
  </si>
  <si>
    <t>Код бюджетной классификации Российской Федерации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</si>
  <si>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Наименование главного администратора доходов бюджета  муниципального района</t>
  </si>
  <si>
    <t>главного    администратора    доходов</t>
  </si>
  <si>
    <t xml:space="preserve">доходов  бюджета муниципального района </t>
  </si>
  <si>
    <t>Финансовое  управление  Администрации Овюрского кожууна Республики Тыва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</si>
  <si>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</si>
  <si>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</si>
  <si>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1 13 01995 05 0000 130</t>
  </si>
  <si>
    <t>1 13 02995 05 0000 130</t>
  </si>
  <si>
    <t>Прочие доходы от компенсации затрат  бюджетов муниципальных районов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</si>
  <si>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</si>
  <si>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</si>
  <si>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</si>
  <si>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</si>
  <si>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</si>
  <si>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</si>
  <si>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</si>
  <si>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</si>
  <si>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2 02 02003 05 0000 151</t>
  </si>
  <si>
    <t>Субсидии бюджетам муниципальных районов на реформирование муниципальных финансов</t>
  </si>
  <si>
    <t>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</si>
  <si>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</si>
  <si>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Прочие субсидии бюджетам муниципальных районов</t>
  </si>
  <si>
    <t>2 02 35250 0000 151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</si>
  <si>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</si>
  <si>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</si>
  <si>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</si>
  <si>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2 02 03021 05 0000 151</t>
  </si>
  <si>
    <t>Субвенции бюджетам муниципальных районов на  ежемесячное денежное вознаграждение за классное руководство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</si>
  <si>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</si>
  <si>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</si>
  <si>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</si>
  <si>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202 03078 05 0000 151</t>
  </si>
  <si>
    <t>Субвенции бюджетам муниципальных районов на модернизацию региональных систем общего образования</t>
  </si>
  <si>
    <t>2 02 03999 05 0000 151</t>
  </si>
  <si>
    <t>Прочие субвенции бюджетам муниципальных районов</t>
  </si>
  <si>
    <t>2 02 04012 05 0000 151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</si>
  <si>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</si>
  <si>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2 02 45144 05 0000 151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</si>
  <si>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</si>
  <si>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2 02 04052 05 0000 151</t>
  </si>
  <si>
    <t xml:space="preserve">Межбюджетные трансферты, передаваемые бюджетам муниципальных районов на государственную поддержку </t>
  </si>
  <si>
    <t>2 02 09024 05 0000 151</t>
  </si>
  <si>
    <t>Прочие безвозмездные поступления в бюджеты муниципальных районов от бюджетов субъектов Российской Федерации</t>
  </si>
  <si>
    <t>2 02 09071 05 0000 151</t>
  </si>
  <si>
    <t>Прочие безвозмездные поступления в бюджеты муниципальных районов от бюджета Пенсионного фонда Российской Федерации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</si>
  <si>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</si>
  <si>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</si>
  <si>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2 18 60010 05 0000 151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</si>
  <si>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</si>
  <si>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2 19 60010 05 0000 151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</si>
  <si>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</si>
  <si>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Администрация Овюрского  кожууна  Республики Тыва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</si>
  <si>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</si>
  <si>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</si>
  <si>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</si>
  <si>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</si>
  <si>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</si>
  <si>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</si>
  <si>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1 14 01050 05 0000 410</t>
  </si>
  <si>
    <t>Доходы от продажи квартир, находящихся в собственности муниципальных районов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</si>
  <si>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</si>
  <si>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районов( в части реализации основных средств по указанному имуществу)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</si>
  <si>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</si>
  <si>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районов( 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</si>
  <si>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</si>
  <si>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поселений</t>
  </si>
  <si>
    <t>114 06013 10 0000 430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</si>
  <si>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</si>
  <si>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1 14 06013 05 0000 430</t>
  </si>
  <si>
    <t>Доходы от продажи земельных участков , государственная собственность 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</si>
  <si>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</si>
  <si>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</si>
  <si>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</si>
  <si>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</si>
  <si>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</si>
  <si>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</si>
  <si>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</si>
  <si>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</si>
  <si>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</t>
  </si>
  <si>
    <t>Иные доходы муниципального района, администрирование которых может осуществляться главными администраторами доходов в пределах их компетенции.</t>
  </si>
  <si>
    <t>Приложение 8</t>
  </si>
  <si>
    <t xml:space="preserve">Перечень главных администраторов источников финансирования </t>
  </si>
  <si>
    <t>Код главы</t>
  </si>
  <si>
    <t>998 0102 00 00 00 0000 000</t>
  </si>
  <si>
    <t xml:space="preserve">Кредиты кредитных организаций в валюте Российской Федерации. </t>
  </si>
  <si>
    <t>998 0102 00 00 05 0000 710</t>
  </si>
  <si>
    <t>Получение кредитов от кредитных организаций бюджетами муниципальных районов в валюте  Российской Федерации</t>
  </si>
  <si>
    <t>998 0102 00 00 05 0000 810</t>
  </si>
  <si>
    <t>Погашение бюджетами муниципальных районов кредитов от кредитных организаций в валюте Российской Федерации</t>
  </si>
  <si>
    <t>998 0103 00 00 00 0000 000</t>
  </si>
  <si>
    <t>Бюджетные кредиты от других бюджетов бюджетной системы  Российской Федерации</t>
  </si>
  <si>
    <t>998 0103 01 00 05 0000 710</t>
  </si>
  <si>
    <t xml:space="preserve">Получение кредитов от других бюджетов бюджетной системы Российской Федерации бюджетами муниципальных районов в валюте Российской Федерации 
</t>
  </si>
  <si>
    <t>998 0103 01 00 05 0000 810</t>
  </si>
  <si>
    <t>998 0105 00 00 00 0000 000</t>
  </si>
  <si>
    <t xml:space="preserve">Изменение остатков средств на счетах по учету средств бюджета  </t>
  </si>
  <si>
    <t>998 0105 02 01 05 0000 510</t>
  </si>
  <si>
    <t xml:space="preserve">Увеличение прочих остатков денежных средств бюджетов муниципальных районов </t>
  </si>
  <si>
    <t>998 0105 02 01 05 0000 610</t>
  </si>
  <si>
    <t>Уменьшение прочих остатков денежных средств бюджетов муниципальных районов</t>
  </si>
  <si>
    <t xml:space="preserve">                                                                             Приложение 15</t>
  </si>
  <si>
    <t>на 2018 год дотаций на выравнивание бюджетной обеспеченности сельских поселений Овюрского кожууна</t>
  </si>
  <si>
    <t xml:space="preserve">                                                                             Приложение 16</t>
  </si>
  <si>
    <t>на плановый период 2019-2020 годов дотаций на выравнивание бюджетной обеспеченности сельских поселений Овюрского кожууна</t>
  </si>
  <si>
    <t xml:space="preserve">                                                                             Приложение 17</t>
  </si>
  <si>
    <t>на 2018 год  субсидий бюджетам сельских поселений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доставки)</t>
  </si>
  <si>
    <t>ФБК</t>
  </si>
  <si>
    <t>ОРК J</t>
  </si>
  <si>
    <t>в т.ч.</t>
  </si>
  <si>
    <t>% фин-я</t>
  </si>
  <si>
    <t>всего</t>
  </si>
  <si>
    <t>общий прогнозный объем затрат на ком-ку</t>
  </si>
  <si>
    <t xml:space="preserve">                                                                             Приложение 18</t>
  </si>
  <si>
    <t>на плановый период 2019-2020 годов  субсидий бюджетам сельских поселений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доставки)</t>
  </si>
  <si>
    <t xml:space="preserve">                                                                             Приложение 19</t>
  </si>
  <si>
    <t>на 2018 год субсидий на закупку и доставку угля для казенных, бюджетных и автономных учреждений расположенных в труднодоступных населенных пунктах</t>
  </si>
  <si>
    <t xml:space="preserve">                                                                             Приложение 20</t>
  </si>
  <si>
    <t>на плановый период 2019-2020 годов субсидий на закупку и доставку угля для казенных, бюджетных и автономных учреждений расположенных в труднодоступных населенных пунктах</t>
  </si>
  <si>
    <t xml:space="preserve"> 2020 год</t>
  </si>
  <si>
    <t xml:space="preserve">                                                                             Приложение 21</t>
  </si>
  <si>
    <t>на 2018 год субвенций на осуществление первичного воинского учета на территориях, где отсутствуют военные комиссариаты</t>
  </si>
  <si>
    <t xml:space="preserve">                                                                             Приложение 22</t>
  </si>
  <si>
    <t>на плановый период 2019-2020 годов субвенций на осуществление первичного воинского учета на территориях, где отсутствуют военные комиссариаты</t>
  </si>
  <si>
    <t xml:space="preserve">                                                                             Приложение 23</t>
  </si>
  <si>
    <t>на 2018 год субвенций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</si>
  <si>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                                                                             Приложение 24</t>
  </si>
  <si>
    <t>на плановый период 2019-2020 годов субвенций на осуществление государственных полномочий по установлению запрета на розничную продажу алкогольной продукции в Республике Тыва</t>
  </si>
  <si>
    <t>Программа муниципальных внутренних заимствований</t>
  </si>
  <si>
    <t>Овюрского кожууна на 2018-2020 годы</t>
  </si>
  <si>
    <t xml:space="preserve">                                                                                   </t>
  </si>
  <si>
    <t>№</t>
  </si>
  <si>
    <t>Внутренние заимствования</t>
  </si>
  <si>
    <t>2018 год</t>
  </si>
  <si>
    <t>1.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</si>
  <si>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</si>
  <si>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</si>
  <si>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</si>
  <si>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</si>
  <si>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местного бюджета)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</si>
  <si>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</si>
  <si>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</si>
  <si>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</si>
  <si>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</si>
  <si>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-погашение бюджетами муниципального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местного бюджета)</t>
  </si>
  <si>
    <t xml:space="preserve">    - кредиты, полученные от кредитных организаций </t>
  </si>
  <si>
    <t>2.</t>
  </si>
  <si>
    <t>Общий объем заимствований, направляемых на покрытие дефицита местного бюджета</t>
  </si>
  <si>
    <t>привлечение средств</t>
  </si>
  <si>
    <t>погашение основной суммы долга</t>
  </si>
  <si>
    <t>Верхний предел муниципального внутреннего долга муниципального района "Овюрский кожуун Республики Тыва" на 01.01.2019 год</t>
  </si>
  <si>
    <t>Наименование показателя</t>
  </si>
  <si>
    <t>Величина внутреннего государственного долга на 01.01.2019 г.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</si>
  <si>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</si>
  <si>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</si>
  <si>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 xml:space="preserve">Муниципальные гарантии </t>
  </si>
  <si>
    <t>не выданы</t>
  </si>
  <si>
    <t xml:space="preserve">                                                                             Приложение 29</t>
  </si>
  <si>
    <t>Верхний предел муниципального внутреннего долга муниципального района "Овюрский кожуун Республики Тыва" на 01.01.2020 и 01.01.2021 годы</t>
  </si>
  <si>
    <t>Величина внутреннего государственного долга на 01.01.2020 г.</t>
  </si>
  <si>
    <t>Величина внутреннего государственного долга на 01.01.2021 г.</t>
  </si>
  <si>
    <t>970,2- респ. Бюджет</t>
  </si>
  <si>
    <t>976,5- респ. Бюджет</t>
  </si>
  <si>
    <t>1093,7- респ. Бюджет</t>
  </si>
  <si>
    <t>01 0 00 00000</t>
  </si>
  <si>
    <t>Муниципальная программа "Социальная поддержка граждан в Овюрском кожууне"</t>
  </si>
  <si>
    <t>2019-112,4 ЖКУ пед раб,</t>
  </si>
  <si>
    <t>2020-119,2 ЖКУ пед раб,</t>
  </si>
  <si>
    <t>Безопасность Овюрского кожууна</t>
  </si>
  <si>
    <t>Распределение бюджетных ассигнований на плановый период 2019-2020 годов</t>
  </si>
  <si>
    <t>246,8- ЖКУ пед раб, 139,1 сбал</t>
  </si>
  <si>
    <t>сбал</t>
  </si>
  <si>
    <t>ФОТ-36424,73+11000,27</t>
  </si>
  <si>
    <t>ФОТ-105471,58+31852,42</t>
  </si>
  <si>
    <t>ФОТ-3579,3+1080,95, коммун45,17+105,39</t>
  </si>
  <si>
    <t>коммун68,53+159,9</t>
  </si>
  <si>
    <t>ФОТ-8267-2496,63, коммун73,51+171,53, труд45,34+105,79</t>
  </si>
  <si>
    <t>ФОТ-5647,88-1705,71, коммун134,39+313,58, труд98,31+229,4</t>
  </si>
  <si>
    <t>ФОТ-7111,61-2147,71, коммун336,66+785,54, труд 463,51+1081,53</t>
  </si>
  <si>
    <t>ФОТ-12279,5-3708,4, коммун-657,64+1534,49, труд-384,11+896,24</t>
  </si>
  <si>
    <t>коммун2176,61+5078,76, труд1542,04+3127,83</t>
  </si>
  <si>
    <t>72 связь,15 з/ч выч12тех обсл</t>
  </si>
  <si>
    <t>3 запр, 100 туризм</t>
  </si>
  <si>
    <t>77программы,84 св</t>
  </si>
  <si>
    <t>80 АСМО</t>
  </si>
  <si>
    <t>коммун694,41+1133,35,20 кресло</t>
  </si>
  <si>
    <t>10 ремонт</t>
  </si>
  <si>
    <t>св</t>
  </si>
  <si>
    <t>11 0 00 00000</t>
  </si>
  <si>
    <t>11 0 02 00000</t>
  </si>
  <si>
    <t>11 0 02 00020</t>
  </si>
  <si>
    <t>Программа "Развитие муниципальной службы муниципального района "Овюрский кожуун"Республики Тыва на 2018-2020 гг"</t>
  </si>
  <si>
    <t>Организация и повышение квалификации  муниципальных  служащих</t>
  </si>
  <si>
    <t>Программа "Профессиональная подготовка, переподготовка и повышение квалификации"</t>
  </si>
  <si>
    <t>870</t>
  </si>
  <si>
    <t>77 1 00 00000</t>
  </si>
  <si>
    <t>77 1 01 00000</t>
  </si>
  <si>
    <t>77 1 01 07008</t>
  </si>
  <si>
    <t>113</t>
  </si>
  <si>
    <t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t>
  </si>
  <si>
    <t xml:space="preserve">"Судебная система" </t>
  </si>
  <si>
    <t>Субвенции  на составление (изменение) списков кандидатов в присяжные заседатели федеральных судов общей юрисдикции в Российской Федерации</t>
  </si>
  <si>
    <t>770 00 51 200</t>
  </si>
  <si>
    <t>Предупреждение и ликвидация последствий чрезвычайных ситуаций реализация мер пожарной безопасности</t>
  </si>
  <si>
    <t>Условно утвержденные расходы</t>
  </si>
  <si>
    <t>17918,2</t>
  </si>
  <si>
    <t>РАСПРЕДЕЛЕНИЕ БЮДЖЕТНЫХ АССИГНОВАНИЙ НА ПЛАНОВЫЕ ПЕРИОДЫ 2019-2020 ГОДЫ</t>
  </si>
  <si>
    <t>0</t>
  </si>
  <si>
    <t>=</t>
  </si>
  <si>
    <t>Изменение</t>
  </si>
  <si>
    <t>Сумма с учетом изменений</t>
  </si>
  <si>
    <t xml:space="preserve">                                                                             Приложение 25</t>
  </si>
  <si>
    <t xml:space="preserve">сумма </t>
  </si>
  <si>
    <t xml:space="preserve">                                                                             Приложение 26</t>
  </si>
  <si>
    <t xml:space="preserve">2019 год </t>
  </si>
  <si>
    <t xml:space="preserve">                                                                             Приложение 30</t>
  </si>
  <si>
    <t xml:space="preserve">                                                                             Приложение 31</t>
  </si>
  <si>
    <t xml:space="preserve">                                                                             Приложение 3</t>
  </si>
  <si>
    <t>Приложение 3</t>
  </si>
  <si>
    <t xml:space="preserve"> Нормативы распределения доходов между бюджетами муниципального района</t>
  </si>
  <si>
    <t xml:space="preserve"> </t>
  </si>
  <si>
    <t>на 2018 год и на плановый период 2019-2020 годов</t>
  </si>
  <si>
    <t xml:space="preserve">                                                    (в процентах)</t>
  </si>
  <si>
    <t xml:space="preserve"> НАИМЕНОВАНИЕ ДОХОДА</t>
  </si>
  <si>
    <t>Бюджеты муниципальных образований</t>
  </si>
  <si>
    <t>в том числе</t>
  </si>
  <si>
    <t xml:space="preserve">  бюджет муниципального района</t>
  </si>
  <si>
    <t>бюджеты сельских поселений</t>
  </si>
  <si>
    <t>В ЧАСТИ ПОГАШЕНИЯ ЗАДОЛЖЕННОСТИ И ПЕРЕРАСЧЕТОВ ПО ОТМЕНЕННЫМ НАЛОГАМ, СБОРАМ И ИНЫМ ОБЯЗЯТЕЛЬНЫМ ПЛАТЕЖАМ</t>
  </si>
  <si>
    <t>Земельный налог (по обязательствам, возникшим до 1 января 2006 года), мобилизуемый на межселенных территориях</t>
  </si>
  <si>
    <t>Земельный налог (по обязательствам, возникшим до 1 января 2006 года), мобилизуемый  на территориях сельских поселений</t>
  </si>
  <si>
    <t>Прочие налоги и сборы (по отмененным регинальным налогам и сборам):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</si>
  <si>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</si>
  <si>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 нужды образования и другие цели, мобилизуемые на территориях муниципальных районов</t>
  </si>
  <si>
    <t>Прочие местные налоги и сборы, мобилизуемые на территориях муниципальных районов</t>
  </si>
  <si>
    <t>В ЧАСТИ ДОХОДОВ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</si>
  <si>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 за счет средств бюджетов поселений</t>
  </si>
  <si>
    <t>В ЧАСТИ ДОХОДОВ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</si>
  <si>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</si>
  <si>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 бюджетов сельских поселений</t>
  </si>
  <si>
    <t>В ЧАСТИ ДОХОДОВ ОТ ПРОДАЖИ МАТЕРИАЛЬНЫХ И НЕМАТЕРИАЛЬНЫХ АКТИВОВ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</si>
  <si>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</si>
  <si>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</si>
  <si>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Средства от распоряжения и реализации конфискованного и иного имущества, обращенного в доходы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</si>
  <si>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поселений (в части реализации материальных запасов по указанному имуществу)</t>
  </si>
  <si>
    <t>В ЧАСТИ АДМИНИСТРАТИВНЫХ ПЛАТЕЖЕЙ И СБОРОВ</t>
  </si>
  <si>
    <t>Платежи, взимаемые органами местного управления (организациями) муниципальных районов за выполнение определенных функций</t>
  </si>
  <si>
    <t>Платежи, взимаемые органами местного управления (организациями) поселений за выполнение определенных функций</t>
  </si>
  <si>
    <t>В ЧАСТИ ШТРАФОВ, САНКЦИЙ, ВОЗМЕЩЕНИЯ УЩЕРБА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</si>
  <si>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</si>
  <si>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поселений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</si>
  <si>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</si>
  <si>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</si>
  <si>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</si>
  <si>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взыскания,налагаемые в возмещение ущерба,причиненного в результате незаконного или  нецелевого использования бюджетных средств(в части  бюджетов поселений)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</si>
  <si>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муниципальных районов</t>
  </si>
  <si>
    <t>Поступления сумм в возмещение вреда, причиняемого автомобильным дорогам местного значения транспортными средствами, осуществляющим перевозки тяжеловесных и (или) крупногабаритных грузов, зачисляемые в бюджеты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</si>
  <si>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</si>
  <si>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В ЧАСТИ ПРОЧИХ НЕНАЛОГОВЫХ ДОХОДОВ</t>
  </si>
  <si>
    <t>Невыясненные поступления, зачисляемые в  бюджеты муниципальных районов</t>
  </si>
  <si>
    <t xml:space="preserve">Невыясненные поступления, зачисляемые в  бюджеты сельских поселений </t>
  </si>
  <si>
    <t>Прочие  неналоговые   доходы   бюджетов муниципальных районов</t>
  </si>
  <si>
    <t>Прочие  неналоговые   доходы   бюджетов сельских поселений</t>
  </si>
  <si>
    <t xml:space="preserve">Нормативы распределения доходов от акцизов на автомобильный и прямогонный бензин, дизельное  топливо, моторные масла для дизельных и (или) карбюраторных (инжекторных) двигателей в бюджеты поселений Овюрского кожууна Республики Тыва на 2018 год </t>
  </si>
  <si>
    <t>(в процентах)</t>
  </si>
  <si>
    <t>Наименование муниципального образования Республики Тыва</t>
  </si>
  <si>
    <t>Нормативы отчислений</t>
  </si>
  <si>
    <t>Хандагайты</t>
  </si>
  <si>
    <t>Солчур</t>
  </si>
  <si>
    <t>Саглы</t>
  </si>
  <si>
    <t>Дус-Даг</t>
  </si>
  <si>
    <t>Чаа-Суур</t>
  </si>
  <si>
    <t>Сарыг-Холь</t>
  </si>
  <si>
    <t>Муниципальный район</t>
  </si>
  <si>
    <t>Приложение 4</t>
  </si>
  <si>
    <t>Показатели</t>
  </si>
  <si>
    <t>отчет</t>
  </si>
  <si>
    <t>уточ. план</t>
  </si>
  <si>
    <t>прогноз</t>
  </si>
  <si>
    <t>Консолидированный бюджет</t>
  </si>
  <si>
    <t>Темп роста (снижения) к уровню предыдущего года, %</t>
  </si>
  <si>
    <t>Бюджеты сельских поселений</t>
  </si>
  <si>
    <t>Рз,ПРз</t>
  </si>
  <si>
    <t>Целевая статья</t>
  </si>
  <si>
    <t>Утверждено на 2018 год</t>
  </si>
  <si>
    <t>Сведения о  размере средств резервного фонда на 2018 год</t>
  </si>
  <si>
    <t>0104</t>
  </si>
  <si>
    <t>0111</t>
  </si>
  <si>
    <t>Дотации от других бюджетов бюджетной системы Российской Федерации</t>
  </si>
  <si>
    <t xml:space="preserve">2 02 10000 00 0000 151
</t>
  </si>
  <si>
    <t>2 02 20000 00 0000 151</t>
  </si>
  <si>
    <t>Субсидии бюджетам бюджетной системы Российской Федерации (межбюджетные субсидии)</t>
  </si>
  <si>
    <t>Субсидии на организацию отдыха и оздаровления детей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</si>
  <si>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</si>
  <si>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Субвенции бюджетам бюджетной системы Российской Федерации</t>
  </si>
  <si>
    <t>2 02 30000 00 0000 151</t>
  </si>
  <si>
    <t>Субвенции на реализацию Закона Республики Тыва "О предоставлении субвенций 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</si>
  <si>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на 2018 год</t>
  </si>
  <si>
    <t>Субвенции на реализацию полномочий по назначению и выплате компенсации части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</si>
  <si>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</si>
  <si>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переданных полномочий по  комиссии по делам несовершеннолетних и защите их прав</t>
  </si>
  <si>
    <t>Субвенции на реализацию Закона Республики Тыва "О погребении и похоронном деле в Республики Тыва" на 2018 год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</si>
  <si>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 на 2018 год</t>
  </si>
  <si>
    <t>2 02 40000 00 0000 151</t>
  </si>
  <si>
    <t>Иные межбюджетные трансферты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</si>
  <si>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</si>
  <si>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</si>
  <si>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"Охрана семьи и детства"</t>
  </si>
  <si>
    <t>"Социальное обеспечение населения"</t>
  </si>
  <si>
    <t>№ 99  от "26" декабря 2017 г.</t>
  </si>
  <si>
    <t>№ 99  от "26" декабря  2017 г</t>
  </si>
  <si>
    <t>360</t>
  </si>
  <si>
    <t>Иные выплаты населению</t>
  </si>
  <si>
    <t>540</t>
  </si>
  <si>
    <t>"Овюрский кожуун" Республики Тыва на  2018 год</t>
  </si>
  <si>
    <t>Источники внутреннего финансирования дефицита бюджета муниципального района "Овюрский кожуун" Республики Тыва на плановый период 2019-2020 годов</t>
  </si>
  <si>
    <t>к решению Хурала представителей</t>
  </si>
  <si>
    <t>"Овюрский кожуун" Республики Тыва и сельскими поселениями кожууна</t>
  </si>
  <si>
    <t xml:space="preserve"> муниципального района "Овюрский кожуун</t>
  </si>
  <si>
    <t xml:space="preserve">"Овюрский кожуун" Республики Тыва на 2018 год </t>
  </si>
  <si>
    <t>"Овюрский кожуун" Республики Тыва на плановый период 2019-2020 годов</t>
  </si>
  <si>
    <t xml:space="preserve"> муниципального района "Овюрский кожуун" Республики Тыва на 2018 год </t>
  </si>
  <si>
    <t>Перечень главных администраторов источников внутреннего финансирования дефицита бюджета муниципального района       "Овюрский кожуун" Республики Тыва на 2018год и на плановый период 2019-2020 годов</t>
  </si>
  <si>
    <t xml:space="preserve"> муниципального района "Овюрский кожуун </t>
  </si>
  <si>
    <t>"Овюрский кожуун" Республики Тыва за  2018 год</t>
  </si>
  <si>
    <t xml:space="preserve">                                                                   муниципального района "Овюрский кожуун</t>
  </si>
  <si>
    <t>Иные межбюджетные трансферты на капитальный ремонт и ремонт автомобильных дорог общего пользования населенных пунктов за счет средств Дорожного фонда муниципального района на 2018 год</t>
  </si>
  <si>
    <t>Иные межбюджетные трансферты на капитальный ремонт и ремонт автомобильных дорог общего пользования населенных пунктов за счет средств Дорожного фонда муниципального района на плановый период 2019-2020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</si>
</sst>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&quot;Да&quot;;&quot;Да&quot;;&quot;Нет&quot;"/>
    <numFmt numFmtId="167" formatCode="_(* #,##0.00_);_(* \(#,##0.00\);_(* &quot;-&quot;??_);_(@_)"/>
    <numFmt numFmtId="168" formatCode="#,##0.0"/>
    <numFmt numFmtId="169" formatCode="_-* #,##0_р_._-;\-* #,##0_р_._-;_-* &quot;-&quot;??_р_._-;_-@_-"/>
    <numFmt numFmtId="170" formatCode="_-* #,##0.000_р_._-;\-* #,##0.000_р_._-;_-* &quot;-&quot;??_р_._-;_-@_-"/>
    <numFmt numFmtId="171" formatCode="0.000"/>
    <numFmt numFmtId="172" formatCode="0.0000"/>
    <numFmt numFmtId="173" formatCode="0.00000"/>
    <numFmt numFmtId="174" formatCode="0.0"/>
    <numFmt numFmtId="175" formatCode="_-* #,##0.000_р_._-;\-* #,##0.000_р_._-;_-* &quot;-&quot;???_р_._-;_-@_-"/>
    <numFmt numFmtId="176" formatCode="#,##0.000"/>
    <numFmt numFmtId="177" formatCode="#,##0.0000_ ;[Red]\-#,##0.0000\ "/>
  </numFmts>
  <fonts count="55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Arial Cyr"/>
      <charset val="204"/>
    </font>
    <font>
      <sz val="12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NewRomanPSMT"/>
    </font>
    <font>
      <sz val="12"/>
      <name val="Courier New"/>
      <family val="3"/>
      <charset val="204"/>
    </font>
    <font>
      <i/>
      <sz val="12"/>
      <color indexed="8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8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3" applyNumberFormat="0" applyAlignment="0" applyProtection="0"/>
    <xf numFmtId="0" fontId="12" fillId="20" borderId="4" applyNumberFormat="0" applyAlignment="0" applyProtection="0"/>
    <xf numFmtId="0" fontId="13" fillId="20" borderId="3" applyNumberFormat="0" applyAlignment="0" applyProtection="0"/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1" borderId="5" applyNumberFormat="0">
      <alignment horizontal="right" vertical="top"/>
    </xf>
    <xf numFmtId="164" fontId="1" fillId="0" borderId="0" applyFont="0" applyFill="0" applyBorder="0" applyAlignment="0" applyProtection="0"/>
    <xf numFmtId="49" fontId="14" fillId="20" borderId="5">
      <alignment horizontal="left" vertical="top"/>
    </xf>
    <xf numFmtId="49" fontId="15" fillId="0" borderId="5">
      <alignment horizontal="left" vertical="top"/>
    </xf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4" fillId="11" borderId="5">
      <alignment horizontal="left" vertical="top" wrapText="1"/>
    </xf>
    <xf numFmtId="0" fontId="15" fillId="0" borderId="5">
      <alignment horizontal="left" vertical="top" wrapText="1"/>
    </xf>
    <xf numFmtId="0" fontId="14" fillId="2" borderId="5">
      <alignment horizontal="left" vertical="top" wrapText="1"/>
    </xf>
    <xf numFmtId="0" fontId="14" fillId="22" borderId="5">
      <alignment horizontal="left" vertical="top" wrapText="1"/>
    </xf>
    <xf numFmtId="0" fontId="14" fillId="23" borderId="5">
      <alignment horizontal="left" vertical="top" wrapText="1"/>
    </xf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0" fontId="19" fillId="0" borderId="0">
      <alignment horizontal="left" vertical="top"/>
    </xf>
    <xf numFmtId="0" fontId="20" fillId="0" borderId="9" applyNumberFormat="0" applyFill="0" applyAlignment="0" applyProtection="0"/>
    <xf numFmtId="0" fontId="21" fillId="25" borderId="10" applyNumberFormat="0" applyAlignment="0" applyProtection="0"/>
    <xf numFmtId="0" fontId="22" fillId="0" borderId="0" applyNumberFormat="0" applyFill="0" applyBorder="0" applyAlignment="0" applyProtection="0"/>
    <xf numFmtId="0" fontId="23" fillId="26" borderId="0" applyNumberFormat="0" applyBorder="0" applyAlignment="0" applyProtection="0"/>
    <xf numFmtId="0" fontId="14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1" borderId="11" applyNumberFormat="0">
      <alignment horizontal="right" vertical="top"/>
    </xf>
    <xf numFmtId="0" fontId="14" fillId="2" borderId="11" applyNumberFormat="0">
      <alignment horizontal="right" vertical="top"/>
    </xf>
    <xf numFmtId="0" fontId="14" fillId="0" borderId="5" applyNumberFormat="0">
      <alignment horizontal="right" vertical="top"/>
    </xf>
    <xf numFmtId="0" fontId="14" fillId="0" borderId="5" applyNumberFormat="0">
      <alignment horizontal="right" vertical="top"/>
    </xf>
    <xf numFmtId="0" fontId="14" fillId="22" borderId="11" applyNumberFormat="0">
      <alignment horizontal="right" vertical="top"/>
    </xf>
    <xf numFmtId="0" fontId="14" fillId="0" borderId="5" applyNumberFormat="0">
      <alignment horizontal="right" vertical="top"/>
    </xf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27" borderId="12" applyNumberFormat="0" applyFont="0" applyAlignment="0" applyProtection="0"/>
    <xf numFmtId="0" fontId="14" fillId="27" borderId="12" applyNumberFormat="0" applyFont="0" applyAlignment="0" applyProtection="0"/>
    <xf numFmtId="9" fontId="1" fillId="0" borderId="0" applyFont="0" applyFill="0" applyBorder="0" applyAlignment="0" applyProtection="0"/>
    <xf numFmtId="49" fontId="27" fillId="26" borderId="5">
      <alignment horizontal="left" vertical="top" wrapText="1"/>
    </xf>
    <xf numFmtId="49" fontId="14" fillId="0" borderId="5">
      <alignment horizontal="left" vertical="top" wrapText="1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31" fillId="4" borderId="0" applyNumberFormat="0" applyBorder="0" applyAlignment="0" applyProtection="0"/>
    <xf numFmtId="0" fontId="14" fillId="24" borderId="5">
      <alignment horizontal="left" vertical="top" wrapText="1"/>
    </xf>
    <xf numFmtId="0" fontId="14" fillId="0" borderId="5">
      <alignment horizontal="left" vertical="top" wrapText="1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3" fillId="29" borderId="0" xfId="0" applyNumberFormat="1" applyFont="1" applyFill="1" applyBorder="1" applyAlignment="1">
      <alignment horizontal="left" vertical="center" wrapText="1"/>
    </xf>
    <xf numFmtId="0" fontId="33" fillId="29" borderId="0" xfId="0" applyNumberFormat="1" applyFont="1" applyFill="1" applyBorder="1" applyAlignment="1">
      <alignment horizontal="center" vertical="center" wrapText="1"/>
    </xf>
    <xf numFmtId="0" fontId="3" fillId="29" borderId="1" xfId="0" applyNumberFormat="1" applyFont="1" applyFill="1" applyBorder="1" applyAlignment="1">
      <alignment horizontal="center" vertical="center" wrapText="1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2" fontId="3" fillId="29" borderId="0" xfId="0" applyNumberFormat="1" applyFont="1" applyFill="1" applyAlignment="1">
      <alignment horizontal="center" vertical="center"/>
    </xf>
    <xf numFmtId="0" fontId="3" fillId="29" borderId="0" xfId="0" applyFont="1" applyFill="1" applyAlignment="1">
      <alignment horizontal="center" vertical="center"/>
    </xf>
    <xf numFmtId="49" fontId="3" fillId="29" borderId="0" xfId="0" applyNumberFormat="1" applyFont="1" applyFill="1" applyAlignment="1">
      <alignment horizontal="center" vertical="center"/>
    </xf>
    <xf numFmtId="0" fontId="3" fillId="29" borderId="0" xfId="0" applyNumberFormat="1" applyFont="1" applyFill="1" applyAlignment="1">
      <alignment horizontal="center" vertical="center"/>
    </xf>
    <xf numFmtId="0" fontId="34" fillId="0" borderId="0" xfId="0" applyNumberFormat="1" applyFont="1" applyAlignment="1">
      <alignment horizontal="center" vertical="center" wrapText="1" shrinkToFit="1"/>
    </xf>
    <xf numFmtId="49" fontId="34" fillId="0" borderId="0" xfId="0" applyNumberFormat="1" applyFont="1" applyAlignment="1">
      <alignment horizontal="center" vertical="center" wrapText="1" shrinkToFit="1"/>
    </xf>
    <xf numFmtId="2" fontId="34" fillId="0" borderId="0" xfId="0" applyNumberFormat="1" applyFont="1" applyAlignment="1">
      <alignment horizontal="center" vertical="center" wrapText="1" shrinkToFit="1"/>
    </xf>
    <xf numFmtId="0" fontId="3" fillId="29" borderId="0" xfId="0" applyFont="1" applyFill="1" applyAlignment="1">
      <alignment horizontal="left" vertical="center"/>
    </xf>
    <xf numFmtId="0" fontId="34" fillId="0" borderId="0" xfId="0" applyNumberFormat="1" applyFont="1" applyAlignment="1">
      <alignment horizontal="left" vertical="center" wrapText="1" shrinkToFit="1"/>
    </xf>
    <xf numFmtId="49" fontId="34" fillId="0" borderId="0" xfId="0" applyNumberFormat="1" applyFont="1" applyAlignment="1">
      <alignment horizontal="left" vertical="center" wrapText="1" shrinkToFi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horizontal="center" vertical="center"/>
    </xf>
    <xf numFmtId="49" fontId="2" fillId="28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Border="1" applyAlignment="1">
      <alignment horizontal="center" vertical="center" wrapText="1"/>
    </xf>
    <xf numFmtId="49" fontId="2" fillId="28" borderId="0" xfId="0" applyNumberFormat="1" applyFont="1" applyFill="1" applyBorder="1" applyAlignment="1">
      <alignment horizontal="center" vertical="center"/>
    </xf>
    <xf numFmtId="2" fontId="3" fillId="28" borderId="0" xfId="0" applyNumberFormat="1" applyFont="1" applyFill="1" applyBorder="1" applyAlignment="1">
      <alignment horizontal="center" vertical="center" wrapText="1"/>
    </xf>
    <xf numFmtId="49" fontId="3" fillId="28" borderId="0" xfId="0" applyNumberFormat="1" applyFont="1" applyFill="1" applyBorder="1" applyAlignment="1">
      <alignment horizontal="center" vertical="center"/>
    </xf>
    <xf numFmtId="2" fontId="3" fillId="28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Border="1" applyAlignment="1" applyProtection="1">
      <alignment horizontal="center" vertical="center"/>
      <protection locked="0"/>
    </xf>
    <xf numFmtId="2" fontId="3" fillId="28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 shrinkToFit="1"/>
    </xf>
    <xf numFmtId="49" fontId="3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28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29" borderId="0" xfId="0" applyFont="1" applyFill="1" applyAlignment="1">
      <alignment horizontal="right" vertical="center"/>
    </xf>
    <xf numFmtId="0" fontId="34" fillId="0" borderId="0" xfId="0" applyFont="1" applyFill="1" applyBorder="1" applyAlignment="1">
      <alignment horizontal="left" vertical="center" wrapText="1"/>
    </xf>
    <xf numFmtId="0" fontId="3" fillId="29" borderId="0" xfId="0" applyNumberFormat="1" applyFont="1" applyFill="1" applyBorder="1" applyAlignment="1">
      <alignment horizontal="left" vertical="center" wrapText="1"/>
    </xf>
    <xf numFmtId="0" fontId="3" fillId="29" borderId="0" xfId="0" applyNumberFormat="1" applyFont="1" applyFill="1" applyBorder="1" applyAlignment="1">
      <alignment horizontal="center" vertical="center" wrapText="1"/>
    </xf>
    <xf numFmtId="49" fontId="3" fillId="29" borderId="0" xfId="0" applyNumberFormat="1" applyFont="1" applyFill="1" applyBorder="1" applyAlignment="1">
      <alignment horizontal="center" vertical="center" wrapText="1"/>
    </xf>
    <xf numFmtId="49" fontId="4" fillId="28" borderId="0" xfId="0" applyNumberFormat="1" applyFont="1" applyFill="1" applyBorder="1" applyAlignment="1">
      <alignment horizontal="center" vertical="center"/>
    </xf>
    <xf numFmtId="49" fontId="7" fillId="28" borderId="0" xfId="0" applyNumberFormat="1" applyFont="1" applyFill="1" applyAlignment="1">
      <alignment horizontal="center" vertical="center"/>
    </xf>
    <xf numFmtId="0" fontId="3" fillId="29" borderId="0" xfId="0" applyFont="1" applyFill="1" applyAlignment="1">
      <alignment horizontal="right" vertical="center"/>
    </xf>
    <xf numFmtId="0" fontId="0" fillId="29" borderId="0" xfId="0" applyFont="1" applyFill="1"/>
    <xf numFmtId="0" fontId="3" fillId="29" borderId="0" xfId="0" applyFont="1" applyFill="1"/>
    <xf numFmtId="0" fontId="3" fillId="29" borderId="0" xfId="0" applyFont="1" applyFill="1" applyAlignment="1"/>
    <xf numFmtId="2" fontId="2" fillId="29" borderId="0" xfId="0" applyNumberFormat="1" applyFont="1" applyFill="1" applyAlignment="1">
      <alignment horizontal="center" vertical="center"/>
    </xf>
    <xf numFmtId="2" fontId="2" fillId="29" borderId="0" xfId="0" applyNumberFormat="1" applyFont="1" applyFill="1" applyAlignment="1">
      <alignment horizontal="center"/>
    </xf>
    <xf numFmtId="49" fontId="2" fillId="29" borderId="0" xfId="0" applyNumberFormat="1" applyFont="1" applyFill="1" applyAlignment="1">
      <alignment horizontal="center"/>
    </xf>
    <xf numFmtId="49" fontId="0" fillId="29" borderId="0" xfId="0" applyNumberFormat="1" applyFont="1" applyFill="1" applyAlignment="1">
      <alignment horizontal="center"/>
    </xf>
    <xf numFmtId="2" fontId="0" fillId="29" borderId="0" xfId="0" applyNumberFormat="1" applyFont="1" applyFill="1" applyAlignment="1">
      <alignment horizontal="center"/>
    </xf>
    <xf numFmtId="49" fontId="3" fillId="29" borderId="0" xfId="0" applyNumberFormat="1" applyFont="1" applyFill="1" applyBorder="1" applyAlignment="1">
      <alignment vertical="center" wrapText="1"/>
    </xf>
    <xf numFmtId="2" fontId="3" fillId="28" borderId="0" xfId="0" applyNumberFormat="1" applyFont="1" applyFill="1" applyAlignment="1">
      <alignment horizontal="center" vertical="center"/>
    </xf>
    <xf numFmtId="2" fontId="3" fillId="29" borderId="0" xfId="0" applyNumberFormat="1" applyFont="1" applyFill="1" applyBorder="1" applyAlignment="1">
      <alignment horizontal="center" vertical="center" wrapText="1"/>
    </xf>
    <xf numFmtId="0" fontId="3" fillId="29" borderId="0" xfId="0" applyNumberFormat="1" applyFont="1" applyFill="1" applyBorder="1" applyAlignment="1">
      <alignment vertical="center" wrapText="1"/>
    </xf>
    <xf numFmtId="49" fontId="34" fillId="29" borderId="0" xfId="0" applyNumberFormat="1" applyFont="1" applyFill="1" applyBorder="1" applyAlignment="1">
      <alignment horizontal="center" vertical="center" wrapText="1"/>
    </xf>
    <xf numFmtId="2" fontId="34" fillId="29" borderId="0" xfId="0" applyNumberFormat="1" applyFont="1" applyFill="1" applyBorder="1" applyAlignment="1">
      <alignment horizontal="center" vertical="center" wrapText="1"/>
    </xf>
    <xf numFmtId="2" fontId="0" fillId="29" borderId="0" xfId="0" applyNumberFormat="1" applyFont="1" applyFill="1" applyAlignment="1">
      <alignment horizontal="center" vertical="center"/>
    </xf>
    <xf numFmtId="0" fontId="6" fillId="29" borderId="0" xfId="0" applyFont="1" applyFill="1" applyBorder="1" applyAlignment="1">
      <alignment horizontal="center"/>
    </xf>
    <xf numFmtId="0" fontId="4" fillId="29" borderId="0" xfId="0" applyFont="1" applyFill="1" applyAlignment="1">
      <alignment horizontal="left" vertical="center"/>
    </xf>
    <xf numFmtId="49" fontId="34" fillId="29" borderId="0" xfId="0" applyNumberFormat="1" applyFont="1" applyFill="1" applyBorder="1" applyAlignment="1">
      <alignment horizontal="left" vertical="center" wrapText="1"/>
    </xf>
    <xf numFmtId="0" fontId="34" fillId="29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wrapText="1" shrinkToFit="1"/>
    </xf>
    <xf numFmtId="0" fontId="3" fillId="0" borderId="0" xfId="0" applyNumberFormat="1" applyFont="1" applyAlignment="1">
      <alignment horizontal="center" vertical="center" wrapText="1" shrinkToFit="1"/>
    </xf>
    <xf numFmtId="2" fontId="3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wrapText="1" shrinkToFit="1"/>
    </xf>
    <xf numFmtId="49" fontId="35" fillId="0" borderId="0" xfId="0" applyNumberFormat="1" applyFont="1" applyFill="1" applyAlignment="1">
      <alignment horizontal="center" vertical="center"/>
    </xf>
    <xf numFmtId="0" fontId="3" fillId="29" borderId="0" xfId="0" applyFont="1" applyFill="1" applyBorder="1" applyAlignment="1"/>
    <xf numFmtId="0" fontId="38" fillId="0" borderId="0" xfId="0" applyFont="1" applyAlignment="1">
      <alignment horizontal="right"/>
    </xf>
    <xf numFmtId="0" fontId="38" fillId="0" borderId="0" xfId="0" applyFont="1" applyAlignment="1"/>
    <xf numFmtId="0" fontId="34" fillId="0" borderId="19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justify" vertical="center" wrapText="1"/>
    </xf>
    <xf numFmtId="168" fontId="39" fillId="0" borderId="20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justify" wrapText="1"/>
    </xf>
    <xf numFmtId="168" fontId="34" fillId="0" borderId="21" xfId="0" applyNumberFormat="1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justify" wrapText="1"/>
    </xf>
    <xf numFmtId="168" fontId="39" fillId="0" borderId="21" xfId="0" applyNumberFormat="1" applyFont="1" applyBorder="1" applyAlignment="1">
      <alignment horizontal="center" vertical="center" wrapText="1"/>
    </xf>
    <xf numFmtId="0" fontId="15" fillId="0" borderId="0" xfId="0" applyFont="1"/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vertical="center" wrapText="1"/>
    </xf>
    <xf numFmtId="168" fontId="39" fillId="0" borderId="2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 applyFill="1" applyAlignment="1">
      <alignment horizontal="right"/>
    </xf>
    <xf numFmtId="165" fontId="40" fillId="0" borderId="0" xfId="0" applyNumberFormat="1" applyFont="1" applyFill="1" applyAlignment="1">
      <alignment horizontal="center" vertical="center"/>
    </xf>
    <xf numFmtId="0" fontId="41" fillId="0" borderId="0" xfId="0" applyFont="1" applyFill="1"/>
    <xf numFmtId="0" fontId="40" fillId="0" borderId="23" xfId="0" applyNumberFormat="1" applyFont="1" applyFill="1" applyBorder="1" applyAlignment="1">
      <alignment horizontal="center" vertical="center" wrapText="1"/>
    </xf>
    <xf numFmtId="49" fontId="40" fillId="0" borderId="2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wrapText="1" shrinkToFit="1"/>
    </xf>
    <xf numFmtId="0" fontId="6" fillId="0" borderId="2" xfId="0" applyFont="1" applyFill="1" applyBorder="1" applyAlignment="1">
      <alignment horizontal="center" wrapText="1" shrinkToFit="1"/>
    </xf>
    <xf numFmtId="0" fontId="41" fillId="0" borderId="23" xfId="0" applyNumberFormat="1" applyFont="1" applyFill="1" applyBorder="1" applyAlignment="1">
      <alignment horizontal="center" vertical="center" wrapText="1"/>
    </xf>
    <xf numFmtId="49" fontId="41" fillId="0" borderId="2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/>
    <xf numFmtId="49" fontId="3" fillId="0" borderId="2" xfId="0" applyNumberFormat="1" applyFont="1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0" fontId="3" fillId="0" borderId="2" xfId="81" applyFont="1" applyFill="1" applyBorder="1" applyAlignment="1">
      <alignment horizontal="left" wrapText="1"/>
    </xf>
    <xf numFmtId="0" fontId="3" fillId="0" borderId="2" xfId="81" applyFont="1" applyFill="1" applyBorder="1" applyAlignment="1">
      <alignment vertical="top" wrapText="1"/>
    </xf>
    <xf numFmtId="0" fontId="3" fillId="0" borderId="0" xfId="81" applyFont="1" applyFill="1" applyAlignment="1">
      <alignment vertical="top" wrapText="1"/>
    </xf>
    <xf numFmtId="0" fontId="41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wrapText="1"/>
    </xf>
    <xf numFmtId="0" fontId="41" fillId="0" borderId="2" xfId="81" applyFont="1" applyFill="1" applyBorder="1" applyAlignment="1">
      <alignment vertical="top" wrapText="1"/>
    </xf>
    <xf numFmtId="0" fontId="3" fillId="0" borderId="2" xfId="82" applyFont="1" applyFill="1" applyBorder="1" applyAlignment="1">
      <alignment horizontal="left" wrapText="1"/>
    </xf>
    <xf numFmtId="0" fontId="3" fillId="0" borderId="2" xfId="82" applyFont="1" applyFill="1" applyBorder="1" applyAlignment="1">
      <alignment horizontal="left" vertical="center" wrapText="1"/>
    </xf>
    <xf numFmtId="0" fontId="3" fillId="0" borderId="2" xfId="82" applyFont="1" applyFill="1" applyBorder="1" applyAlignment="1">
      <alignment wrapText="1"/>
    </xf>
    <xf numFmtId="0" fontId="41" fillId="0" borderId="2" xfId="0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horizontal="right" vertical="center" wrapText="1"/>
    </xf>
    <xf numFmtId="0" fontId="40" fillId="0" borderId="2" xfId="0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/>
    <xf numFmtId="0" fontId="42" fillId="0" borderId="0" xfId="0" applyFont="1" applyFill="1"/>
    <xf numFmtId="0" fontId="3" fillId="0" borderId="2" xfId="0" applyNumberFormat="1" applyFont="1" applyFill="1" applyBorder="1" applyAlignment="1">
      <alignment vertical="center" wrapText="1"/>
    </xf>
    <xf numFmtId="0" fontId="43" fillId="0" borderId="2" xfId="0" applyNumberFormat="1" applyFont="1" applyFill="1" applyBorder="1" applyAlignment="1">
      <alignment horizontal="left" vertical="center" wrapText="1"/>
    </xf>
    <xf numFmtId="165" fontId="4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49" fontId="41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34" fillId="29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>
      <alignment horizontal="right" vertical="center"/>
    </xf>
    <xf numFmtId="170" fontId="3" fillId="0" borderId="2" xfId="0" applyNumberFormat="1" applyFont="1" applyFill="1" applyBorder="1" applyAlignment="1">
      <alignment horizontal="right" vertical="center" wrapText="1"/>
    </xf>
    <xf numFmtId="170" fontId="6" fillId="0" borderId="2" xfId="0" applyNumberFormat="1" applyFont="1" applyFill="1" applyBorder="1" applyAlignment="1">
      <alignment horizontal="right" vertical="center"/>
    </xf>
    <xf numFmtId="170" fontId="6" fillId="0" borderId="2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/>
    </xf>
    <xf numFmtId="0" fontId="3" fillId="0" borderId="2" xfId="0" applyFont="1" applyBorder="1"/>
    <xf numFmtId="0" fontId="45" fillId="31" borderId="22" xfId="0" applyFont="1" applyFill="1" applyBorder="1" applyAlignment="1">
      <alignment horizontal="left" vertical="center" wrapText="1"/>
    </xf>
    <xf numFmtId="0" fontId="45" fillId="31" borderId="2" xfId="0" applyFont="1" applyFill="1" applyBorder="1" applyAlignment="1">
      <alignment horizontal="center" vertical="center" wrapText="1"/>
    </xf>
    <xf numFmtId="0" fontId="3" fillId="31" borderId="0" xfId="0" applyFont="1" applyFill="1"/>
    <xf numFmtId="0" fontId="45" fillId="0" borderId="2" xfId="0" applyFont="1" applyBorder="1" applyAlignment="1">
      <alignment wrapText="1"/>
    </xf>
    <xf numFmtId="2" fontId="45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5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46" fillId="0" borderId="2" xfId="0" applyFont="1" applyFill="1" applyBorder="1"/>
    <xf numFmtId="2" fontId="46" fillId="0" borderId="2" xfId="0" applyNumberFormat="1" applyFont="1" applyBorder="1" applyAlignment="1">
      <alignment horizontal="center"/>
    </xf>
    <xf numFmtId="2" fontId="42" fillId="30" borderId="0" xfId="0" applyNumberFormat="1" applyFont="1" applyFill="1"/>
    <xf numFmtId="2" fontId="47" fillId="30" borderId="0" xfId="0" applyNumberFormat="1" applyFont="1" applyFill="1"/>
    <xf numFmtId="0" fontId="45" fillId="0" borderId="2" xfId="0" applyFont="1" applyBorder="1" applyAlignment="1">
      <alignment horizontal="center" wrapText="1"/>
    </xf>
    <xf numFmtId="0" fontId="3" fillId="0" borderId="0" xfId="0" applyNumberFormat="1" applyFont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0" xfId="0" applyNumberFormat="1" applyFont="1" applyAlignment="1">
      <alignment horizontal="left" wrapText="1" shrinkToFit="1"/>
    </xf>
    <xf numFmtId="171" fontId="3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Alignment="1">
      <alignment horizontal="center" vertical="center"/>
    </xf>
    <xf numFmtId="171" fontId="3" fillId="28" borderId="0" xfId="0" applyNumberFormat="1" applyFont="1" applyFill="1" applyBorder="1" applyAlignment="1" applyProtection="1">
      <alignment horizontal="center" vertical="center"/>
      <protection locked="0"/>
    </xf>
    <xf numFmtId="170" fontId="2" fillId="0" borderId="0" xfId="0" applyNumberFormat="1" applyFont="1" applyFill="1" applyAlignment="1">
      <alignment horizontal="center" vertical="center"/>
    </xf>
    <xf numFmtId="172" fontId="3" fillId="0" borderId="0" xfId="0" applyNumberFormat="1" applyFont="1" applyFill="1" applyBorder="1" applyAlignment="1">
      <alignment horizontal="center" vertical="center" wrapText="1"/>
    </xf>
    <xf numFmtId="172" fontId="3" fillId="0" borderId="0" xfId="0" applyNumberFormat="1" applyFont="1" applyFill="1" applyAlignment="1">
      <alignment horizontal="center" vertical="center"/>
    </xf>
    <xf numFmtId="172" fontId="4" fillId="28" borderId="0" xfId="0" applyNumberFormat="1" applyFont="1" applyFill="1" applyBorder="1" applyAlignment="1">
      <alignment horizontal="center" vertical="center"/>
    </xf>
    <xf numFmtId="172" fontId="3" fillId="28" borderId="0" xfId="0" applyNumberFormat="1" applyFont="1" applyFill="1" applyBorder="1" applyAlignment="1">
      <alignment horizontal="center" vertical="center"/>
    </xf>
    <xf numFmtId="172" fontId="3" fillId="28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 shrinkToFit="1"/>
    </xf>
    <xf numFmtId="49" fontId="3" fillId="0" borderId="0" xfId="0" applyNumberFormat="1" applyFont="1" applyAlignment="1">
      <alignment horizontal="center" wrapText="1" shrinkToFit="1"/>
    </xf>
    <xf numFmtId="0" fontId="37" fillId="0" borderId="0" xfId="0" applyFont="1" applyAlignment="1">
      <alignment horizontal="right" vertical="center"/>
    </xf>
    <xf numFmtId="164" fontId="6" fillId="0" borderId="0" xfId="31" applyFont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wrapText="1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4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29" borderId="0" xfId="0" applyFont="1" applyFill="1" applyAlignment="1">
      <alignment horizontal="right" vertical="center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3" fontId="3" fillId="0" borderId="0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 applyAlignment="1">
      <alignment horizontal="center" vertical="center"/>
    </xf>
    <xf numFmtId="173" fontId="4" fillId="28" borderId="0" xfId="0" applyNumberFormat="1" applyFont="1" applyFill="1" applyBorder="1" applyAlignment="1">
      <alignment horizontal="center" vertical="center"/>
    </xf>
    <xf numFmtId="173" fontId="34" fillId="0" borderId="0" xfId="0" applyNumberFormat="1" applyFont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 wrapText="1"/>
    </xf>
    <xf numFmtId="168" fontId="34" fillId="0" borderId="22" xfId="0" applyNumberFormat="1" applyFont="1" applyBorder="1" applyAlignment="1">
      <alignment horizontal="center" vertical="center" wrapText="1"/>
    </xf>
    <xf numFmtId="165" fontId="40" fillId="0" borderId="0" xfId="0" applyNumberFormat="1" applyFont="1" applyFill="1" applyAlignment="1">
      <alignment horizontal="right" vertical="center"/>
    </xf>
    <xf numFmtId="169" fontId="3" fillId="0" borderId="2" xfId="0" applyNumberFormat="1" applyFont="1" applyFill="1" applyBorder="1" applyAlignment="1">
      <alignment horizontal="right" vertical="center" wrapText="1"/>
    </xf>
    <xf numFmtId="0" fontId="3" fillId="0" borderId="2" xfId="87" applyFont="1" applyFill="1" applyBorder="1" applyAlignment="1">
      <alignment horizontal="left" wrapText="1"/>
    </xf>
    <xf numFmtId="0" fontId="3" fillId="0" borderId="2" xfId="87" applyFont="1" applyFill="1" applyBorder="1" applyAlignment="1">
      <alignment vertical="top" wrapText="1"/>
    </xf>
    <xf numFmtId="0" fontId="3" fillId="0" borderId="0" xfId="87" applyFont="1" applyFill="1" applyAlignment="1">
      <alignment vertical="top" wrapText="1"/>
    </xf>
    <xf numFmtId="0" fontId="41" fillId="0" borderId="2" xfId="87" applyFont="1" applyFill="1" applyBorder="1" applyAlignment="1">
      <alignment vertical="top" wrapText="1"/>
    </xf>
    <xf numFmtId="165" fontId="40" fillId="0" borderId="2" xfId="0" applyNumberFormat="1" applyFont="1" applyFill="1" applyBorder="1" applyAlignment="1">
      <alignment horizontal="right" vertical="center" wrapText="1"/>
    </xf>
    <xf numFmtId="170" fontId="40" fillId="0" borderId="2" xfId="0" applyNumberFormat="1" applyFont="1" applyFill="1" applyBorder="1" applyAlignment="1">
      <alignment horizontal="right" vertical="center" wrapText="1"/>
    </xf>
    <xf numFmtId="0" fontId="40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left" vertical="center" wrapText="1"/>
    </xf>
    <xf numFmtId="165" fontId="40" fillId="0" borderId="0" xfId="0" applyNumberFormat="1" applyFont="1" applyFill="1" applyBorder="1" applyAlignment="1">
      <alignment horizontal="center" vertical="center" wrapText="1"/>
    </xf>
    <xf numFmtId="165" fontId="44" fillId="0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40" fillId="0" borderId="18" xfId="0" applyNumberFormat="1" applyFont="1" applyFill="1" applyBorder="1" applyAlignment="1">
      <alignment horizontal="center" vertical="center" wrapText="1"/>
    </xf>
    <xf numFmtId="49" fontId="40" fillId="0" borderId="18" xfId="0" applyNumberFormat="1" applyFont="1" applyFill="1" applyBorder="1" applyAlignment="1">
      <alignment horizontal="center" vertical="center" wrapText="1"/>
    </xf>
    <xf numFmtId="169" fontId="6" fillId="0" borderId="22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9" fontId="3" fillId="0" borderId="0" xfId="83" applyFont="1" applyFill="1"/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48" fillId="0" borderId="2" xfId="0" applyNumberFormat="1" applyFont="1" applyFill="1" applyBorder="1" applyAlignment="1">
      <alignment horizontal="right" vertical="center" wrapText="1"/>
    </xf>
    <xf numFmtId="49" fontId="48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right"/>
    </xf>
    <xf numFmtId="0" fontId="36" fillId="0" borderId="0" xfId="0" applyFont="1" applyFill="1" applyAlignment="1"/>
    <xf numFmtId="0" fontId="36" fillId="0" borderId="0" xfId="0" applyFont="1" applyFill="1" applyAlignment="1">
      <alignment horizontal="right"/>
    </xf>
    <xf numFmtId="0" fontId="45" fillId="0" borderId="0" xfId="0" applyFont="1" applyFill="1" applyAlignment="1">
      <alignment horizontal="right"/>
    </xf>
    <xf numFmtId="0" fontId="49" fillId="0" borderId="0" xfId="0" applyFont="1" applyFill="1" applyAlignment="1">
      <alignment horizontal="right"/>
    </xf>
    <xf numFmtId="0" fontId="50" fillId="0" borderId="26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45" fillId="0" borderId="30" xfId="0" applyFont="1" applyFill="1" applyBorder="1" applyAlignment="1">
      <alignment horizontal="center" vertical="top" wrapText="1"/>
    </xf>
    <xf numFmtId="0" fontId="45" fillId="0" borderId="28" xfId="0" applyFont="1" applyFill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top" wrapText="1"/>
    </xf>
    <xf numFmtId="0" fontId="45" fillId="0" borderId="2" xfId="0" applyFont="1" applyFill="1" applyBorder="1" applyAlignment="1">
      <alignment horizontal="distributed" vertical="distributed" wrapText="1"/>
    </xf>
    <xf numFmtId="0" fontId="45" fillId="0" borderId="2" xfId="0" applyFont="1" applyFill="1" applyBorder="1" applyAlignment="1">
      <alignment horizontal="left" vertical="distributed" wrapText="1"/>
    </xf>
    <xf numFmtId="0" fontId="51" fillId="0" borderId="0" xfId="0" applyFont="1" applyFill="1"/>
    <xf numFmtId="0" fontId="45" fillId="0" borderId="2" xfId="0" applyFont="1" applyFill="1" applyBorder="1" applyAlignment="1">
      <alignment horizontal="left" wrapText="1"/>
    </xf>
    <xf numFmtId="0" fontId="52" fillId="0" borderId="2" xfId="0" applyFont="1" applyFill="1" applyBorder="1" applyAlignment="1">
      <alignment horizontal="left" vertical="distributed" wrapText="1"/>
    </xf>
    <xf numFmtId="0" fontId="46" fillId="0" borderId="2" xfId="0" applyFont="1" applyFill="1" applyBorder="1" applyAlignment="1">
      <alignment horizontal="distributed" vertical="distributed" wrapText="1"/>
    </xf>
    <xf numFmtId="49" fontId="46" fillId="0" borderId="2" xfId="0" applyNumberFormat="1" applyFont="1" applyFill="1" applyBorder="1" applyAlignment="1">
      <alignment horizontal="distributed" vertical="distributed" wrapText="1"/>
    </xf>
    <xf numFmtId="49" fontId="45" fillId="0" borderId="2" xfId="0" applyNumberFormat="1" applyFont="1" applyFill="1" applyBorder="1" applyAlignment="1">
      <alignment horizontal="distributed" vertical="distributed" wrapText="1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41" fillId="0" borderId="21" xfId="86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3" fillId="0" borderId="3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74" fontId="6" fillId="0" borderId="0" xfId="0" applyNumberFormat="1" applyFont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2" fontId="6" fillId="29" borderId="2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wrapText="1"/>
    </xf>
    <xf numFmtId="0" fontId="3" fillId="31" borderId="0" xfId="0" applyFont="1" applyFill="1" applyAlignment="1">
      <alignment wrapText="1"/>
    </xf>
    <xf numFmtId="0" fontId="45" fillId="31" borderId="22" xfId="0" applyFont="1" applyFill="1" applyBorder="1" applyAlignment="1">
      <alignment horizontal="center" vertical="center" wrapText="1"/>
    </xf>
    <xf numFmtId="2" fontId="46" fillId="0" borderId="24" xfId="0" applyNumberFormat="1" applyFont="1" applyBorder="1" applyAlignment="1">
      <alignment horizontal="center"/>
    </xf>
    <xf numFmtId="0" fontId="46" fillId="0" borderId="20" xfId="0" applyFont="1" applyBorder="1" applyAlignment="1">
      <alignment horizontal="center" vertical="center" wrapText="1"/>
    </xf>
    <xf numFmtId="164" fontId="6" fillId="0" borderId="0" xfId="80" applyFont="1" applyAlignment="1"/>
    <xf numFmtId="0" fontId="3" fillId="0" borderId="2" xfId="84" applyNumberFormat="1" applyFont="1" applyFill="1" applyBorder="1" applyAlignment="1" applyProtection="1">
      <alignment horizontal="center" vertical="top"/>
    </xf>
    <xf numFmtId="168" fontId="34" fillId="29" borderId="2" xfId="0" applyNumberFormat="1" applyFont="1" applyFill="1" applyBorder="1" applyAlignment="1">
      <alignment horizontal="center"/>
    </xf>
    <xf numFmtId="174" fontId="6" fillId="0" borderId="2" xfId="0" applyNumberFormat="1" applyFont="1" applyBorder="1" applyAlignment="1">
      <alignment horizontal="center"/>
    </xf>
    <xf numFmtId="0" fontId="36" fillId="30" borderId="0" xfId="0" applyFont="1" applyFill="1" applyAlignment="1"/>
    <xf numFmtId="0" fontId="3" fillId="0" borderId="22" xfId="0" applyFont="1" applyBorder="1"/>
    <xf numFmtId="0" fontId="3" fillId="0" borderId="22" xfId="84" applyNumberFormat="1" applyFont="1" applyFill="1" applyBorder="1" applyAlignment="1" applyProtection="1">
      <alignment horizontal="center" vertical="top"/>
    </xf>
    <xf numFmtId="0" fontId="6" fillId="0" borderId="20" xfId="0" applyFont="1" applyBorder="1" applyAlignment="1">
      <alignment horizontal="center" wrapText="1"/>
    </xf>
    <xf numFmtId="174" fontId="3" fillId="0" borderId="2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" fillId="0" borderId="19" xfId="0" applyFont="1" applyBorder="1" applyAlignment="1"/>
    <xf numFmtId="0" fontId="6" fillId="0" borderId="20" xfId="86" applyFont="1" applyBorder="1" applyAlignment="1">
      <alignment horizontal="center" vertical="center"/>
    </xf>
    <xf numFmtId="0" fontId="40" fillId="0" borderId="20" xfId="86" applyFont="1" applyBorder="1" applyAlignment="1">
      <alignment horizontal="left" vertical="center" wrapText="1"/>
    </xf>
    <xf numFmtId="49" fontId="6" fillId="0" borderId="21" xfId="86" applyNumberFormat="1" applyFont="1" applyBorder="1" applyAlignment="1">
      <alignment horizontal="center" vertical="center"/>
    </xf>
    <xf numFmtId="0" fontId="6" fillId="0" borderId="21" xfId="86" applyFont="1" applyBorder="1" applyAlignment="1">
      <alignment horizontal="justify" vertical="center"/>
    </xf>
    <xf numFmtId="49" fontId="3" fillId="0" borderId="21" xfId="86" applyNumberFormat="1" applyFont="1" applyBorder="1" applyAlignment="1">
      <alignment horizontal="center" vertical="center"/>
    </xf>
    <xf numFmtId="0" fontId="41" fillId="0" borderId="21" xfId="86" applyFont="1" applyBorder="1" applyAlignment="1">
      <alignment horizontal="justify" vertical="center" wrapText="1"/>
    </xf>
    <xf numFmtId="49" fontId="3" fillId="0" borderId="21" xfId="86" applyNumberFormat="1" applyFont="1" applyBorder="1" applyAlignment="1">
      <alignment vertical="center"/>
    </xf>
    <xf numFmtId="0" fontId="6" fillId="0" borderId="21" xfId="86" applyFont="1" applyBorder="1" applyAlignment="1">
      <alignment vertical="center"/>
    </xf>
    <xf numFmtId="0" fontId="6" fillId="0" borderId="21" xfId="86" applyFont="1" applyBorder="1" applyAlignment="1">
      <alignment horizontal="center" vertical="center"/>
    </xf>
    <xf numFmtId="0" fontId="40" fillId="0" borderId="21" xfId="86" applyFont="1" applyBorder="1" applyAlignment="1">
      <alignment horizontal="justify" vertical="center" wrapText="1"/>
    </xf>
    <xf numFmtId="0" fontId="3" fillId="0" borderId="21" xfId="86" applyFont="1" applyBorder="1" applyAlignment="1">
      <alignment vertical="center"/>
    </xf>
    <xf numFmtId="0" fontId="3" fillId="0" borderId="21" xfId="86" applyFont="1" applyBorder="1" applyAlignment="1">
      <alignment horizontal="justify" vertical="center"/>
    </xf>
    <xf numFmtId="0" fontId="3" fillId="0" borderId="22" xfId="86" applyFont="1" applyBorder="1" applyAlignment="1">
      <alignment vertical="center"/>
    </xf>
    <xf numFmtId="0" fontId="34" fillId="0" borderId="0" xfId="0" applyFont="1"/>
    <xf numFmtId="0" fontId="3" fillId="0" borderId="0" xfId="0" applyFont="1" applyBorder="1"/>
    <xf numFmtId="49" fontId="3" fillId="0" borderId="0" xfId="0" applyNumberFormat="1" applyFont="1" applyBorder="1" applyAlignment="1">
      <alignment horizontal="center" vertical="center" wrapText="1"/>
    </xf>
    <xf numFmtId="174" fontId="3" fillId="0" borderId="0" xfId="85" applyNumberFormat="1" applyFont="1" applyFill="1" applyAlignment="1">
      <alignment vertical="top" wrapText="1"/>
    </xf>
    <xf numFmtId="0" fontId="0" fillId="0" borderId="0" xfId="0" applyFill="1"/>
    <xf numFmtId="174" fontId="3" fillId="0" borderId="0" xfId="85" applyNumberFormat="1" applyFont="1" applyAlignment="1">
      <alignment vertical="top" wrapText="1"/>
    </xf>
    <xf numFmtId="174" fontId="3" fillId="0" borderId="0" xfId="85" applyNumberFormat="1" applyFont="1" applyFill="1" applyAlignment="1">
      <alignment horizontal="center" vertical="center" wrapText="1"/>
    </xf>
    <xf numFmtId="174" fontId="3" fillId="0" borderId="2" xfId="85" applyNumberFormat="1" applyFont="1" applyBorder="1" applyAlignment="1">
      <alignment vertical="center" wrapText="1"/>
    </xf>
    <xf numFmtId="174" fontId="6" fillId="0" borderId="0" xfId="85" applyNumberFormat="1" applyFont="1" applyFill="1" applyAlignment="1">
      <alignment vertical="top" wrapText="1"/>
    </xf>
    <xf numFmtId="174" fontId="3" fillId="0" borderId="20" xfId="85" applyNumberFormat="1" applyFont="1" applyFill="1" applyBorder="1" applyAlignment="1">
      <alignment vertical="center" wrapText="1"/>
    </xf>
    <xf numFmtId="168" fontId="37" fillId="0" borderId="32" xfId="87" applyNumberFormat="1" applyFont="1" applyFill="1" applyBorder="1" applyAlignment="1">
      <alignment horizontal="center" vertical="center" wrapText="1"/>
    </xf>
    <xf numFmtId="174" fontId="3" fillId="0" borderId="2" xfId="85" applyNumberFormat="1" applyFont="1" applyFill="1" applyBorder="1" applyAlignment="1">
      <alignment vertical="center" wrapText="1"/>
    </xf>
    <xf numFmtId="168" fontId="37" fillId="0" borderId="2" xfId="87" applyNumberFormat="1" applyFont="1" applyFill="1" applyBorder="1" applyAlignment="1">
      <alignment horizontal="center" vertical="center" wrapText="1"/>
    </xf>
    <xf numFmtId="4" fontId="3" fillId="0" borderId="2" xfId="85" applyNumberFormat="1" applyFont="1" applyBorder="1" applyAlignment="1">
      <alignment horizontal="center" vertical="center" wrapText="1"/>
    </xf>
    <xf numFmtId="174" fontId="6" fillId="0" borderId="0" xfId="85" applyNumberFormat="1" applyFont="1" applyBorder="1" applyAlignment="1">
      <alignment vertical="center" wrapText="1"/>
    </xf>
    <xf numFmtId="168" fontId="6" fillId="0" borderId="0" xfId="85" applyNumberFormat="1" applyFont="1" applyBorder="1" applyAlignment="1">
      <alignment horizontal="center" vertical="center" wrapText="1"/>
    </xf>
    <xf numFmtId="174" fontId="6" fillId="0" borderId="0" xfId="85" applyNumberFormat="1" applyFont="1" applyAlignment="1">
      <alignment vertical="top" wrapText="1"/>
    </xf>
    <xf numFmtId="0" fontId="6" fillId="29" borderId="0" xfId="0" applyFont="1" applyFill="1" applyBorder="1" applyAlignment="1">
      <alignment horizontal="center"/>
    </xf>
    <xf numFmtId="49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vertical="center"/>
    </xf>
    <xf numFmtId="0" fontId="38" fillId="0" borderId="0" xfId="0" applyFont="1" applyAlignment="1">
      <alignment horizontal="right"/>
    </xf>
    <xf numFmtId="0" fontId="6" fillId="0" borderId="0" xfId="0" applyNumberFormat="1" applyFont="1" applyAlignment="1">
      <alignment horizontal="center" vertical="center" wrapText="1" shrinkToFit="1"/>
    </xf>
    <xf numFmtId="0" fontId="3" fillId="29" borderId="0" xfId="0" applyNumberFormat="1" applyFont="1" applyFill="1" applyAlignment="1">
      <alignment horizontal="left"/>
    </xf>
    <xf numFmtId="0" fontId="6" fillId="29" borderId="0" xfId="0" applyNumberFormat="1" applyFont="1" applyFill="1" applyBorder="1" applyAlignment="1">
      <alignment horizontal="center"/>
    </xf>
    <xf numFmtId="0" fontId="3" fillId="29" borderId="0" xfId="0" applyNumberFormat="1" applyFont="1" applyFill="1" applyBorder="1" applyAlignment="1"/>
    <xf numFmtId="49" fontId="6" fillId="0" borderId="0" xfId="0" applyNumberFormat="1" applyFont="1" applyAlignment="1">
      <alignment wrapText="1" shrinkToFit="1"/>
    </xf>
    <xf numFmtId="0" fontId="6" fillId="0" borderId="0" xfId="0" applyNumberFormat="1" applyFont="1" applyAlignment="1">
      <alignment wrapText="1" shrinkToFit="1"/>
    </xf>
    <xf numFmtId="2" fontId="4" fillId="28" borderId="0" xfId="0" applyNumberFormat="1" applyFont="1" applyFill="1" applyBorder="1" applyAlignment="1">
      <alignment horizontal="center" vertical="center"/>
    </xf>
    <xf numFmtId="0" fontId="2" fillId="28" borderId="0" xfId="0" applyNumberFormat="1" applyFont="1" applyFill="1" applyAlignment="1">
      <alignment horizontal="center" vertical="center"/>
    </xf>
    <xf numFmtId="2" fontId="2" fillId="28" borderId="0" xfId="0" applyNumberFormat="1" applyFont="1" applyFill="1" applyAlignment="1">
      <alignment horizontal="center" vertical="center"/>
    </xf>
    <xf numFmtId="165" fontId="2" fillId="28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5" fontId="2" fillId="0" borderId="0" xfId="0" applyNumberFormat="1" applyFont="1" applyFill="1" applyAlignment="1">
      <alignment horizontal="center" vertical="center"/>
    </xf>
    <xf numFmtId="2" fontId="3" fillId="29" borderId="0" xfId="0" applyNumberFormat="1" applyFont="1" applyFill="1" applyBorder="1" applyAlignment="1">
      <alignment horizontal="right" vertical="center" wrapText="1"/>
    </xf>
    <xf numFmtId="0" fontId="2" fillId="29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28" borderId="0" xfId="0" applyNumberFormat="1" applyFont="1" applyFill="1" applyAlignment="1">
      <alignment horizontal="center" vertical="center"/>
    </xf>
    <xf numFmtId="2" fontId="7" fillId="28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wrapText="1" shrinkToFit="1"/>
    </xf>
    <xf numFmtId="0" fontId="3" fillId="0" borderId="2" xfId="88" applyNumberFormat="1" applyFont="1" applyFill="1" applyBorder="1" applyAlignment="1" applyProtection="1">
      <alignment horizontal="center" vertical="top"/>
    </xf>
    <xf numFmtId="4" fontId="3" fillId="29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30" borderId="2" xfId="0" applyFont="1" applyFill="1" applyBorder="1" applyAlignment="1">
      <alignment horizontal="left" wrapText="1"/>
    </xf>
    <xf numFmtId="0" fontId="41" fillId="0" borderId="0" xfId="0" applyFont="1" applyBorder="1" applyAlignment="1">
      <alignment horizontal="center" vertical="top" wrapText="1"/>
    </xf>
    <xf numFmtId="0" fontId="41" fillId="30" borderId="2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top" wrapText="1"/>
    </xf>
    <xf numFmtId="0" fontId="41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0" fillId="30" borderId="2" xfId="0" applyFont="1" applyFill="1" applyBorder="1" applyAlignment="1">
      <alignment horizontal="justify" vertical="top" wrapText="1"/>
    </xf>
    <xf numFmtId="0" fontId="3" fillId="30" borderId="2" xfId="0" applyFont="1" applyFill="1" applyBorder="1" applyAlignment="1">
      <alignment horizontal="left" vertical="top" wrapText="1"/>
    </xf>
    <xf numFmtId="0" fontId="6" fillId="30" borderId="2" xfId="0" applyFont="1" applyFill="1" applyBorder="1" applyAlignment="1">
      <alignment horizontal="left" vertical="top" wrapText="1"/>
    </xf>
    <xf numFmtId="0" fontId="3" fillId="30" borderId="2" xfId="0" applyFont="1" applyFill="1" applyBorder="1" applyAlignment="1">
      <alignment horizontal="left" vertical="distributed" wrapText="1"/>
    </xf>
    <xf numFmtId="0" fontId="3" fillId="0" borderId="2" xfId="0" applyFont="1" applyBorder="1" applyAlignment="1">
      <alignment horizontal="distributed" vertical="distributed" wrapText="1"/>
    </xf>
    <xf numFmtId="0" fontId="3" fillId="0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3" fillId="0" borderId="0" xfId="0" applyFont="1"/>
    <xf numFmtId="0" fontId="3" fillId="0" borderId="0" xfId="50" applyFont="1"/>
    <xf numFmtId="0" fontId="6" fillId="0" borderId="0" xfId="50" applyFont="1" applyAlignment="1">
      <alignment horizontal="center" vertical="center" wrapText="1"/>
    </xf>
    <xf numFmtId="0" fontId="3" fillId="0" borderId="0" xfId="50" applyFont="1" applyAlignment="1">
      <alignment horizontal="right" vertical="center"/>
    </xf>
    <xf numFmtId="0" fontId="3" fillId="29" borderId="2" xfId="50" applyFont="1" applyFill="1" applyBorder="1" applyAlignment="1">
      <alignment horizontal="center" vertical="center" wrapText="1"/>
    </xf>
    <xf numFmtId="0" fontId="3" fillId="29" borderId="0" xfId="50" applyFont="1" applyFill="1"/>
    <xf numFmtId="0" fontId="3" fillId="29" borderId="21" xfId="50" applyFont="1" applyFill="1" applyBorder="1" applyAlignment="1">
      <alignment horizontal="center" vertical="center" wrapText="1"/>
    </xf>
    <xf numFmtId="0" fontId="3" fillId="29" borderId="21" xfId="50" applyFont="1" applyFill="1" applyBorder="1" applyAlignment="1">
      <alignment horizontal="center" vertical="center"/>
    </xf>
    <xf numFmtId="0" fontId="3" fillId="29" borderId="0" xfId="50" applyFont="1" applyFill="1" applyBorder="1"/>
    <xf numFmtId="0" fontId="3" fillId="29" borderId="21" xfId="50" applyFont="1" applyFill="1" applyBorder="1" applyAlignment="1"/>
    <xf numFmtId="177" fontId="3" fillId="29" borderId="21" xfId="50" applyNumberFormat="1" applyFont="1" applyFill="1" applyBorder="1" applyAlignment="1">
      <alignment horizontal="center" vertical="center"/>
    </xf>
    <xf numFmtId="0" fontId="3" fillId="29" borderId="21" xfId="50" applyFont="1" applyFill="1" applyBorder="1" applyAlignment="1">
      <alignment vertical="center" wrapText="1"/>
    </xf>
    <xf numFmtId="177" fontId="3" fillId="29" borderId="21" xfId="50" applyNumberFormat="1" applyFont="1" applyFill="1" applyBorder="1" applyAlignment="1">
      <alignment horizontal="center"/>
    </xf>
    <xf numFmtId="0" fontId="6" fillId="29" borderId="22" xfId="50" applyFont="1" applyFill="1" applyBorder="1"/>
    <xf numFmtId="177" fontId="6" fillId="29" borderId="22" xfId="50" applyNumberFormat="1" applyFont="1" applyFill="1" applyBorder="1" applyAlignment="1">
      <alignment horizontal="center"/>
    </xf>
    <xf numFmtId="0" fontId="3" fillId="0" borderId="0" xfId="50" applyFont="1" applyAlignment="1">
      <alignment vertical="center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37" xfId="0" applyFont="1" applyBorder="1" applyAlignment="1">
      <alignment horizontal="left" wrapText="1"/>
    </xf>
    <xf numFmtId="0" fontId="4" fillId="0" borderId="37" xfId="0" applyFont="1" applyBorder="1" applyAlignment="1">
      <alignment horizontal="left" wrapText="1"/>
    </xf>
    <xf numFmtId="9" fontId="4" fillId="0" borderId="39" xfId="0" applyNumberFormat="1" applyFont="1" applyBorder="1" applyAlignment="1">
      <alignment horizontal="center" wrapText="1"/>
    </xf>
    <xf numFmtId="10" fontId="4" fillId="0" borderId="39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left" wrapText="1"/>
    </xf>
    <xf numFmtId="3" fontId="3" fillId="0" borderId="39" xfId="0" applyNumberFormat="1" applyFont="1" applyBorder="1" applyAlignment="1">
      <alignment horizontal="center" wrapText="1"/>
    </xf>
    <xf numFmtId="168" fontId="3" fillId="0" borderId="39" xfId="0" applyNumberFormat="1" applyFont="1" applyBorder="1" applyAlignment="1">
      <alignment horizontal="center" wrapText="1"/>
    </xf>
    <xf numFmtId="9" fontId="3" fillId="0" borderId="39" xfId="0" applyNumberFormat="1" applyFont="1" applyBorder="1" applyAlignment="1">
      <alignment horizont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45" fillId="0" borderId="0" xfId="0" applyFont="1"/>
    <xf numFmtId="49" fontId="45" fillId="0" borderId="0" xfId="0" applyNumberFormat="1" applyFont="1"/>
    <xf numFmtId="0" fontId="46" fillId="0" borderId="0" xfId="0" applyFont="1"/>
    <xf numFmtId="49" fontId="46" fillId="0" borderId="2" xfId="0" applyNumberFormat="1" applyFont="1" applyBorder="1"/>
    <xf numFmtId="0" fontId="46" fillId="0" borderId="2" xfId="0" applyFont="1" applyBorder="1"/>
    <xf numFmtId="0" fontId="45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49" fontId="45" fillId="0" borderId="2" xfId="0" applyNumberFormat="1" applyFont="1" applyBorder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4" fillId="0" borderId="2" xfId="81" applyFont="1" applyFill="1" applyBorder="1" applyAlignment="1">
      <alignment horizontal="left" vertical="top" wrapText="1"/>
    </xf>
    <xf numFmtId="0" fontId="54" fillId="0" borderId="2" xfId="5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165" fontId="4" fillId="0" borderId="2" xfId="0" applyNumberFormat="1" applyFont="1" applyFill="1" applyBorder="1" applyAlignment="1">
      <alignment horizontal="right" vertical="center"/>
    </xf>
    <xf numFmtId="170" fontId="4" fillId="0" borderId="2" xfId="0" applyNumberFormat="1" applyFont="1" applyFill="1" applyBorder="1" applyAlignment="1">
      <alignment horizontal="right" vertical="center"/>
    </xf>
    <xf numFmtId="170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3" fillId="0" borderId="2" xfId="0" applyFont="1" applyFill="1" applyBorder="1" applyAlignment="1">
      <alignment horizontal="left" vertical="center"/>
    </xf>
    <xf numFmtId="0" fontId="41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165" fontId="4" fillId="0" borderId="2" xfId="0" applyNumberFormat="1" applyFont="1" applyFill="1" applyBorder="1" applyAlignment="1">
      <alignment horizontal="right" vertical="center" wrapText="1"/>
    </xf>
    <xf numFmtId="174" fontId="34" fillId="0" borderId="0" xfId="0" applyNumberFormat="1" applyFont="1" applyAlignment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/>
    </xf>
    <xf numFmtId="0" fontId="3" fillId="29" borderId="0" xfId="0" applyFont="1" applyFill="1" applyAlignment="1">
      <alignment vertical="center" wrapText="1" shrinkToFit="1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right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40" fillId="0" borderId="0" xfId="0" applyFont="1" applyFill="1" applyAlignment="1">
      <alignment horizontal="center"/>
    </xf>
    <xf numFmtId="1" fontId="3" fillId="0" borderId="0" xfId="0" applyNumberFormat="1" applyFont="1" applyFill="1" applyBorder="1" applyAlignment="1">
      <alignment horizontal="right" vertical="center" wrapText="1"/>
    </xf>
    <xf numFmtId="0" fontId="40" fillId="0" borderId="24" xfId="0" applyNumberFormat="1" applyFont="1" applyFill="1" applyBorder="1" applyAlignment="1">
      <alignment horizontal="center" vertical="center" wrapText="1"/>
    </xf>
    <xf numFmtId="0" fontId="40" fillId="0" borderId="2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8" fillId="0" borderId="24" xfId="0" applyNumberFormat="1" applyFont="1" applyFill="1" applyBorder="1" applyAlignment="1">
      <alignment horizontal="center" vertical="center" wrapText="1"/>
    </xf>
    <xf numFmtId="0" fontId="48" fillId="0" borderId="25" xfId="0" applyNumberFormat="1" applyFont="1" applyFill="1" applyBorder="1" applyAlignment="1">
      <alignment horizontal="center" vertical="center" wrapText="1"/>
    </xf>
    <xf numFmtId="0" fontId="40" fillId="0" borderId="20" xfId="0" applyNumberFormat="1" applyFont="1" applyFill="1" applyBorder="1" applyAlignment="1">
      <alignment horizontal="center" vertical="center" wrapText="1"/>
    </xf>
    <xf numFmtId="0" fontId="40" fillId="0" borderId="22" xfId="0" applyNumberFormat="1" applyFont="1" applyFill="1" applyBorder="1" applyAlignment="1">
      <alignment horizontal="center" vertical="center" wrapText="1"/>
    </xf>
    <xf numFmtId="49" fontId="40" fillId="0" borderId="20" xfId="0" applyNumberFormat="1" applyFont="1" applyFill="1" applyBorder="1" applyAlignment="1">
      <alignment horizontal="center" vertical="center" wrapText="1"/>
    </xf>
    <xf numFmtId="49" fontId="40" fillId="0" borderId="2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distributed" wrapText="1"/>
    </xf>
    <xf numFmtId="0" fontId="46" fillId="0" borderId="25" xfId="0" applyFont="1" applyFill="1" applyBorder="1" applyAlignment="1">
      <alignment horizontal="center" vertical="distributed" wrapText="1"/>
    </xf>
    <xf numFmtId="0" fontId="46" fillId="0" borderId="24" xfId="0" applyFont="1" applyFill="1" applyBorder="1" applyAlignment="1">
      <alignment horizontal="left" vertical="distributed" wrapText="1"/>
    </xf>
    <xf numFmtId="0" fontId="46" fillId="0" borderId="25" xfId="0" applyFont="1" applyFill="1" applyBorder="1" applyAlignment="1">
      <alignment horizontal="left" vertical="distributed" wrapText="1"/>
    </xf>
    <xf numFmtId="0" fontId="50" fillId="0" borderId="0" xfId="0" applyFont="1" applyFill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46" fillId="0" borderId="27" xfId="0" applyFont="1" applyFill="1" applyBorder="1" applyAlignment="1">
      <alignment horizontal="center" vertical="top" wrapText="1"/>
    </xf>
    <xf numFmtId="0" fontId="46" fillId="0" borderId="28" xfId="0" applyFont="1" applyFill="1" applyBorder="1" applyAlignment="1">
      <alignment horizontal="center" vertical="top" wrapText="1"/>
    </xf>
    <xf numFmtId="0" fontId="46" fillId="0" borderId="29" xfId="0" applyFont="1" applyFill="1" applyBorder="1" applyAlignment="1">
      <alignment horizontal="center" vertical="top" wrapText="1"/>
    </xf>
    <xf numFmtId="0" fontId="46" fillId="0" borderId="30" xfId="0" applyFont="1" applyFill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6" fillId="0" borderId="0" xfId="0" applyFont="1" applyAlignment="1">
      <alignment horizontal="center" wrapText="1" shrinkToFit="1"/>
    </xf>
    <xf numFmtId="0" fontId="3" fillId="29" borderId="0" xfId="0" applyFont="1" applyFill="1" applyAlignment="1">
      <alignment horizontal="right" vertical="center" wrapText="1" shrinkToFit="1"/>
    </xf>
    <xf numFmtId="0" fontId="3" fillId="29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6" fillId="29" borderId="0" xfId="0" applyNumberFormat="1" applyFont="1" applyFill="1" applyBorder="1" applyAlignment="1">
      <alignment horizontal="right" vertical="center" wrapText="1" shrinkToFit="1"/>
    </xf>
    <xf numFmtId="0" fontId="6" fillId="29" borderId="0" xfId="0" applyNumberFormat="1" applyFont="1" applyFill="1" applyBorder="1" applyAlignment="1">
      <alignment horizontal="center" vertical="center" wrapText="1" shrinkToFit="1"/>
    </xf>
    <xf numFmtId="0" fontId="33" fillId="29" borderId="0" xfId="0" applyNumberFormat="1" applyFont="1" applyFill="1" applyBorder="1" applyAlignment="1">
      <alignment horizontal="center" vertical="center" wrapText="1" shrinkToFit="1"/>
    </xf>
    <xf numFmtId="0" fontId="3" fillId="29" borderId="0" xfId="0" applyFont="1" applyFill="1" applyAlignment="1">
      <alignment horizontal="right" vertical="center"/>
    </xf>
    <xf numFmtId="0" fontId="3" fillId="29" borderId="14" xfId="0" applyNumberFormat="1" applyFont="1" applyFill="1" applyBorder="1" applyAlignment="1">
      <alignment horizontal="left" vertical="center" wrapText="1"/>
    </xf>
    <xf numFmtId="0" fontId="3" fillId="29" borderId="15" xfId="0" applyNumberFormat="1" applyFont="1" applyFill="1" applyBorder="1" applyAlignment="1">
      <alignment horizontal="left" vertical="center" wrapText="1"/>
    </xf>
    <xf numFmtId="0" fontId="3" fillId="29" borderId="14" xfId="0" applyNumberFormat="1" applyFont="1" applyFill="1" applyBorder="1" applyAlignment="1">
      <alignment horizontal="center" vertical="center" wrapText="1"/>
    </xf>
    <xf numFmtId="0" fontId="3" fillId="29" borderId="15" xfId="0" applyNumberFormat="1" applyFont="1" applyFill="1" applyBorder="1" applyAlignment="1">
      <alignment horizontal="center" vertical="center" wrapText="1"/>
    </xf>
    <xf numFmtId="49" fontId="3" fillId="29" borderId="14" xfId="0" applyNumberFormat="1" applyFont="1" applyFill="1" applyBorder="1" applyAlignment="1">
      <alignment horizontal="center" vertical="center" wrapText="1"/>
    </xf>
    <xf numFmtId="49" fontId="3" fillId="29" borderId="15" xfId="0" applyNumberFormat="1" applyFont="1" applyFill="1" applyBorder="1" applyAlignment="1">
      <alignment horizontal="center" vertical="center" wrapText="1"/>
    </xf>
    <xf numFmtId="0" fontId="3" fillId="29" borderId="17" xfId="0" applyNumberFormat="1" applyFont="1" applyFill="1" applyBorder="1" applyAlignment="1">
      <alignment horizontal="center" vertical="center" wrapText="1"/>
    </xf>
    <xf numFmtId="0" fontId="3" fillId="29" borderId="1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Alignment="1">
      <alignment horizontal="right" vertical="center" wrapText="1" shrinkToFit="1"/>
    </xf>
    <xf numFmtId="49" fontId="3" fillId="29" borderId="0" xfId="0" applyNumberFormat="1" applyFont="1" applyFill="1" applyAlignment="1">
      <alignment horizontal="center"/>
    </xf>
    <xf numFmtId="0" fontId="6" fillId="29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164" fontId="6" fillId="29" borderId="0" xfId="80" applyFont="1" applyFill="1" applyAlignment="1">
      <alignment horizontal="center"/>
    </xf>
    <xf numFmtId="0" fontId="6" fillId="29" borderId="0" xfId="0" applyFont="1" applyFill="1" applyBorder="1" applyAlignment="1">
      <alignment horizontal="center"/>
    </xf>
    <xf numFmtId="49" fontId="3" fillId="29" borderId="0" xfId="0" applyNumberFormat="1" applyFont="1" applyFill="1" applyAlignment="1">
      <alignment horizontal="right"/>
    </xf>
    <xf numFmtId="0" fontId="3" fillId="29" borderId="0" xfId="0" applyFont="1" applyFill="1" applyAlignment="1">
      <alignment horizontal="right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0" xfId="8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29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6" fillId="0" borderId="0" xfId="80" applyFont="1" applyAlignment="1">
      <alignment horizontal="center"/>
    </xf>
    <xf numFmtId="0" fontId="36" fillId="30" borderId="0" xfId="0" applyFont="1" applyFill="1" applyAlignment="1">
      <alignment horizontal="right"/>
    </xf>
    <xf numFmtId="0" fontId="46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64" fontId="6" fillId="0" borderId="0" xfId="31" applyFont="1" applyAlignment="1">
      <alignment horizontal="center"/>
    </xf>
    <xf numFmtId="0" fontId="6" fillId="29" borderId="0" xfId="0" applyFont="1" applyFill="1" applyAlignment="1">
      <alignment horizont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174" fontId="3" fillId="0" borderId="2" xfId="85" applyNumberFormat="1" applyFont="1" applyBorder="1" applyAlignment="1">
      <alignment horizontal="center" vertical="center" wrapText="1"/>
    </xf>
    <xf numFmtId="174" fontId="6" fillId="0" borderId="0" xfId="85" applyNumberFormat="1" applyFont="1" applyAlignment="1">
      <alignment horizontal="center" vertical="top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168" fontId="3" fillId="0" borderId="36" xfId="0" applyNumberFormat="1" applyFont="1" applyBorder="1" applyAlignment="1">
      <alignment horizontal="center" wrapText="1"/>
    </xf>
    <xf numFmtId="168" fontId="3" fillId="0" borderId="40" xfId="0" applyNumberFormat="1" applyFont="1" applyBorder="1" applyAlignment="1">
      <alignment horizontal="center" wrapText="1"/>
    </xf>
    <xf numFmtId="168" fontId="3" fillId="0" borderId="37" xfId="0" applyNumberFormat="1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46" fillId="0" borderId="0" xfId="0" applyFont="1" applyAlignment="1">
      <alignment horizontal="center" wrapText="1" shrinkToFit="1"/>
    </xf>
  </cellXfs>
  <cellStyles count="8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анные (редактируемые)" xfId="28"/>
    <cellStyle name="Данные (только для чтения)" xfId="29"/>
    <cellStyle name="Данные для удаления" xfId="30"/>
    <cellStyle name="Денежный" xfId="80" builtinId="4"/>
    <cellStyle name="Денежный 2" xfId="31"/>
    <cellStyle name="Заголовки полей" xfId="32"/>
    <cellStyle name="Заголовки полей [печать]" xfId="33"/>
    <cellStyle name="Заголовок 1 2" xfId="34"/>
    <cellStyle name="Заголовок 2 2" xfId="35"/>
    <cellStyle name="Заголовок 3 2" xfId="36"/>
    <cellStyle name="Заголовок 4 2" xfId="37"/>
    <cellStyle name="Заголовок меры" xfId="38"/>
    <cellStyle name="Заголовок показателя [печать]" xfId="39"/>
    <cellStyle name="Заголовок показателя константы" xfId="40"/>
    <cellStyle name="Заголовок результата расчета" xfId="41"/>
    <cellStyle name="Заголовок свободного показателя" xfId="42"/>
    <cellStyle name="Значение фильтра" xfId="43"/>
    <cellStyle name="Значение фильтра [печать]" xfId="44"/>
    <cellStyle name="Информация о задаче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50"/>
    <cellStyle name="Обычный 2 2" xfId="51"/>
    <cellStyle name="Обычный 2 3" xfId="52"/>
    <cellStyle name="Обычный 2 3 2" xfId="53"/>
    <cellStyle name="Обычный 3" xfId="54"/>
    <cellStyle name="Обычный 4" xfId="55"/>
    <cellStyle name="Обычный_военкомат-2" xfId="84"/>
    <cellStyle name="Обычный_военкомат-2 2" xfId="88"/>
    <cellStyle name="Обычный_Лист1" xfId="85"/>
    <cellStyle name="Обычный_прил.финпом" xfId="86"/>
    <cellStyle name="Обычный_республиканский  2005 г" xfId="81"/>
    <cellStyle name="Обычный_республиканский  2005 г 2" xfId="87"/>
    <cellStyle name="Обычный_Сводка 2010 год" xfId="82"/>
    <cellStyle name="Отдельная ячейка" xfId="56"/>
    <cellStyle name="Отдельная ячейка - константа" xfId="57"/>
    <cellStyle name="Отдельная ячейка - константа [печать]" xfId="58"/>
    <cellStyle name="Отдельная ячейка [печать]" xfId="59"/>
    <cellStyle name="Отдельная ячейка-результат" xfId="60"/>
    <cellStyle name="Отдельная ячейка-результат [печать]" xfId="61"/>
    <cellStyle name="Плохой 2" xfId="62"/>
    <cellStyle name="Пояснение 2" xfId="63"/>
    <cellStyle name="Примечание 2" xfId="64"/>
    <cellStyle name="Примечание 3" xfId="65"/>
    <cellStyle name="Процентный" xfId="83" builtinId="5"/>
    <cellStyle name="Процентный 2" xfId="66"/>
    <cellStyle name="Свойства элементов измерения" xfId="67"/>
    <cellStyle name="Свойства элементов измерения [печать]" xfId="68"/>
    <cellStyle name="Связанная ячейка 2" xfId="69"/>
    <cellStyle name="Текст предупреждения 2" xfId="70"/>
    <cellStyle name="Финансовый 2" xfId="71"/>
    <cellStyle name="Финансовый 3" xfId="72"/>
    <cellStyle name="Финансовый 3 2" xfId="73"/>
    <cellStyle name="Финансовый 4" xfId="74"/>
    <cellStyle name="Финансовый 5" xfId="75"/>
    <cellStyle name="Финансовый 6" xfId="76"/>
    <cellStyle name="Хороший 2" xfId="77"/>
    <cellStyle name="Элементы осей" xfId="78"/>
    <cellStyle name="Элементы осей [печать]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22"/>
  <sheetViews>
    <sheetView workbookViewId="0">
      <selection activeCell="E15" sqref="E15"/>
    </sheetView>
  </sheetViews>
  <sheetFormatPr defaultRowHeight="15.75"/>
  <cols>
    <col min="1" max="1" width="32.5703125" style="114" customWidth="1"/>
    <col min="2" max="2" width="33" style="114" customWidth="1"/>
    <col min="3" max="3" width="23.140625" style="114" customWidth="1"/>
    <col min="4" max="256" width="9.140625" style="114"/>
    <col min="257" max="257" width="32.5703125" style="114" customWidth="1"/>
    <col min="258" max="258" width="33" style="114" customWidth="1"/>
    <col min="259" max="259" width="23.140625" style="114" customWidth="1"/>
    <col min="260" max="512" width="9.140625" style="114"/>
    <col min="513" max="513" width="32.5703125" style="114" customWidth="1"/>
    <col min="514" max="514" width="33" style="114" customWidth="1"/>
    <col min="515" max="515" width="23.140625" style="114" customWidth="1"/>
    <col min="516" max="768" width="9.140625" style="114"/>
    <col min="769" max="769" width="32.5703125" style="114" customWidth="1"/>
    <col min="770" max="770" width="33" style="114" customWidth="1"/>
    <col min="771" max="771" width="23.140625" style="114" customWidth="1"/>
    <col min="772" max="1024" width="9.140625" style="114"/>
    <col min="1025" max="1025" width="32.5703125" style="114" customWidth="1"/>
    <col min="1026" max="1026" width="33" style="114" customWidth="1"/>
    <col min="1027" max="1027" width="23.140625" style="114" customWidth="1"/>
    <col min="1028" max="1280" width="9.140625" style="114"/>
    <col min="1281" max="1281" width="32.5703125" style="114" customWidth="1"/>
    <col min="1282" max="1282" width="33" style="114" customWidth="1"/>
    <col min="1283" max="1283" width="23.140625" style="114" customWidth="1"/>
    <col min="1284" max="1536" width="9.140625" style="114"/>
    <col min="1537" max="1537" width="32.5703125" style="114" customWidth="1"/>
    <col min="1538" max="1538" width="33" style="114" customWidth="1"/>
    <col min="1539" max="1539" width="23.140625" style="114" customWidth="1"/>
    <col min="1540" max="1792" width="9.140625" style="114"/>
    <col min="1793" max="1793" width="32.5703125" style="114" customWidth="1"/>
    <col min="1794" max="1794" width="33" style="114" customWidth="1"/>
    <col min="1795" max="1795" width="23.140625" style="114" customWidth="1"/>
    <col min="1796" max="2048" width="9.140625" style="114"/>
    <col min="2049" max="2049" width="32.5703125" style="114" customWidth="1"/>
    <col min="2050" max="2050" width="33" style="114" customWidth="1"/>
    <col min="2051" max="2051" width="23.140625" style="114" customWidth="1"/>
    <col min="2052" max="2304" width="9.140625" style="114"/>
    <col min="2305" max="2305" width="32.5703125" style="114" customWidth="1"/>
    <col min="2306" max="2306" width="33" style="114" customWidth="1"/>
    <col min="2307" max="2307" width="23.140625" style="114" customWidth="1"/>
    <col min="2308" max="2560" width="9.140625" style="114"/>
    <col min="2561" max="2561" width="32.5703125" style="114" customWidth="1"/>
    <col min="2562" max="2562" width="33" style="114" customWidth="1"/>
    <col min="2563" max="2563" width="23.140625" style="114" customWidth="1"/>
    <col min="2564" max="2816" width="9.140625" style="114"/>
    <col min="2817" max="2817" width="32.5703125" style="114" customWidth="1"/>
    <col min="2818" max="2818" width="33" style="114" customWidth="1"/>
    <col min="2819" max="2819" width="23.140625" style="114" customWidth="1"/>
    <col min="2820" max="3072" width="9.140625" style="114"/>
    <col min="3073" max="3073" width="32.5703125" style="114" customWidth="1"/>
    <col min="3074" max="3074" width="33" style="114" customWidth="1"/>
    <col min="3075" max="3075" width="23.140625" style="114" customWidth="1"/>
    <col min="3076" max="3328" width="9.140625" style="114"/>
    <col min="3329" max="3329" width="32.5703125" style="114" customWidth="1"/>
    <col min="3330" max="3330" width="33" style="114" customWidth="1"/>
    <col min="3331" max="3331" width="23.140625" style="114" customWidth="1"/>
    <col min="3332" max="3584" width="9.140625" style="114"/>
    <col min="3585" max="3585" width="32.5703125" style="114" customWidth="1"/>
    <col min="3586" max="3586" width="33" style="114" customWidth="1"/>
    <col min="3587" max="3587" width="23.140625" style="114" customWidth="1"/>
    <col min="3588" max="3840" width="9.140625" style="114"/>
    <col min="3841" max="3841" width="32.5703125" style="114" customWidth="1"/>
    <col min="3842" max="3842" width="33" style="114" customWidth="1"/>
    <col min="3843" max="3843" width="23.140625" style="114" customWidth="1"/>
    <col min="3844" max="4096" width="9.140625" style="114"/>
    <col min="4097" max="4097" width="32.5703125" style="114" customWidth="1"/>
    <col min="4098" max="4098" width="33" style="114" customWidth="1"/>
    <col min="4099" max="4099" width="23.140625" style="114" customWidth="1"/>
    <col min="4100" max="4352" width="9.140625" style="114"/>
    <col min="4353" max="4353" width="32.5703125" style="114" customWidth="1"/>
    <col min="4354" max="4354" width="33" style="114" customWidth="1"/>
    <col min="4355" max="4355" width="23.140625" style="114" customWidth="1"/>
    <col min="4356" max="4608" width="9.140625" style="114"/>
    <col min="4609" max="4609" width="32.5703125" style="114" customWidth="1"/>
    <col min="4610" max="4610" width="33" style="114" customWidth="1"/>
    <col min="4611" max="4611" width="23.140625" style="114" customWidth="1"/>
    <col min="4612" max="4864" width="9.140625" style="114"/>
    <col min="4865" max="4865" width="32.5703125" style="114" customWidth="1"/>
    <col min="4866" max="4866" width="33" style="114" customWidth="1"/>
    <col min="4867" max="4867" width="23.140625" style="114" customWidth="1"/>
    <col min="4868" max="5120" width="9.140625" style="114"/>
    <col min="5121" max="5121" width="32.5703125" style="114" customWidth="1"/>
    <col min="5122" max="5122" width="33" style="114" customWidth="1"/>
    <col min="5123" max="5123" width="23.140625" style="114" customWidth="1"/>
    <col min="5124" max="5376" width="9.140625" style="114"/>
    <col min="5377" max="5377" width="32.5703125" style="114" customWidth="1"/>
    <col min="5378" max="5378" width="33" style="114" customWidth="1"/>
    <col min="5379" max="5379" width="23.140625" style="114" customWidth="1"/>
    <col min="5380" max="5632" width="9.140625" style="114"/>
    <col min="5633" max="5633" width="32.5703125" style="114" customWidth="1"/>
    <col min="5634" max="5634" width="33" style="114" customWidth="1"/>
    <col min="5635" max="5635" width="23.140625" style="114" customWidth="1"/>
    <col min="5636" max="5888" width="9.140625" style="114"/>
    <col min="5889" max="5889" width="32.5703125" style="114" customWidth="1"/>
    <col min="5890" max="5890" width="33" style="114" customWidth="1"/>
    <col min="5891" max="5891" width="23.140625" style="114" customWidth="1"/>
    <col min="5892" max="6144" width="9.140625" style="114"/>
    <col min="6145" max="6145" width="32.5703125" style="114" customWidth="1"/>
    <col min="6146" max="6146" width="33" style="114" customWidth="1"/>
    <col min="6147" max="6147" width="23.140625" style="114" customWidth="1"/>
    <col min="6148" max="6400" width="9.140625" style="114"/>
    <col min="6401" max="6401" width="32.5703125" style="114" customWidth="1"/>
    <col min="6402" max="6402" width="33" style="114" customWidth="1"/>
    <col min="6403" max="6403" width="23.140625" style="114" customWidth="1"/>
    <col min="6404" max="6656" width="9.140625" style="114"/>
    <col min="6657" max="6657" width="32.5703125" style="114" customWidth="1"/>
    <col min="6658" max="6658" width="33" style="114" customWidth="1"/>
    <col min="6659" max="6659" width="23.140625" style="114" customWidth="1"/>
    <col min="6660" max="6912" width="9.140625" style="114"/>
    <col min="6913" max="6913" width="32.5703125" style="114" customWidth="1"/>
    <col min="6914" max="6914" width="33" style="114" customWidth="1"/>
    <col min="6915" max="6915" width="23.140625" style="114" customWidth="1"/>
    <col min="6916" max="7168" width="9.140625" style="114"/>
    <col min="7169" max="7169" width="32.5703125" style="114" customWidth="1"/>
    <col min="7170" max="7170" width="33" style="114" customWidth="1"/>
    <col min="7171" max="7171" width="23.140625" style="114" customWidth="1"/>
    <col min="7172" max="7424" width="9.140625" style="114"/>
    <col min="7425" max="7425" width="32.5703125" style="114" customWidth="1"/>
    <col min="7426" max="7426" width="33" style="114" customWidth="1"/>
    <col min="7427" max="7427" width="23.140625" style="114" customWidth="1"/>
    <col min="7428" max="7680" width="9.140625" style="114"/>
    <col min="7681" max="7681" width="32.5703125" style="114" customWidth="1"/>
    <col min="7682" max="7682" width="33" style="114" customWidth="1"/>
    <col min="7683" max="7683" width="23.140625" style="114" customWidth="1"/>
    <col min="7684" max="7936" width="9.140625" style="114"/>
    <col min="7937" max="7937" width="32.5703125" style="114" customWidth="1"/>
    <col min="7938" max="7938" width="33" style="114" customWidth="1"/>
    <col min="7939" max="7939" width="23.140625" style="114" customWidth="1"/>
    <col min="7940" max="8192" width="9.140625" style="114"/>
    <col min="8193" max="8193" width="32.5703125" style="114" customWidth="1"/>
    <col min="8194" max="8194" width="33" style="114" customWidth="1"/>
    <col min="8195" max="8195" width="23.140625" style="114" customWidth="1"/>
    <col min="8196" max="8448" width="9.140625" style="114"/>
    <col min="8449" max="8449" width="32.5703125" style="114" customWidth="1"/>
    <col min="8450" max="8450" width="33" style="114" customWidth="1"/>
    <col min="8451" max="8451" width="23.140625" style="114" customWidth="1"/>
    <col min="8452" max="8704" width="9.140625" style="114"/>
    <col min="8705" max="8705" width="32.5703125" style="114" customWidth="1"/>
    <col min="8706" max="8706" width="33" style="114" customWidth="1"/>
    <col min="8707" max="8707" width="23.140625" style="114" customWidth="1"/>
    <col min="8708" max="8960" width="9.140625" style="114"/>
    <col min="8961" max="8961" width="32.5703125" style="114" customWidth="1"/>
    <col min="8962" max="8962" width="33" style="114" customWidth="1"/>
    <col min="8963" max="8963" width="23.140625" style="114" customWidth="1"/>
    <col min="8964" max="9216" width="9.140625" style="114"/>
    <col min="9217" max="9217" width="32.5703125" style="114" customWidth="1"/>
    <col min="9218" max="9218" width="33" style="114" customWidth="1"/>
    <col min="9219" max="9219" width="23.140625" style="114" customWidth="1"/>
    <col min="9220" max="9472" width="9.140625" style="114"/>
    <col min="9473" max="9473" width="32.5703125" style="114" customWidth="1"/>
    <col min="9474" max="9474" width="33" style="114" customWidth="1"/>
    <col min="9475" max="9475" width="23.140625" style="114" customWidth="1"/>
    <col min="9476" max="9728" width="9.140625" style="114"/>
    <col min="9729" max="9729" width="32.5703125" style="114" customWidth="1"/>
    <col min="9730" max="9730" width="33" style="114" customWidth="1"/>
    <col min="9731" max="9731" width="23.140625" style="114" customWidth="1"/>
    <col min="9732" max="9984" width="9.140625" style="114"/>
    <col min="9985" max="9985" width="32.5703125" style="114" customWidth="1"/>
    <col min="9986" max="9986" width="33" style="114" customWidth="1"/>
    <col min="9987" max="9987" width="23.140625" style="114" customWidth="1"/>
    <col min="9988" max="10240" width="9.140625" style="114"/>
    <col min="10241" max="10241" width="32.5703125" style="114" customWidth="1"/>
    <col min="10242" max="10242" width="33" style="114" customWidth="1"/>
    <col min="10243" max="10243" width="23.140625" style="114" customWidth="1"/>
    <col min="10244" max="10496" width="9.140625" style="114"/>
    <col min="10497" max="10497" width="32.5703125" style="114" customWidth="1"/>
    <col min="10498" max="10498" width="33" style="114" customWidth="1"/>
    <col min="10499" max="10499" width="23.140625" style="114" customWidth="1"/>
    <col min="10500" max="10752" width="9.140625" style="114"/>
    <col min="10753" max="10753" width="32.5703125" style="114" customWidth="1"/>
    <col min="10754" max="10754" width="33" style="114" customWidth="1"/>
    <col min="10755" max="10755" width="23.140625" style="114" customWidth="1"/>
    <col min="10756" max="11008" width="9.140625" style="114"/>
    <col min="11009" max="11009" width="32.5703125" style="114" customWidth="1"/>
    <col min="11010" max="11010" width="33" style="114" customWidth="1"/>
    <col min="11011" max="11011" width="23.140625" style="114" customWidth="1"/>
    <col min="11012" max="11264" width="9.140625" style="114"/>
    <col min="11265" max="11265" width="32.5703125" style="114" customWidth="1"/>
    <col min="11266" max="11266" width="33" style="114" customWidth="1"/>
    <col min="11267" max="11267" width="23.140625" style="114" customWidth="1"/>
    <col min="11268" max="11520" width="9.140625" style="114"/>
    <col min="11521" max="11521" width="32.5703125" style="114" customWidth="1"/>
    <col min="11522" max="11522" width="33" style="114" customWidth="1"/>
    <col min="11523" max="11523" width="23.140625" style="114" customWidth="1"/>
    <col min="11524" max="11776" width="9.140625" style="114"/>
    <col min="11777" max="11777" width="32.5703125" style="114" customWidth="1"/>
    <col min="11778" max="11778" width="33" style="114" customWidth="1"/>
    <col min="11779" max="11779" width="23.140625" style="114" customWidth="1"/>
    <col min="11780" max="12032" width="9.140625" style="114"/>
    <col min="12033" max="12033" width="32.5703125" style="114" customWidth="1"/>
    <col min="12034" max="12034" width="33" style="114" customWidth="1"/>
    <col min="12035" max="12035" width="23.140625" style="114" customWidth="1"/>
    <col min="12036" max="12288" width="9.140625" style="114"/>
    <col min="12289" max="12289" width="32.5703125" style="114" customWidth="1"/>
    <col min="12290" max="12290" width="33" style="114" customWidth="1"/>
    <col min="12291" max="12291" width="23.140625" style="114" customWidth="1"/>
    <col min="12292" max="12544" width="9.140625" style="114"/>
    <col min="12545" max="12545" width="32.5703125" style="114" customWidth="1"/>
    <col min="12546" max="12546" width="33" style="114" customWidth="1"/>
    <col min="12547" max="12547" width="23.140625" style="114" customWidth="1"/>
    <col min="12548" max="12800" width="9.140625" style="114"/>
    <col min="12801" max="12801" width="32.5703125" style="114" customWidth="1"/>
    <col min="12802" max="12802" width="33" style="114" customWidth="1"/>
    <col min="12803" max="12803" width="23.140625" style="114" customWidth="1"/>
    <col min="12804" max="13056" width="9.140625" style="114"/>
    <col min="13057" max="13057" width="32.5703125" style="114" customWidth="1"/>
    <col min="13058" max="13058" width="33" style="114" customWidth="1"/>
    <col min="13059" max="13059" width="23.140625" style="114" customWidth="1"/>
    <col min="13060" max="13312" width="9.140625" style="114"/>
    <col min="13313" max="13313" width="32.5703125" style="114" customWidth="1"/>
    <col min="13314" max="13314" width="33" style="114" customWidth="1"/>
    <col min="13315" max="13315" width="23.140625" style="114" customWidth="1"/>
    <col min="13316" max="13568" width="9.140625" style="114"/>
    <col min="13569" max="13569" width="32.5703125" style="114" customWidth="1"/>
    <col min="13570" max="13570" width="33" style="114" customWidth="1"/>
    <col min="13571" max="13571" width="23.140625" style="114" customWidth="1"/>
    <col min="13572" max="13824" width="9.140625" style="114"/>
    <col min="13825" max="13825" width="32.5703125" style="114" customWidth="1"/>
    <col min="13826" max="13826" width="33" style="114" customWidth="1"/>
    <col min="13827" max="13827" width="23.140625" style="114" customWidth="1"/>
    <col min="13828" max="14080" width="9.140625" style="114"/>
    <col min="14081" max="14081" width="32.5703125" style="114" customWidth="1"/>
    <col min="14082" max="14082" width="33" style="114" customWidth="1"/>
    <col min="14083" max="14083" width="23.140625" style="114" customWidth="1"/>
    <col min="14084" max="14336" width="9.140625" style="114"/>
    <col min="14337" max="14337" width="32.5703125" style="114" customWidth="1"/>
    <col min="14338" max="14338" width="33" style="114" customWidth="1"/>
    <col min="14339" max="14339" width="23.140625" style="114" customWidth="1"/>
    <col min="14340" max="14592" width="9.140625" style="114"/>
    <col min="14593" max="14593" width="32.5703125" style="114" customWidth="1"/>
    <col min="14594" max="14594" width="33" style="114" customWidth="1"/>
    <col min="14595" max="14595" width="23.140625" style="114" customWidth="1"/>
    <col min="14596" max="14848" width="9.140625" style="114"/>
    <col min="14849" max="14849" width="32.5703125" style="114" customWidth="1"/>
    <col min="14850" max="14850" width="33" style="114" customWidth="1"/>
    <col min="14851" max="14851" width="23.140625" style="114" customWidth="1"/>
    <col min="14852" max="15104" width="9.140625" style="114"/>
    <col min="15105" max="15105" width="32.5703125" style="114" customWidth="1"/>
    <col min="15106" max="15106" width="33" style="114" customWidth="1"/>
    <col min="15107" max="15107" width="23.140625" style="114" customWidth="1"/>
    <col min="15108" max="15360" width="9.140625" style="114"/>
    <col min="15361" max="15361" width="32.5703125" style="114" customWidth="1"/>
    <col min="15362" max="15362" width="33" style="114" customWidth="1"/>
    <col min="15363" max="15363" width="23.140625" style="114" customWidth="1"/>
    <col min="15364" max="15616" width="9.140625" style="114"/>
    <col min="15617" max="15617" width="32.5703125" style="114" customWidth="1"/>
    <col min="15618" max="15618" width="33" style="114" customWidth="1"/>
    <col min="15619" max="15619" width="23.140625" style="114" customWidth="1"/>
    <col min="15620" max="15872" width="9.140625" style="114"/>
    <col min="15873" max="15873" width="32.5703125" style="114" customWidth="1"/>
    <col min="15874" max="15874" width="33" style="114" customWidth="1"/>
    <col min="15875" max="15875" width="23.140625" style="114" customWidth="1"/>
    <col min="15876" max="16128" width="9.140625" style="114"/>
    <col min="16129" max="16129" width="32.5703125" style="114" customWidth="1"/>
    <col min="16130" max="16130" width="33" style="114" customWidth="1"/>
    <col min="16131" max="16131" width="23.140625" style="114" customWidth="1"/>
    <col min="16132" max="16384" width="9.140625" style="114"/>
  </cols>
  <sheetData>
    <row r="1" spans="1:3" customFormat="1" ht="18" customHeight="1">
      <c r="A1" s="455" t="s">
        <v>452</v>
      </c>
      <c r="B1" s="455"/>
      <c r="C1" s="455"/>
    </row>
    <row r="2" spans="1:3" customFormat="1" ht="18" customHeight="1">
      <c r="A2" s="456" t="s">
        <v>433</v>
      </c>
      <c r="B2" s="456"/>
      <c r="C2" s="456"/>
    </row>
    <row r="3" spans="1:3" customFormat="1" ht="18" customHeight="1">
      <c r="A3" s="456" t="s">
        <v>1</v>
      </c>
      <c r="B3" s="456"/>
      <c r="C3" s="456"/>
    </row>
    <row r="4" spans="1:3" customFormat="1" ht="18" customHeight="1">
      <c r="A4" s="212"/>
      <c r="B4" s="456" t="s">
        <v>453</v>
      </c>
      <c r="C4" s="456"/>
    </row>
    <row r="5" spans="1:3" customFormat="1" ht="15.75" customHeight="1">
      <c r="A5" s="95"/>
      <c r="B5" s="456" t="s">
        <v>926</v>
      </c>
      <c r="C5" s="456"/>
    </row>
    <row r="6" spans="1:3" customFormat="1" ht="15.75" customHeight="1">
      <c r="A6" s="95"/>
      <c r="B6" s="212"/>
      <c r="C6" s="212"/>
    </row>
    <row r="7" spans="1:3" customFormat="1" ht="15.75" customHeight="1">
      <c r="A7" s="95"/>
      <c r="B7" s="212"/>
      <c r="C7" s="212"/>
    </row>
    <row r="8" spans="1:3" customFormat="1" ht="15.75" customHeight="1">
      <c r="A8" s="96"/>
      <c r="B8" s="96"/>
      <c r="C8" s="96"/>
    </row>
    <row r="9" spans="1:3" customFormat="1" ht="15">
      <c r="A9" s="453" t="s">
        <v>454</v>
      </c>
      <c r="B9" s="453"/>
      <c r="C9" s="453"/>
    </row>
    <row r="10" spans="1:3" customFormat="1" ht="15">
      <c r="A10" s="453" t="s">
        <v>455</v>
      </c>
      <c r="B10" s="453"/>
      <c r="C10" s="453"/>
    </row>
    <row r="11" spans="1:3" customFormat="1" ht="15">
      <c r="A11" s="454" t="s">
        <v>931</v>
      </c>
      <c r="B11" s="454"/>
      <c r="C11" s="454"/>
    </row>
    <row r="12" spans="1:3" customFormat="1" ht="15">
      <c r="A12" s="210"/>
      <c r="B12" s="210"/>
      <c r="C12" s="210"/>
    </row>
    <row r="13" spans="1:3" customFormat="1" ht="12.75">
      <c r="A13" s="97"/>
      <c r="B13" s="97"/>
      <c r="C13" s="97" t="s">
        <v>456</v>
      </c>
    </row>
    <row r="14" spans="1:3" customFormat="1" ht="12.75">
      <c r="A14" s="98" t="s">
        <v>457</v>
      </c>
      <c r="B14" s="98" t="s">
        <v>4</v>
      </c>
      <c r="C14" s="98" t="s">
        <v>10</v>
      </c>
    </row>
    <row r="15" spans="1:3" customFormat="1" ht="25.5">
      <c r="A15" s="99" t="s">
        <v>458</v>
      </c>
      <c r="B15" s="100" t="s">
        <v>459</v>
      </c>
      <c r="C15" s="101">
        <f>C16</f>
        <v>0</v>
      </c>
    </row>
    <row r="16" spans="1:3" customFormat="1" ht="51">
      <c r="A16" s="102" t="s">
        <v>460</v>
      </c>
      <c r="B16" s="103" t="s">
        <v>461</v>
      </c>
      <c r="C16" s="104">
        <v>0</v>
      </c>
    </row>
    <row r="17" spans="1:3" customFormat="1" ht="38.25">
      <c r="A17" s="105" t="s">
        <v>462</v>
      </c>
      <c r="B17" s="106" t="s">
        <v>463</v>
      </c>
      <c r="C17" s="107">
        <f>C18</f>
        <v>0</v>
      </c>
    </row>
    <row r="18" spans="1:3" customFormat="1" ht="48.75" customHeight="1">
      <c r="A18" s="102" t="s">
        <v>464</v>
      </c>
      <c r="B18" s="103" t="s">
        <v>465</v>
      </c>
      <c r="C18" s="104">
        <v>0</v>
      </c>
    </row>
    <row r="19" spans="1:3" s="108" customFormat="1" ht="31.5" customHeight="1">
      <c r="A19" s="105" t="s">
        <v>466</v>
      </c>
      <c r="B19" s="106" t="s">
        <v>467</v>
      </c>
      <c r="C19" s="107">
        <f>C20</f>
        <v>0</v>
      </c>
    </row>
    <row r="20" spans="1:3" customFormat="1" ht="39.75" customHeight="1">
      <c r="A20" s="102" t="s">
        <v>468</v>
      </c>
      <c r="B20" s="103" t="s">
        <v>469</v>
      </c>
      <c r="C20" s="104">
        <v>0</v>
      </c>
    </row>
    <row r="21" spans="1:3" customFormat="1" ht="37.5" customHeight="1">
      <c r="A21" s="109" t="s">
        <v>470</v>
      </c>
      <c r="B21" s="110" t="s">
        <v>471</v>
      </c>
      <c r="C21" s="111">
        <f>C15+C17+C19</f>
        <v>0</v>
      </c>
    </row>
    <row r="22" spans="1:3">
      <c r="A22" s="112"/>
      <c r="B22" s="112" t="s">
        <v>472</v>
      </c>
      <c r="C22" s="113">
        <f>+C15+C17+C19+C21</f>
        <v>0</v>
      </c>
    </row>
  </sheetData>
  <mergeCells count="8">
    <mergeCell ref="A10:C10"/>
    <mergeCell ref="A11:C11"/>
    <mergeCell ref="A1:C1"/>
    <mergeCell ref="A2:C2"/>
    <mergeCell ref="A3:C3"/>
    <mergeCell ref="B4:C4"/>
    <mergeCell ref="B5:C5"/>
    <mergeCell ref="A9:C9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2"/>
  <sheetViews>
    <sheetView view="pageBreakPreview" zoomScale="60" workbookViewId="0">
      <selection activeCell="W17" sqref="W17"/>
    </sheetView>
  </sheetViews>
  <sheetFormatPr defaultRowHeight="12.75"/>
  <cols>
    <col min="1" max="1" width="38.42578125" style="20" customWidth="1"/>
    <col min="2" max="2" width="3.140625" style="16" customWidth="1"/>
    <col min="3" max="3" width="5.140625" style="16" customWidth="1"/>
    <col min="4" max="4" width="4.42578125" style="16" customWidth="1"/>
    <col min="5" max="5" width="14.28515625" style="16" customWidth="1"/>
    <col min="6" max="6" width="9.140625" style="16"/>
    <col min="7" max="7" width="12.85546875" style="16" customWidth="1"/>
    <col min="8" max="8" width="12.5703125" style="16" customWidth="1"/>
    <col min="9" max="16384" width="9.140625" style="16"/>
  </cols>
  <sheetData>
    <row r="1" spans="1:11" s="13" customFormat="1" ht="25.5" customHeight="1">
      <c r="A1" s="19"/>
      <c r="B1" s="215"/>
      <c r="D1" s="14"/>
      <c r="E1" s="503" t="s">
        <v>595</v>
      </c>
      <c r="F1" s="503"/>
      <c r="G1" s="503"/>
      <c r="H1" s="503"/>
      <c r="I1" s="12"/>
      <c r="J1" s="12"/>
      <c r="K1" s="12"/>
    </row>
    <row r="2" spans="1:11" s="13" customFormat="1" ht="18" customHeight="1">
      <c r="A2" s="500" t="s">
        <v>433</v>
      </c>
      <c r="B2" s="500"/>
      <c r="C2" s="500"/>
      <c r="D2" s="500"/>
      <c r="E2" s="500"/>
      <c r="F2" s="500"/>
      <c r="G2" s="500"/>
      <c r="H2" s="500"/>
      <c r="I2" s="12"/>
      <c r="J2" s="12"/>
      <c r="K2" s="12"/>
    </row>
    <row r="3" spans="1:11" s="13" customFormat="1" ht="18" customHeight="1">
      <c r="A3" s="500" t="s">
        <v>1</v>
      </c>
      <c r="B3" s="500"/>
      <c r="C3" s="500"/>
      <c r="D3" s="500"/>
      <c r="E3" s="500"/>
      <c r="F3" s="500"/>
      <c r="G3" s="500"/>
      <c r="H3" s="500"/>
      <c r="I3" s="12"/>
      <c r="J3" s="12"/>
      <c r="K3" s="12"/>
    </row>
    <row r="4" spans="1:11" s="13" customFormat="1" ht="18" customHeight="1">
      <c r="A4" s="500" t="s">
        <v>2</v>
      </c>
      <c r="B4" s="500"/>
      <c r="C4" s="500"/>
      <c r="D4" s="500"/>
      <c r="E4" s="500"/>
      <c r="F4" s="500"/>
      <c r="G4" s="500"/>
      <c r="H4" s="500"/>
      <c r="I4" s="12"/>
      <c r="J4" s="12"/>
      <c r="K4" s="12"/>
    </row>
    <row r="5" spans="1:11" s="13" customFormat="1" ht="15.75" hidden="1" customHeight="1">
      <c r="A5" s="506"/>
      <c r="B5" s="506"/>
      <c r="C5" s="506"/>
      <c r="D5" s="506"/>
      <c r="E5" s="506"/>
      <c r="F5" s="506"/>
      <c r="G5" s="506"/>
      <c r="H5" s="12"/>
      <c r="I5" s="12"/>
      <c r="J5" s="12"/>
      <c r="K5" s="12"/>
    </row>
    <row r="6" spans="1:11" s="13" customFormat="1" ht="15.75" customHeight="1">
      <c r="A6" s="80"/>
      <c r="B6" s="56"/>
      <c r="C6" s="500" t="s">
        <v>927</v>
      </c>
      <c r="D6" s="500"/>
      <c r="E6" s="500"/>
      <c r="F6" s="500"/>
      <c r="G6" s="500"/>
      <c r="H6" s="500"/>
      <c r="I6" s="12"/>
      <c r="J6" s="12"/>
      <c r="K6" s="12"/>
    </row>
    <row r="7" spans="1:11" s="13" customFormat="1" ht="15.75">
      <c r="A7" s="19"/>
      <c r="D7" s="14"/>
      <c r="G7" s="15"/>
      <c r="H7" s="12"/>
      <c r="I7" s="12"/>
      <c r="J7" s="12"/>
      <c r="K7" s="12"/>
    </row>
    <row r="8" spans="1:11" s="13" customFormat="1" ht="45.75" customHeight="1">
      <c r="A8" s="504" t="s">
        <v>823</v>
      </c>
      <c r="B8" s="505"/>
      <c r="C8" s="505"/>
      <c r="D8" s="505"/>
      <c r="E8" s="505"/>
      <c r="F8" s="505"/>
      <c r="G8" s="505"/>
      <c r="H8" s="505"/>
      <c r="I8" s="12"/>
      <c r="J8" s="12"/>
      <c r="K8" s="12"/>
    </row>
    <row r="9" spans="1:11" s="13" customFormat="1" ht="39.75" customHeight="1">
      <c r="A9" s="505" t="s">
        <v>434</v>
      </c>
      <c r="B9" s="505"/>
      <c r="C9" s="505"/>
      <c r="D9" s="505"/>
      <c r="E9" s="505"/>
      <c r="F9" s="505"/>
      <c r="G9" s="505"/>
      <c r="H9" s="505"/>
      <c r="I9" s="12"/>
      <c r="J9" s="12"/>
      <c r="K9" s="12"/>
    </row>
    <row r="10" spans="1:11" s="13" customFormat="1" ht="24" customHeight="1">
      <c r="A10" s="7"/>
      <c r="B10" s="8"/>
      <c r="C10" s="8"/>
      <c r="D10" s="8"/>
      <c r="E10" s="8"/>
      <c r="F10" s="8"/>
      <c r="G10" s="8"/>
      <c r="H10" s="12"/>
      <c r="I10" s="12"/>
      <c r="J10" s="12"/>
      <c r="K10" s="12"/>
    </row>
    <row r="11" spans="1:11" s="13" customFormat="1" ht="15.75">
      <c r="A11" s="19"/>
      <c r="D11" s="14"/>
      <c r="G11" s="9"/>
      <c r="H11" s="12"/>
      <c r="I11" s="12"/>
      <c r="J11" s="12"/>
      <c r="K11" s="12"/>
    </row>
    <row r="12" spans="1:11" s="13" customFormat="1" ht="15.75" customHeight="1">
      <c r="A12" s="507" t="s">
        <v>4</v>
      </c>
      <c r="B12" s="216"/>
      <c r="C12" s="509" t="s">
        <v>6</v>
      </c>
      <c r="D12" s="511" t="s">
        <v>7</v>
      </c>
      <c r="E12" s="509" t="s">
        <v>8</v>
      </c>
      <c r="F12" s="509" t="s">
        <v>9</v>
      </c>
      <c r="G12" s="513" t="s">
        <v>602</v>
      </c>
      <c r="H12" s="513" t="s">
        <v>603</v>
      </c>
      <c r="I12" s="12"/>
      <c r="J12" s="12"/>
      <c r="K12" s="12"/>
    </row>
    <row r="13" spans="1:11" s="13" customFormat="1" ht="47.25" customHeight="1">
      <c r="A13" s="508"/>
      <c r="B13" s="217"/>
      <c r="C13" s="510"/>
      <c r="D13" s="512"/>
      <c r="E13" s="510"/>
      <c r="F13" s="510"/>
      <c r="G13" s="514"/>
      <c r="H13" s="514"/>
      <c r="I13" s="12"/>
      <c r="J13" s="12"/>
      <c r="K13" s="12"/>
    </row>
    <row r="14" spans="1:11" s="13" customFormat="1" ht="15" customHeight="1">
      <c r="A14" s="58"/>
      <c r="B14" s="59"/>
      <c r="C14" s="59"/>
      <c r="D14" s="60"/>
      <c r="E14" s="59"/>
      <c r="F14" s="59"/>
      <c r="G14" s="59"/>
      <c r="H14" s="12"/>
      <c r="I14" s="12"/>
      <c r="J14" s="12"/>
      <c r="K14" s="12"/>
    </row>
    <row r="15" spans="1:11">
      <c r="A15" s="20" t="s">
        <v>436</v>
      </c>
      <c r="G15" s="450">
        <f>+G16+G195+G212+G227+G293+G302+G417+G488+G608+G629+G634+G639+G667</f>
        <v>356505.3</v>
      </c>
      <c r="H15" s="450">
        <f>+H16+H195+H212+H227+H293+H302+H417+H488+H608+H629+H634+H639+H667</f>
        <v>358364.8</v>
      </c>
      <c r="I15" s="18">
        <f>+G15-'12'!G15</f>
        <v>0</v>
      </c>
      <c r="J15" s="18">
        <f>+H15-'12'!H15</f>
        <v>0</v>
      </c>
    </row>
    <row r="16" spans="1:11">
      <c r="A16" s="57" t="s">
        <v>393</v>
      </c>
      <c r="C16" s="16" t="str">
        <f>+'11+'!C398</f>
        <v>01</v>
      </c>
      <c r="G16" s="17">
        <f>+G17+G24+G50+G79+G85+G122+G128</f>
        <v>25216.639999999999</v>
      </c>
      <c r="H16" s="17">
        <f>+H17+H24+H50+H79+H85+H122+H128</f>
        <v>23746.710000000003</v>
      </c>
    </row>
    <row r="17" spans="1:10" ht="36" customHeight="1">
      <c r="A17" s="20" t="str">
        <f>+'11+'!A399</f>
        <v>Функционирование высшего должностного лица субъекта Российской Федерации и муниципального образования</v>
      </c>
      <c r="C17" s="16" t="str">
        <f>+'11+'!C399</f>
        <v>01</v>
      </c>
      <c r="D17" s="16" t="str">
        <f>+'11+'!D399</f>
        <v>02</v>
      </c>
      <c r="E17" s="16" t="str">
        <f>+'11+'!E399</f>
        <v xml:space="preserve">         </v>
      </c>
      <c r="F17" s="16" t="str">
        <f>+'11+'!F399</f>
        <v xml:space="preserve">   </v>
      </c>
      <c r="G17" s="18">
        <f t="shared" ref="G17:H20" si="0">+G18</f>
        <v>1075.22</v>
      </c>
      <c r="H17" s="18">
        <f t="shared" si="0"/>
        <v>1075.22</v>
      </c>
      <c r="I17" s="17"/>
      <c r="J17" s="17"/>
    </row>
    <row r="18" spans="1:10" ht="40.5" customHeight="1">
      <c r="A18" s="20" t="str">
        <f>+'11+'!A400</f>
        <v>Председатель администрации муниципальных образований, городских округов</v>
      </c>
      <c r="C18" s="16" t="str">
        <f>+'11+'!C400</f>
        <v>01</v>
      </c>
      <c r="D18" s="16" t="str">
        <f>+'11+'!D400</f>
        <v>02</v>
      </c>
      <c r="E18" s="16" t="str">
        <f>+'11+'!E400</f>
        <v>77 0 00 00000</v>
      </c>
      <c r="F18" s="16" t="str">
        <f>+'11+'!F400</f>
        <v xml:space="preserve">   </v>
      </c>
      <c r="G18" s="18">
        <f t="shared" si="0"/>
        <v>1075.22</v>
      </c>
      <c r="H18" s="18">
        <f t="shared" si="0"/>
        <v>1075.22</v>
      </c>
    </row>
    <row r="19" spans="1:10" ht="18.75" customHeight="1">
      <c r="A19" s="20" t="str">
        <f>+'11+'!A401</f>
        <v>Глава муниципального образования</v>
      </c>
      <c r="C19" s="16" t="str">
        <f>+'11+'!C401</f>
        <v>01</v>
      </c>
      <c r="D19" s="16" t="str">
        <f>+'11+'!D401</f>
        <v>02</v>
      </c>
      <c r="E19" s="16" t="str">
        <f>+'11+'!E401</f>
        <v>77 2 00 00000</v>
      </c>
      <c r="F19" s="16" t="str">
        <f>+'11+'!F401</f>
        <v xml:space="preserve">   </v>
      </c>
      <c r="G19" s="18">
        <f t="shared" si="0"/>
        <v>1075.22</v>
      </c>
      <c r="H19" s="18">
        <f t="shared" si="0"/>
        <v>1075.22</v>
      </c>
    </row>
    <row r="20" spans="1:10" ht="82.5" customHeight="1">
      <c r="A20" s="20" t="str">
        <f>+'11+'!A402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0" s="16" t="str">
        <f>+'11+'!C402</f>
        <v>01</v>
      </c>
      <c r="D20" s="16" t="str">
        <f>+'11+'!D402</f>
        <v>02</v>
      </c>
      <c r="E20" s="16" t="str">
        <f>+'11+'!E402</f>
        <v>77 2 70 00000</v>
      </c>
      <c r="F20" s="16" t="str">
        <f>+'11+'!F402</f>
        <v>100</v>
      </c>
      <c r="G20" s="18">
        <f t="shared" si="0"/>
        <v>1075.22</v>
      </c>
      <c r="H20" s="18">
        <f t="shared" si="0"/>
        <v>1075.22</v>
      </c>
    </row>
    <row r="21" spans="1:10" ht="33.75" customHeight="1">
      <c r="A21" s="20" t="str">
        <f>+'11+'!A403</f>
        <v>Расходы на выплаты персоналу государственных (муниципальных) органов</v>
      </c>
      <c r="C21" s="16" t="str">
        <f>+'11+'!C403</f>
        <v>01</v>
      </c>
      <c r="D21" s="16" t="str">
        <f>+'11+'!D403</f>
        <v>02</v>
      </c>
      <c r="E21" s="16" t="str">
        <f>+'11+'!E403</f>
        <v>77 2 70 00000</v>
      </c>
      <c r="F21" s="16" t="str">
        <f>+'11+'!F403</f>
        <v>120</v>
      </c>
      <c r="G21" s="18">
        <f>+G22+G23</f>
        <v>1075.22</v>
      </c>
      <c r="H21" s="18">
        <f>+H22+H23</f>
        <v>1075.22</v>
      </c>
    </row>
    <row r="22" spans="1:10" ht="22.5" customHeight="1">
      <c r="A22" s="20" t="str">
        <f>+'11+'!A404</f>
        <v>Фонд оплаты труда и страховые взносы</v>
      </c>
      <c r="C22" s="16" t="str">
        <f>+'11+'!C404</f>
        <v>01</v>
      </c>
      <c r="D22" s="16" t="str">
        <f>+'11+'!D404</f>
        <v>02</v>
      </c>
      <c r="E22" s="16" t="str">
        <f>+'11+'!E404</f>
        <v>77 2 70 00000</v>
      </c>
      <c r="F22" s="16" t="str">
        <f>+'11+'!F404</f>
        <v>121</v>
      </c>
      <c r="G22" s="18">
        <f>+'12'!G399</f>
        <v>825.82</v>
      </c>
      <c r="H22" s="18">
        <f>+'12'!H399</f>
        <v>825.82</v>
      </c>
    </row>
    <row r="23" spans="1:10" ht="57" customHeight="1">
      <c r="A23" s="20" t="str">
        <f>+'11+'!A405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3" s="16" t="str">
        <f>+'11+'!C405</f>
        <v>01</v>
      </c>
      <c r="D23" s="16" t="str">
        <f>+'11+'!D405</f>
        <v>02</v>
      </c>
      <c r="E23" s="16" t="str">
        <f>+'11+'!E405</f>
        <v>77 2 70 00000</v>
      </c>
      <c r="F23" s="16" t="str">
        <f>+'11+'!F405</f>
        <v>129</v>
      </c>
      <c r="G23" s="18">
        <f>+'12'!G400</f>
        <v>249.4</v>
      </c>
      <c r="H23" s="18">
        <f>+'12'!H400</f>
        <v>249.4</v>
      </c>
    </row>
    <row r="24" spans="1:10" ht="51">
      <c r="A24" s="20" t="str">
        <f>+'11+'!A354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C24" s="16" t="str">
        <f>+'11+'!C354</f>
        <v>01</v>
      </c>
      <c r="D24" s="16" t="str">
        <f>+'11+'!D354</f>
        <v>03</v>
      </c>
      <c r="E24" s="16" t="str">
        <f>+'11+'!E354</f>
        <v xml:space="preserve">         </v>
      </c>
      <c r="F24" s="16" t="str">
        <f>+'11+'!F354</f>
        <v xml:space="preserve">   </v>
      </c>
      <c r="G24" s="18">
        <f>+G25+G40+G45</f>
        <v>3177.8900000000003</v>
      </c>
      <c r="H24" s="18">
        <f>+H25+H40+H45</f>
        <v>2921.8900000000003</v>
      </c>
    </row>
    <row r="25" spans="1:10">
      <c r="A25" s="20" t="str">
        <f>+'11+'!A355</f>
        <v>Центральный аппарат</v>
      </c>
      <c r="C25" s="16" t="str">
        <f>+'11+'!C355</f>
        <v>01</v>
      </c>
      <c r="D25" s="16" t="str">
        <f>+'11+'!D355</f>
        <v>03</v>
      </c>
      <c r="E25" s="16" t="str">
        <f>+'11+'!E355</f>
        <v>77 2 04 19000</v>
      </c>
      <c r="F25" s="16" t="str">
        <f>+'11+'!F355</f>
        <v xml:space="preserve">   </v>
      </c>
      <c r="G25" s="18">
        <f>+G26+G31+G35</f>
        <v>1107.1500000000001</v>
      </c>
      <c r="H25" s="18">
        <f>+H26+H31+H35</f>
        <v>851.15</v>
      </c>
    </row>
    <row r="26" spans="1:10" ht="76.5">
      <c r="A26" s="20" t="str">
        <f>+'11+'!A356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6" s="16" t="str">
        <f>+'11+'!C356</f>
        <v>01</v>
      </c>
      <c r="D26" s="16" t="str">
        <f>+'11+'!D356</f>
        <v>03</v>
      </c>
      <c r="E26" s="16" t="str">
        <f>+'11+'!E356</f>
        <v>77 2 04 19000</v>
      </c>
      <c r="F26" s="16" t="str">
        <f>+'11+'!F356</f>
        <v>100</v>
      </c>
      <c r="G26" s="18">
        <f>+G27</f>
        <v>561.15</v>
      </c>
      <c r="H26" s="18">
        <f>+H27</f>
        <v>561.15</v>
      </c>
    </row>
    <row r="27" spans="1:10" ht="25.5">
      <c r="A27" s="20" t="str">
        <f>+'11+'!A357</f>
        <v>Расходы на выплаты персоналу государственных (муниципальных) органов</v>
      </c>
      <c r="C27" s="16" t="str">
        <f>+'11+'!C357</f>
        <v>01</v>
      </c>
      <c r="D27" s="16" t="str">
        <f>+'11+'!D357</f>
        <v>03</v>
      </c>
      <c r="E27" s="16" t="str">
        <f>+'11+'!E357</f>
        <v>77 2 04 19000</v>
      </c>
      <c r="F27" s="16" t="str">
        <f>+'11+'!F357</f>
        <v>120</v>
      </c>
      <c r="G27" s="18">
        <f>+G28+G29+G30</f>
        <v>561.15</v>
      </c>
      <c r="H27" s="18">
        <f>+H28+H29+H30</f>
        <v>561.15</v>
      </c>
    </row>
    <row r="28" spans="1:10">
      <c r="A28" s="20" t="str">
        <f>+'11+'!A358</f>
        <v>Фонд оплаты труда и страховые взносы</v>
      </c>
      <c r="C28" s="16" t="str">
        <f>+'11+'!C358</f>
        <v>01</v>
      </c>
      <c r="D28" s="16" t="str">
        <f>+'11+'!D358</f>
        <v>03</v>
      </c>
      <c r="E28" s="16" t="str">
        <f>+'11+'!E358</f>
        <v>77 2 04 19000</v>
      </c>
      <c r="F28" s="16" t="str">
        <f>+'11+'!F358</f>
        <v>121</v>
      </c>
      <c r="G28" s="18">
        <f>+'12'!G353</f>
        <v>411.79</v>
      </c>
      <c r="H28" s="18">
        <f>+'12'!H353</f>
        <v>411.79</v>
      </c>
    </row>
    <row r="29" spans="1:10" ht="25.5">
      <c r="A29" s="20" t="str">
        <f>+'11+'!A359</f>
        <v>Иные выплаты персоналу, за исключением фонда оплаты труда</v>
      </c>
      <c r="C29" s="16" t="str">
        <f>+'11+'!C359</f>
        <v>01</v>
      </c>
      <c r="D29" s="16" t="str">
        <f>+'11+'!D359</f>
        <v>03</v>
      </c>
      <c r="E29" s="16" t="str">
        <f>+'11+'!E359</f>
        <v>77 2 04 19000</v>
      </c>
      <c r="F29" s="16" t="str">
        <f>+'11+'!F359</f>
        <v>122</v>
      </c>
      <c r="G29" s="18">
        <f>+'12'!G354</f>
        <v>25</v>
      </c>
      <c r="H29" s="18">
        <f>+'12'!H354</f>
        <v>25</v>
      </c>
    </row>
    <row r="30" spans="1:10" ht="51">
      <c r="A30" s="20" t="str">
        <f>+'11+'!A360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0" s="16" t="str">
        <f>+'11+'!C360</f>
        <v>01</v>
      </c>
      <c r="D30" s="16" t="str">
        <f>+'11+'!D360</f>
        <v>03</v>
      </c>
      <c r="E30" s="16" t="str">
        <f>+'11+'!E360</f>
        <v>77 2 04 19000</v>
      </c>
      <c r="F30" s="16" t="str">
        <f>+'11+'!F360</f>
        <v>129</v>
      </c>
      <c r="G30" s="18">
        <f>+'12'!G355</f>
        <v>124.36</v>
      </c>
      <c r="H30" s="18">
        <f>+'12'!H355</f>
        <v>124.36</v>
      </c>
    </row>
    <row r="31" spans="1:10" ht="25.5">
      <c r="A31" s="20" t="str">
        <f>+'11+'!A361</f>
        <v>Закупка товаров, работ и услуг для государственных (муниципальных) нужд</v>
      </c>
      <c r="C31" s="16" t="str">
        <f>+'11+'!C361</f>
        <v>01</v>
      </c>
      <c r="D31" s="16" t="str">
        <f>+'11+'!D361</f>
        <v>03</v>
      </c>
      <c r="E31" s="16" t="str">
        <f>+'11+'!E361</f>
        <v>77 2 04 19000</v>
      </c>
      <c r="F31" s="16" t="str">
        <f>+'11+'!F361</f>
        <v>200</v>
      </c>
      <c r="G31" s="16">
        <f>+G32</f>
        <v>537</v>
      </c>
      <c r="H31" s="16">
        <f>+H32</f>
        <v>281</v>
      </c>
    </row>
    <row r="32" spans="1:10" ht="25.5">
      <c r="A32" s="20" t="str">
        <f>+'11+'!A362</f>
        <v>Иные закупки товаров, работ и услуг для государственных (муниципальных) нужд</v>
      </c>
      <c r="C32" s="16" t="str">
        <f>+'11+'!C362</f>
        <v>01</v>
      </c>
      <c r="D32" s="16" t="str">
        <f>+'11+'!D362</f>
        <v>03</v>
      </c>
      <c r="E32" s="16" t="str">
        <f>+'11+'!E362</f>
        <v>77 2 04 19000</v>
      </c>
      <c r="F32" s="16" t="str">
        <f>+'11+'!F362</f>
        <v>240</v>
      </c>
      <c r="G32" s="18">
        <f>+G33+G34</f>
        <v>537</v>
      </c>
      <c r="H32" s="18">
        <f>+H33+H34</f>
        <v>281</v>
      </c>
    </row>
    <row r="33" spans="1:8" ht="25.5">
      <c r="A33" s="20" t="str">
        <f>+'11+'!A363</f>
        <v>Закупка товаров, работ, услуг в сфере информационно-коммуникационных услуг</v>
      </c>
      <c r="C33" s="16" t="str">
        <f>+'11+'!C363</f>
        <v>01</v>
      </c>
      <c r="D33" s="16" t="str">
        <f>+'11+'!D363</f>
        <v>03</v>
      </c>
      <c r="E33" s="16" t="str">
        <f>+'11+'!E363</f>
        <v>77 2 04 19000</v>
      </c>
      <c r="F33" s="16" t="str">
        <f>+'11+'!F363</f>
        <v>242</v>
      </c>
      <c r="G33" s="18">
        <f>+'12'!G358</f>
        <v>144.5</v>
      </c>
      <c r="H33" s="18">
        <f>+'12'!H358</f>
        <v>88.5</v>
      </c>
    </row>
    <row r="34" spans="1:8" ht="25.5">
      <c r="A34" s="20" t="str">
        <f>+'11+'!A364</f>
        <v>Прочая закупка товаров, работ и услуг для государственных (муниципальных) нужд</v>
      </c>
      <c r="C34" s="16" t="str">
        <f>+'11+'!C364</f>
        <v>01</v>
      </c>
      <c r="D34" s="16" t="str">
        <f>+'11+'!D364</f>
        <v>03</v>
      </c>
      <c r="E34" s="16" t="str">
        <f>+'11+'!E364</f>
        <v>77 2 04 19000</v>
      </c>
      <c r="F34" s="16" t="str">
        <f>+'11+'!F364</f>
        <v>244</v>
      </c>
      <c r="G34" s="18">
        <f>+'12'!G359</f>
        <v>392.5</v>
      </c>
      <c r="H34" s="18">
        <f>+'12'!H359</f>
        <v>192.5</v>
      </c>
    </row>
    <row r="35" spans="1:8">
      <c r="A35" s="20" t="str">
        <f>+'11+'!A365</f>
        <v>Иные бюджетные ассигнования</v>
      </c>
      <c r="C35" s="16" t="str">
        <f>+'11+'!C365</f>
        <v>01</v>
      </c>
      <c r="D35" s="16" t="str">
        <f>+'11+'!D365</f>
        <v>03</v>
      </c>
      <c r="E35" s="16" t="str">
        <f>+'11+'!E365</f>
        <v>77 2 04 19000</v>
      </c>
      <c r="F35" s="16" t="str">
        <f>+'11+'!F365</f>
        <v>800</v>
      </c>
      <c r="G35" s="16">
        <f>+G36</f>
        <v>9</v>
      </c>
      <c r="H35" s="16">
        <f>+H36</f>
        <v>9</v>
      </c>
    </row>
    <row r="36" spans="1:8" ht="38.25">
      <c r="A36" s="20" t="str">
        <f>+'11+'!A366</f>
        <v>Уплата налогов, сборов, обязательных платежей в бюджетную систему Российской Федерации, взносов и иных платежей</v>
      </c>
      <c r="C36" s="16" t="str">
        <f>+'11+'!C366</f>
        <v>01</v>
      </c>
      <c r="D36" s="16" t="str">
        <f>+'11+'!D366</f>
        <v>03</v>
      </c>
      <c r="E36" s="16" t="str">
        <f>+'11+'!E366</f>
        <v>77 2 04 19000</v>
      </c>
      <c r="F36" s="16" t="str">
        <f>+'11+'!F366</f>
        <v>850</v>
      </c>
      <c r="G36" s="18">
        <f>+G37+G38+G39</f>
        <v>9</v>
      </c>
      <c r="H36" s="18">
        <f>+H37+H38+H39</f>
        <v>9</v>
      </c>
    </row>
    <row r="37" spans="1:8" ht="25.5">
      <c r="A37" s="20" t="str">
        <f>+'11+'!A367</f>
        <v>Уплата налога на имущество организаций и земельного налога</v>
      </c>
      <c r="C37" s="16" t="str">
        <f>+'11+'!C367</f>
        <v>01</v>
      </c>
      <c r="D37" s="16" t="str">
        <f>+'11+'!D367</f>
        <v>03</v>
      </c>
      <c r="E37" s="16" t="str">
        <f>+'11+'!E367</f>
        <v>77 2 04 19000</v>
      </c>
      <c r="F37" s="16" t="str">
        <f>+'11+'!F367</f>
        <v>851</v>
      </c>
      <c r="G37" s="18">
        <f>+'12'!G362</f>
        <v>4.5</v>
      </c>
      <c r="H37" s="18">
        <f>+'12'!H362</f>
        <v>4.5</v>
      </c>
    </row>
    <row r="38" spans="1:8" ht="25.5">
      <c r="A38" s="20" t="str">
        <f>+'11+'!A368</f>
        <v>Уплата прочих налогов, сборов и иных платежей</v>
      </c>
      <c r="C38" s="16" t="str">
        <f>+'11+'!C368</f>
        <v>01</v>
      </c>
      <c r="D38" s="16" t="str">
        <f>+'11+'!D368</f>
        <v>03</v>
      </c>
      <c r="E38" s="16" t="str">
        <f>+'11+'!E368</f>
        <v>77 2 04 19000</v>
      </c>
      <c r="F38" s="16" t="str">
        <f>+'11+'!F368</f>
        <v>852</v>
      </c>
      <c r="G38" s="18">
        <f>+'12'!G363</f>
        <v>4.5</v>
      </c>
      <c r="H38" s="18">
        <f>+'12'!H363</f>
        <v>4.5</v>
      </c>
    </row>
    <row r="39" spans="1:8">
      <c r="A39" s="20" t="str">
        <f>+'11+'!A369</f>
        <v>Уплата иных платежей</v>
      </c>
      <c r="B39" s="20"/>
      <c r="C39" s="16" t="str">
        <f>+'11+'!C369</f>
        <v>01</v>
      </c>
      <c r="D39" s="16" t="str">
        <f>+'11+'!D369</f>
        <v>04</v>
      </c>
      <c r="E39" s="16" t="str">
        <f>+'11+'!E369</f>
        <v>77 2 04 19000</v>
      </c>
      <c r="F39" s="16" t="str">
        <f>+'11+'!F369</f>
        <v>853</v>
      </c>
      <c r="G39" s="18">
        <f>+'12'!G364</f>
        <v>0</v>
      </c>
      <c r="H39" s="18">
        <f>+'12'!H364</f>
        <v>0</v>
      </c>
    </row>
    <row r="40" spans="1:8" ht="25.5">
      <c r="A40" s="20" t="str">
        <f>+'11+'!A370</f>
        <v>Председатель представительного органа муниципального района Республики Тыва</v>
      </c>
      <c r="C40" s="16" t="str">
        <f>+'11+'!C370</f>
        <v>01</v>
      </c>
      <c r="D40" s="16" t="str">
        <f>+'11+'!D370</f>
        <v>03</v>
      </c>
      <c r="E40" s="16" t="str">
        <f>+'11+'!E370</f>
        <v>78 2 11 19000</v>
      </c>
      <c r="F40" s="16" t="str">
        <f>+'11+'!F370</f>
        <v xml:space="preserve">   </v>
      </c>
      <c r="G40" s="18">
        <f>+G41</f>
        <v>1114.73</v>
      </c>
      <c r="H40" s="18">
        <f>+H41</f>
        <v>1114.73</v>
      </c>
    </row>
    <row r="41" spans="1:8" ht="76.5">
      <c r="A41" s="20" t="str">
        <f>+'11+'!A371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1" s="16" t="str">
        <f>+'11+'!C371</f>
        <v>01</v>
      </c>
      <c r="D41" s="16" t="str">
        <f>+'11+'!D371</f>
        <v>03</v>
      </c>
      <c r="E41" s="16" t="str">
        <f>+'11+'!E371</f>
        <v>78 2 11 19000</v>
      </c>
      <c r="F41" s="16" t="str">
        <f>+'11+'!F371</f>
        <v>100</v>
      </c>
      <c r="G41" s="18">
        <f>+G42</f>
        <v>1114.73</v>
      </c>
      <c r="H41" s="18">
        <f>+H42</f>
        <v>1114.73</v>
      </c>
    </row>
    <row r="42" spans="1:8" ht="25.5">
      <c r="A42" s="20" t="str">
        <f>+'11+'!A372</f>
        <v>Расходы на выплаты персоналу государственных (муниципальных) органов</v>
      </c>
      <c r="C42" s="16" t="str">
        <f>+'11+'!C372</f>
        <v>01</v>
      </c>
      <c r="D42" s="16" t="str">
        <f>+'11+'!D372</f>
        <v>03</v>
      </c>
      <c r="E42" s="16" t="str">
        <f>+'11+'!E372</f>
        <v>78 2 11 19000</v>
      </c>
      <c r="F42" s="16" t="str">
        <f>+'11+'!F372</f>
        <v>120</v>
      </c>
      <c r="G42" s="18">
        <f>+G43+G44</f>
        <v>1114.73</v>
      </c>
      <c r="H42" s="18">
        <f>+H43+H44</f>
        <v>1114.73</v>
      </c>
    </row>
    <row r="43" spans="1:8">
      <c r="A43" s="20" t="str">
        <f>+'11+'!A373</f>
        <v>Фонд оплаты труда и страховые взносы</v>
      </c>
      <c r="C43" s="16" t="str">
        <f>+'11+'!C373</f>
        <v>01</v>
      </c>
      <c r="D43" s="16" t="str">
        <f>+'11+'!D373</f>
        <v>03</v>
      </c>
      <c r="E43" s="16" t="str">
        <f>+'11+'!E373</f>
        <v>78 2 11 19000</v>
      </c>
      <c r="F43" s="16" t="str">
        <f>+'11+'!F373</f>
        <v>121</v>
      </c>
      <c r="G43" s="18">
        <f>+'12'!G368</f>
        <v>856.17</v>
      </c>
      <c r="H43" s="18">
        <f>+'12'!H368</f>
        <v>856.17</v>
      </c>
    </row>
    <row r="44" spans="1:8" ht="51">
      <c r="A44" s="20" t="str">
        <f>+'11+'!A374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4" s="16" t="str">
        <f>+'11+'!C374</f>
        <v>01</v>
      </c>
      <c r="D44" s="16" t="str">
        <f>+'11+'!D374</f>
        <v>03</v>
      </c>
      <c r="E44" s="16" t="str">
        <f>+'11+'!E374</f>
        <v>78 2 11 19000</v>
      </c>
      <c r="F44" s="16" t="str">
        <f>+'11+'!F374</f>
        <v>129</v>
      </c>
      <c r="G44" s="18">
        <f>+'12'!G369</f>
        <v>258.56</v>
      </c>
      <c r="H44" s="18">
        <f>+'12'!H369</f>
        <v>258.56</v>
      </c>
    </row>
    <row r="45" spans="1:8" ht="25.5">
      <c r="A45" s="20" t="str">
        <f>+'11+'!A375</f>
        <v>Депутаты (члены) представительного органа муниципального района Республики Тыва</v>
      </c>
      <c r="C45" s="16" t="str">
        <f>+'11+'!C375</f>
        <v>01</v>
      </c>
      <c r="D45" s="16" t="str">
        <f>+'11+'!D375</f>
        <v>03</v>
      </c>
      <c r="E45" s="16" t="str">
        <f>+'11+'!E375</f>
        <v>78 2 12 19000</v>
      </c>
      <c r="F45" s="16" t="str">
        <f>+'11+'!F375</f>
        <v xml:space="preserve">   </v>
      </c>
      <c r="G45" s="16">
        <f>+G46</f>
        <v>956.01</v>
      </c>
      <c r="H45" s="16">
        <f>+H46</f>
        <v>956.01</v>
      </c>
    </row>
    <row r="46" spans="1:8" ht="76.5">
      <c r="A46" s="20" t="str">
        <f>+'11+'!A376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6" s="16" t="str">
        <f>+'11+'!C376</f>
        <v>01</v>
      </c>
      <c r="D46" s="16" t="str">
        <f>+'11+'!D376</f>
        <v>03</v>
      </c>
      <c r="E46" s="16" t="str">
        <f>+'11+'!E376</f>
        <v>78 2 12 19000</v>
      </c>
      <c r="F46" s="16" t="str">
        <f>+'11+'!F376</f>
        <v>100</v>
      </c>
      <c r="G46" s="16">
        <f>+G47</f>
        <v>956.01</v>
      </c>
      <c r="H46" s="16">
        <f>+H47</f>
        <v>956.01</v>
      </c>
    </row>
    <row r="47" spans="1:8" ht="25.5">
      <c r="A47" s="20" t="str">
        <f>+'11+'!A377</f>
        <v>Расходы на выплаты персоналу государственных (муниципальных) органов</v>
      </c>
      <c r="C47" s="16" t="str">
        <f>+'11+'!C377</f>
        <v>01</v>
      </c>
      <c r="D47" s="16" t="str">
        <f>+'11+'!D377</f>
        <v>03</v>
      </c>
      <c r="E47" s="16" t="str">
        <f>+'11+'!E377</f>
        <v>78 2 12 19000</v>
      </c>
      <c r="F47" s="16" t="str">
        <f>+'11+'!F377</f>
        <v>120</v>
      </c>
      <c r="G47" s="18">
        <f>+G48+G49</f>
        <v>956.01</v>
      </c>
      <c r="H47" s="18">
        <f>+H48+H49</f>
        <v>956.01</v>
      </c>
    </row>
    <row r="48" spans="1:8">
      <c r="A48" s="20" t="str">
        <f>+'11+'!A378</f>
        <v>Фонд оплаты труда и страховые взносы</v>
      </c>
      <c r="C48" s="16" t="str">
        <f>+'11+'!C378</f>
        <v>01</v>
      </c>
      <c r="D48" s="16" t="str">
        <f>+'11+'!D378</f>
        <v>03</v>
      </c>
      <c r="E48" s="16" t="str">
        <f>+'11+'!E378</f>
        <v>78 2 12 19000</v>
      </c>
      <c r="F48" s="16" t="str">
        <f>+'11+'!F378</f>
        <v>121</v>
      </c>
      <c r="G48" s="18">
        <f>+'12'!G373</f>
        <v>734.26</v>
      </c>
      <c r="H48" s="18">
        <f>+'12'!H373</f>
        <v>734.26</v>
      </c>
    </row>
    <row r="49" spans="1:8" ht="51">
      <c r="A49" s="20" t="str">
        <f>+'11+'!A379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9" s="16" t="str">
        <f>+'11+'!C379</f>
        <v>01</v>
      </c>
      <c r="D49" s="16" t="str">
        <f>+'11+'!D379</f>
        <v>03</v>
      </c>
      <c r="E49" s="16" t="str">
        <f>+'11+'!E379</f>
        <v>78 2 12 19000</v>
      </c>
      <c r="F49" s="16" t="str">
        <f>+'11+'!F379</f>
        <v>129</v>
      </c>
      <c r="G49" s="18">
        <f>+'12'!G374</f>
        <v>221.75</v>
      </c>
      <c r="H49" s="18">
        <f>+'12'!H374</f>
        <v>221.75</v>
      </c>
    </row>
    <row r="50" spans="1:8" s="17" customFormat="1">
      <c r="A50" s="21"/>
      <c r="C50" s="17" t="s">
        <v>33</v>
      </c>
      <c r="D50" s="17" t="s">
        <v>71</v>
      </c>
      <c r="G50" s="17">
        <f>+G51+G57</f>
        <v>12245.61</v>
      </c>
      <c r="H50" s="16">
        <f>+H51+H57</f>
        <v>11398.61</v>
      </c>
    </row>
    <row r="51" spans="1:8" ht="38.25">
      <c r="A51" s="21" t="str">
        <f>+'11+'!A429</f>
        <v>Предупреждение и ликвидация последствий чрезвычайных ситуаций реализация мер пожарной безопасности</v>
      </c>
      <c r="B51" s="17"/>
      <c r="C51" s="17" t="str">
        <f>+'11+'!C429</f>
        <v>01</v>
      </c>
      <c r="D51" s="17" t="str">
        <f>+'11+'!D429</f>
        <v>04</v>
      </c>
      <c r="E51" s="17" t="str">
        <f>+'11+'!E429</f>
        <v>77 1 00 00000</v>
      </c>
      <c r="F51" s="17">
        <f>+'11+'!F429</f>
        <v>0</v>
      </c>
      <c r="G51" s="16">
        <f t="shared" ref="G51:H55" si="1">+G52</f>
        <v>50</v>
      </c>
      <c r="H51" s="16">
        <f t="shared" si="1"/>
        <v>20</v>
      </c>
    </row>
    <row r="52" spans="1:8" ht="25.5">
      <c r="A52" s="21" t="str">
        <f>+'11+'!A430</f>
        <v>Основное мероприятие : "резервные фонды"</v>
      </c>
      <c r="B52" s="17"/>
      <c r="C52" s="17" t="str">
        <f>+'11+'!C430</f>
        <v>01</v>
      </c>
      <c r="D52" s="17" t="str">
        <f>+'11+'!D430</f>
        <v>04</v>
      </c>
      <c r="E52" s="17" t="str">
        <f>+'11+'!E430</f>
        <v>77 1 01 00000</v>
      </c>
      <c r="F52" s="17">
        <f>+'11+'!F430</f>
        <v>0</v>
      </c>
      <c r="G52" s="16">
        <f t="shared" si="1"/>
        <v>50</v>
      </c>
      <c r="H52" s="16">
        <f t="shared" si="1"/>
        <v>20</v>
      </c>
    </row>
    <row r="53" spans="1:8">
      <c r="A53" s="21" t="str">
        <f>+'11+'!A431</f>
        <v>Резервные средства</v>
      </c>
      <c r="B53" s="17"/>
      <c r="C53" s="17" t="str">
        <f>+'11+'!C431</f>
        <v>01</v>
      </c>
      <c r="D53" s="17" t="str">
        <f>+'11+'!D431</f>
        <v>04</v>
      </c>
      <c r="E53" s="17" t="str">
        <f>+'11+'!E431</f>
        <v>77 1 01 07008</v>
      </c>
      <c r="F53" s="17">
        <f>+'11+'!F431</f>
        <v>0</v>
      </c>
      <c r="G53" s="16">
        <f t="shared" si="1"/>
        <v>50</v>
      </c>
      <c r="H53" s="16">
        <f t="shared" si="1"/>
        <v>20</v>
      </c>
    </row>
    <row r="54" spans="1:8" ht="25.5">
      <c r="A54" s="21" t="str">
        <f>+'11+'!A432</f>
        <v>Закупка товаров, работ и услуг для государственных (муниципальных) нужд</v>
      </c>
      <c r="B54" s="17"/>
      <c r="C54" s="17" t="str">
        <f>+'11+'!C432</f>
        <v>01</v>
      </c>
      <c r="D54" s="17" t="str">
        <f>+'11+'!D432</f>
        <v>04</v>
      </c>
      <c r="E54" s="17" t="str">
        <f>+'11+'!E432</f>
        <v>77 1 01 07008</v>
      </c>
      <c r="F54" s="17" t="str">
        <f>+'11+'!F432</f>
        <v>200</v>
      </c>
      <c r="G54" s="16">
        <f t="shared" si="1"/>
        <v>50</v>
      </c>
      <c r="H54" s="16">
        <f t="shared" si="1"/>
        <v>20</v>
      </c>
    </row>
    <row r="55" spans="1:8" ht="25.5">
      <c r="A55" s="21" t="str">
        <f>+'11+'!A433</f>
        <v>Иные закупки товаров, работ и услуг для государственных (муниципальных) нужд</v>
      </c>
      <c r="B55" s="17"/>
      <c r="C55" s="17" t="str">
        <f>+'11+'!C433</f>
        <v>01</v>
      </c>
      <c r="D55" s="17" t="str">
        <f>+'11+'!D433</f>
        <v>04</v>
      </c>
      <c r="E55" s="17" t="str">
        <f>+'11+'!E433</f>
        <v>77 1 01 07008</v>
      </c>
      <c r="F55" s="17" t="str">
        <f>+'11+'!F433</f>
        <v>240</v>
      </c>
      <c r="G55" s="18">
        <f t="shared" si="1"/>
        <v>50</v>
      </c>
      <c r="H55" s="18">
        <f t="shared" si="1"/>
        <v>20</v>
      </c>
    </row>
    <row r="56" spans="1:8" ht="25.5">
      <c r="A56" s="21" t="str">
        <f>+'11+'!A434</f>
        <v>Прочая закупка товаров, работ и услуг для государственных (муниципальных) нужд</v>
      </c>
      <c r="B56" s="17"/>
      <c r="C56" s="17" t="str">
        <f>+'11+'!C434</f>
        <v>01</v>
      </c>
      <c r="D56" s="17" t="str">
        <f>+'11+'!D434</f>
        <v>04</v>
      </c>
      <c r="E56" s="17" t="str">
        <f>+'11+'!E434</f>
        <v>77 1 01 07008</v>
      </c>
      <c r="F56" s="17" t="str">
        <f>+'11+'!F434</f>
        <v>244</v>
      </c>
      <c r="G56" s="18">
        <f>+'12'!G429</f>
        <v>50</v>
      </c>
      <c r="H56" s="18">
        <f>+'12'!H429</f>
        <v>20</v>
      </c>
    </row>
    <row r="57" spans="1:8">
      <c r="A57" s="21" t="str">
        <f>+'11+'!A407</f>
        <v>Центральный аппарат</v>
      </c>
      <c r="B57" s="17"/>
      <c r="C57" s="17" t="str">
        <f>+'11+'!C407</f>
        <v>01</v>
      </c>
      <c r="D57" s="17" t="str">
        <f>+'11+'!D407</f>
        <v>04</v>
      </c>
      <c r="E57" s="17" t="str">
        <f>+'11+'!E407</f>
        <v>77 2 04 19000</v>
      </c>
      <c r="F57" s="17" t="str">
        <f>+'11+'!F407</f>
        <v xml:space="preserve">   </v>
      </c>
      <c r="G57" s="17">
        <f>+G58+G63+G67</f>
        <v>12195.61</v>
      </c>
      <c r="H57" s="17">
        <f>+H58+H63+H67</f>
        <v>11378.61</v>
      </c>
    </row>
    <row r="58" spans="1:8" ht="76.5">
      <c r="A58" s="21" t="str">
        <f>+'11+'!A408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8" s="17"/>
      <c r="C58" s="17" t="str">
        <f>+'11+'!C408</f>
        <v>01</v>
      </c>
      <c r="D58" s="17" t="str">
        <f>+'11+'!D408</f>
        <v>04</v>
      </c>
      <c r="E58" s="17" t="str">
        <f>+'11+'!E408</f>
        <v>77 2 04 19000</v>
      </c>
      <c r="F58" s="17" t="str">
        <f>+'11+'!F408</f>
        <v>100</v>
      </c>
      <c r="G58" s="16">
        <f>+G59</f>
        <v>10714.85</v>
      </c>
      <c r="H58" s="16">
        <f>+H59</f>
        <v>10689.85</v>
      </c>
    </row>
    <row r="59" spans="1:8" ht="25.5">
      <c r="A59" s="21" t="str">
        <f>+'11+'!A409</f>
        <v>Расходы на выплаты персоналу государственных (муниципальных) органов</v>
      </c>
      <c r="B59" s="17"/>
      <c r="C59" s="17" t="str">
        <f>+'11+'!C409</f>
        <v>01</v>
      </c>
      <c r="D59" s="17" t="str">
        <f>+'11+'!D409</f>
        <v>04</v>
      </c>
      <c r="E59" s="17" t="str">
        <f>+'11+'!E409</f>
        <v>77 2 04 19000</v>
      </c>
      <c r="F59" s="17" t="str">
        <f>+'11+'!F409</f>
        <v>120</v>
      </c>
      <c r="G59" s="18">
        <f>+G60+G61+G62</f>
        <v>10714.85</v>
      </c>
      <c r="H59" s="18">
        <f>+H60+H61+H62</f>
        <v>10689.85</v>
      </c>
    </row>
    <row r="60" spans="1:8">
      <c r="A60" s="21" t="str">
        <f>+'11+'!A410</f>
        <v>Фонд оплаты труда и страховые взносы</v>
      </c>
      <c r="B60" s="17"/>
      <c r="C60" s="17" t="str">
        <f>+'11+'!C410</f>
        <v>01</v>
      </c>
      <c r="D60" s="17" t="str">
        <f>+'11+'!D410</f>
        <v>04</v>
      </c>
      <c r="E60" s="17" t="str">
        <f>+'11+'!E410</f>
        <v>77 2 04 19000</v>
      </c>
      <c r="F60" s="17" t="str">
        <f>+'11+'!F410</f>
        <v>121</v>
      </c>
      <c r="G60" s="18">
        <f>+'12'!G405</f>
        <v>8210.33</v>
      </c>
      <c r="H60" s="18">
        <f>+'12'!H405</f>
        <v>8210.33</v>
      </c>
    </row>
    <row r="61" spans="1:8" ht="25.5">
      <c r="A61" s="21" t="str">
        <f>+'11+'!A411</f>
        <v>Иные выплаты персоналу, за исключением фонда оплаты труда</v>
      </c>
      <c r="B61" s="17"/>
      <c r="C61" s="17" t="str">
        <f>+'11+'!C411</f>
        <v>01</v>
      </c>
      <c r="D61" s="17" t="str">
        <f>+'11+'!D411</f>
        <v>04</v>
      </c>
      <c r="E61" s="17" t="str">
        <f>+'11+'!E411</f>
        <v>77 2 04 19000</v>
      </c>
      <c r="F61" s="17" t="str">
        <f>+'11+'!F411</f>
        <v>122</v>
      </c>
      <c r="G61" s="18">
        <f>+'12'!G406</f>
        <v>25</v>
      </c>
      <c r="H61" s="18">
        <f>+'12'!H406</f>
        <v>0</v>
      </c>
    </row>
    <row r="62" spans="1:8" ht="51">
      <c r="A62" s="21" t="str">
        <f>+'11+'!A412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2" s="17"/>
      <c r="C62" s="17" t="str">
        <f>+'11+'!C412</f>
        <v>01</v>
      </c>
      <c r="D62" s="17" t="str">
        <f>+'11+'!D412</f>
        <v>04</v>
      </c>
      <c r="E62" s="17" t="str">
        <f>+'11+'!E412</f>
        <v>77 2 04 19000</v>
      </c>
      <c r="F62" s="17" t="str">
        <f>+'11+'!F412</f>
        <v>129</v>
      </c>
      <c r="G62" s="18">
        <f>+'12'!G407</f>
        <v>2479.52</v>
      </c>
      <c r="H62" s="18">
        <f>+'12'!H407</f>
        <v>2479.52</v>
      </c>
    </row>
    <row r="63" spans="1:8" ht="25.5">
      <c r="A63" s="21" t="str">
        <f>+'11+'!A413</f>
        <v>Закупка товаров, работ и услуг для государственных (муниципальных) нужд</v>
      </c>
      <c r="B63" s="17"/>
      <c r="C63" s="17" t="str">
        <f>+'11+'!C413</f>
        <v>01</v>
      </c>
      <c r="D63" s="17" t="str">
        <f>+'11+'!D413</f>
        <v>04</v>
      </c>
      <c r="E63" s="17" t="str">
        <f>+'11+'!E413</f>
        <v>77 2 04 19000</v>
      </c>
      <c r="F63" s="17" t="str">
        <f>+'11+'!F413</f>
        <v>200</v>
      </c>
      <c r="G63" s="16">
        <f>+G64</f>
        <v>1173.76</v>
      </c>
      <c r="H63" s="16">
        <f>+H64</f>
        <v>573.76</v>
      </c>
    </row>
    <row r="64" spans="1:8" ht="25.5">
      <c r="A64" s="21" t="str">
        <f>+'11+'!A414</f>
        <v>Иные закупки товаров, работ и услуг для государственных (муниципальных) нужд</v>
      </c>
      <c r="B64" s="17"/>
      <c r="C64" s="17" t="str">
        <f>+'11+'!C414</f>
        <v>01</v>
      </c>
      <c r="D64" s="17" t="str">
        <f>+'11+'!D414</f>
        <v>04</v>
      </c>
      <c r="E64" s="17" t="str">
        <f>+'11+'!E414</f>
        <v>77 2 04 19000</v>
      </c>
      <c r="F64" s="17" t="str">
        <f>+'11+'!F414</f>
        <v>240</v>
      </c>
      <c r="G64" s="18">
        <f>+G65+G66</f>
        <v>1173.76</v>
      </c>
      <c r="H64" s="18">
        <f>+H65+H66</f>
        <v>573.76</v>
      </c>
    </row>
    <row r="65" spans="1:8" ht="25.5">
      <c r="A65" s="21" t="str">
        <f>+'11+'!A415</f>
        <v>Закупка товаров, работ, услуг в сфере информационно-коммуникационных услуг</v>
      </c>
      <c r="B65" s="17"/>
      <c r="C65" s="17" t="str">
        <f>+'11+'!C415</f>
        <v>01</v>
      </c>
      <c r="D65" s="17" t="str">
        <f>+'11+'!D415</f>
        <v>04</v>
      </c>
      <c r="E65" s="17" t="str">
        <f>+'11+'!E415</f>
        <v>77 2 04 19000</v>
      </c>
      <c r="F65" s="17" t="str">
        <f>+'11+'!F415</f>
        <v>242</v>
      </c>
      <c r="G65" s="18">
        <f>+'12'!G410</f>
        <v>154</v>
      </c>
      <c r="H65" s="18">
        <f>+'12'!H410</f>
        <v>154</v>
      </c>
    </row>
    <row r="66" spans="1:8" ht="25.5">
      <c r="A66" s="21" t="str">
        <f>+'11+'!A416</f>
        <v>Прочая закупка товаров, работ и услуг для государственных (муниципальных) нужд</v>
      </c>
      <c r="B66" s="17"/>
      <c r="C66" s="17" t="str">
        <f>+'11+'!C416</f>
        <v>01</v>
      </c>
      <c r="D66" s="17" t="str">
        <f>+'11+'!D416</f>
        <v>04</v>
      </c>
      <c r="E66" s="17" t="str">
        <f>+'11+'!E416</f>
        <v>77 2 04 19000</v>
      </c>
      <c r="F66" s="17" t="str">
        <f>+'11+'!F416</f>
        <v>244</v>
      </c>
      <c r="G66" s="18">
        <f>+'12'!G411</f>
        <v>1019.76</v>
      </c>
      <c r="H66" s="18">
        <f>+'12'!H411</f>
        <v>419.76</v>
      </c>
    </row>
    <row r="67" spans="1:8">
      <c r="A67" s="21" t="str">
        <f>+'11+'!A417</f>
        <v>Иные бюджетные ассигнования</v>
      </c>
      <c r="B67" s="17"/>
      <c r="C67" s="17" t="str">
        <f>+'11+'!C417</f>
        <v>01</v>
      </c>
      <c r="D67" s="17" t="str">
        <f>+'11+'!D417</f>
        <v>04</v>
      </c>
      <c r="E67" s="17" t="str">
        <f>+'11+'!E417</f>
        <v>77 2 04 19000</v>
      </c>
      <c r="F67" s="17" t="str">
        <f>+'11+'!F417</f>
        <v>800</v>
      </c>
      <c r="G67" s="17">
        <f>+G68+G70</f>
        <v>307</v>
      </c>
      <c r="H67" s="17">
        <f>+H68+H70</f>
        <v>115</v>
      </c>
    </row>
    <row r="68" spans="1:8" hidden="1">
      <c r="A68" s="21" t="str">
        <f>+'11+'!A418</f>
        <v>Исполнение судебных актов</v>
      </c>
      <c r="B68" s="21"/>
      <c r="C68" s="17" t="str">
        <f>+'11+'!C418</f>
        <v>01</v>
      </c>
      <c r="D68" s="17" t="str">
        <f>+'11+'!D418</f>
        <v>04</v>
      </c>
      <c r="E68" s="17" t="str">
        <f>+'11+'!E418</f>
        <v>77 2 04 19000</v>
      </c>
      <c r="F68" s="17" t="str">
        <f>+'11+'!F418</f>
        <v>830</v>
      </c>
      <c r="G68" s="17" t="s">
        <v>824</v>
      </c>
      <c r="H68" s="17" t="s">
        <v>824</v>
      </c>
    </row>
    <row r="69" spans="1:8" ht="51" hidden="1">
      <c r="A69" s="21" t="str">
        <f>+'11+'!A419</f>
        <v xml:space="preserve"> Исполнение судебных актов Российской Федерации
и мировых соглашений по возмещению причиненного вреда</v>
      </c>
      <c r="B69" s="21"/>
      <c r="C69" s="17" t="str">
        <f>+'11+'!C419</f>
        <v>01</v>
      </c>
      <c r="D69" s="17" t="str">
        <f>+'11+'!D419</f>
        <v>04</v>
      </c>
      <c r="E69" s="17" t="str">
        <f>+'11+'!E419</f>
        <v>77 2 04 19000</v>
      </c>
      <c r="F69" s="17" t="str">
        <f>+'11+'!F419</f>
        <v>831</v>
      </c>
      <c r="G69" s="18">
        <f>+'12'!G414</f>
        <v>0</v>
      </c>
      <c r="H69" s="18"/>
    </row>
    <row r="70" spans="1:8" ht="38.25">
      <c r="A70" s="21" t="str">
        <f>+'11+'!A420</f>
        <v>Уплата налогов, сборов, обязательных платежей в бюджетную систему Российской Федерации, взносов и иных платежей</v>
      </c>
      <c r="B70" s="17"/>
      <c r="C70" s="17" t="str">
        <f>+'11+'!C420</f>
        <v>01</v>
      </c>
      <c r="D70" s="17" t="str">
        <f>+'11+'!D420</f>
        <v>04</v>
      </c>
      <c r="E70" s="17" t="str">
        <f>+'11+'!E420</f>
        <v>77 2 04 19000</v>
      </c>
      <c r="F70" s="17" t="str">
        <f>+'11+'!F420</f>
        <v>850</v>
      </c>
      <c r="G70" s="18">
        <f>+G71+G72+G73</f>
        <v>307</v>
      </c>
      <c r="H70" s="18">
        <f>+H71+H72+H73</f>
        <v>115</v>
      </c>
    </row>
    <row r="71" spans="1:8" ht="25.5">
      <c r="A71" s="21" t="str">
        <f>+'11+'!A421</f>
        <v>Уплата налога на имущество организаций и земельного налога</v>
      </c>
      <c r="B71" s="17"/>
      <c r="C71" s="17" t="str">
        <f>+'11+'!C421</f>
        <v>01</v>
      </c>
      <c r="D71" s="17" t="str">
        <f>+'11+'!D421</f>
        <v>04</v>
      </c>
      <c r="E71" s="17" t="str">
        <f>+'11+'!E421</f>
        <v>77 2 04 19000</v>
      </c>
      <c r="F71" s="17" t="str">
        <f>+'11+'!F421</f>
        <v>851</v>
      </c>
      <c r="G71" s="18">
        <f>+'12'!G416</f>
        <v>177</v>
      </c>
      <c r="H71" s="18">
        <f>+'12'!H416</f>
        <v>35</v>
      </c>
    </row>
    <row r="72" spans="1:8" ht="25.5">
      <c r="A72" s="21" t="str">
        <f>+'11+'!A422</f>
        <v>Уплата прочих налогов, сборов и иных платежей</v>
      </c>
      <c r="B72" s="17"/>
      <c r="C72" s="17" t="str">
        <f>+'11+'!C422</f>
        <v>01</v>
      </c>
      <c r="D72" s="17" t="str">
        <f>+'11+'!D422</f>
        <v>04</v>
      </c>
      <c r="E72" s="17" t="str">
        <f>+'11+'!E422</f>
        <v>77 2 04 19000</v>
      </c>
      <c r="F72" s="17" t="str">
        <f>+'11+'!F422</f>
        <v>852</v>
      </c>
      <c r="G72" s="18">
        <f>+'12'!G417</f>
        <v>50</v>
      </c>
      <c r="H72" s="18">
        <f>+'12'!H417</f>
        <v>50</v>
      </c>
    </row>
    <row r="73" spans="1:8">
      <c r="A73" s="21" t="str">
        <f>+'11+'!A423</f>
        <v>Уплата иных платежей</v>
      </c>
      <c r="B73" s="17"/>
      <c r="C73" s="17" t="str">
        <f>+'11+'!C423</f>
        <v>01</v>
      </c>
      <c r="D73" s="17" t="str">
        <f>+'11+'!D423</f>
        <v>04</v>
      </c>
      <c r="E73" s="17" t="str">
        <f>+'11+'!E423</f>
        <v>77 2 04 19000</v>
      </c>
      <c r="F73" s="17" t="str">
        <f>+'11+'!F423</f>
        <v>853</v>
      </c>
      <c r="G73" s="18">
        <f>+'12'!G418</f>
        <v>80</v>
      </c>
      <c r="H73" s="18">
        <f>+'12'!H418</f>
        <v>30</v>
      </c>
    </row>
    <row r="74" spans="1:8" ht="76.5" hidden="1">
      <c r="A74" s="21" t="str">
        <f>+'11+'!A424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74" s="17"/>
      <c r="C74" s="17" t="str">
        <f>+'11+'!C424</f>
        <v>01</v>
      </c>
      <c r="D74" s="17" t="str">
        <f>+'11+'!D424</f>
        <v>04</v>
      </c>
      <c r="E74" s="17" t="str">
        <f>+'11+'!E424</f>
        <v>77 2 14 19000</v>
      </c>
      <c r="F74" s="17" t="str">
        <f>+'11+'!F424</f>
        <v xml:space="preserve">   </v>
      </c>
      <c r="G74" s="16">
        <f>+'11+'!G424</f>
        <v>0</v>
      </c>
      <c r="H74" s="16">
        <f>+'11+'!H424</f>
        <v>0</v>
      </c>
    </row>
    <row r="75" spans="1:8" hidden="1">
      <c r="A75" s="21" t="str">
        <f>+'11+'!A425</f>
        <v>Центральный аппарат</v>
      </c>
      <c r="B75" s="17"/>
      <c r="C75" s="17" t="str">
        <f>+'11+'!C425</f>
        <v>01</v>
      </c>
      <c r="D75" s="17" t="str">
        <f>+'11+'!D425</f>
        <v>04</v>
      </c>
      <c r="E75" s="17" t="str">
        <f>+'11+'!E425</f>
        <v>77 2 14 19000</v>
      </c>
      <c r="F75" s="17" t="str">
        <f>+'11+'!F425</f>
        <v xml:space="preserve">   </v>
      </c>
      <c r="G75" s="16">
        <f>+'11+'!G425</f>
        <v>0</v>
      </c>
      <c r="H75" s="16">
        <f>+'11+'!H425</f>
        <v>0</v>
      </c>
    </row>
    <row r="76" spans="1:8" ht="76.5" hidden="1">
      <c r="A76" s="21" t="str">
        <f>+'11+'!A426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6" s="17"/>
      <c r="C76" s="17" t="str">
        <f>+'11+'!C426</f>
        <v>01</v>
      </c>
      <c r="D76" s="17" t="str">
        <f>+'11+'!D426</f>
        <v>04</v>
      </c>
      <c r="E76" s="17" t="str">
        <f>+'11+'!E426</f>
        <v>77 2 14 19000</v>
      </c>
      <c r="F76" s="17" t="str">
        <f>+'11+'!F426</f>
        <v>100</v>
      </c>
      <c r="G76" s="16">
        <f>+'11+'!G426</f>
        <v>0</v>
      </c>
      <c r="H76" s="16">
        <f>+'11+'!H426</f>
        <v>0</v>
      </c>
    </row>
    <row r="77" spans="1:8" ht="25.5" hidden="1">
      <c r="A77" s="21" t="str">
        <f>+'11+'!A427</f>
        <v>Расходы на выплаты персоналу государственных (муниципальных) органов</v>
      </c>
      <c r="B77" s="17"/>
      <c r="C77" s="17" t="str">
        <f>+'11+'!C427</f>
        <v>01</v>
      </c>
      <c r="D77" s="17" t="str">
        <f>+'11+'!D427</f>
        <v>04</v>
      </c>
      <c r="E77" s="17" t="str">
        <f>+'11+'!E427</f>
        <v>77 2 14 19000</v>
      </c>
      <c r="F77" s="17" t="str">
        <f>+'11+'!F427</f>
        <v>120</v>
      </c>
      <c r="G77" s="16">
        <f>+'11+'!G427</f>
        <v>0</v>
      </c>
      <c r="H77" s="16">
        <f>+'11+'!H427</f>
        <v>0</v>
      </c>
    </row>
    <row r="78" spans="1:8" ht="25.5" hidden="1">
      <c r="A78" s="21" t="str">
        <f>+'11+'!A428</f>
        <v>Иные выплаты персоналу, за исключением фонда оплаты труда</v>
      </c>
      <c r="B78" s="17"/>
      <c r="C78" s="17" t="str">
        <f>+'11+'!C428</f>
        <v>01</v>
      </c>
      <c r="D78" s="17" t="str">
        <f>+'11+'!D428</f>
        <v>04</v>
      </c>
      <c r="E78" s="17" t="str">
        <f>+'11+'!E428</f>
        <v>77 2 14 19000</v>
      </c>
      <c r="F78" s="17" t="str">
        <f>+'11+'!F428</f>
        <v>122</v>
      </c>
      <c r="G78" s="16">
        <f>+'11+'!G428</f>
        <v>0</v>
      </c>
      <c r="H78" s="16">
        <f>+'11+'!H428</f>
        <v>0</v>
      </c>
    </row>
    <row r="79" spans="1:8">
      <c r="A79" s="20" t="str">
        <f>+'12'!A430</f>
        <v xml:space="preserve">"Судебная система" </v>
      </c>
      <c r="B79" s="20"/>
      <c r="C79" s="16" t="str">
        <f>+'12'!C430</f>
        <v>01</v>
      </c>
      <c r="D79" s="16" t="str">
        <f>+'12'!D430</f>
        <v>05</v>
      </c>
      <c r="E79" s="16">
        <f>+'12'!E430</f>
        <v>0</v>
      </c>
      <c r="F79" s="16">
        <f>+'12'!F430</f>
        <v>0</v>
      </c>
      <c r="G79" s="16">
        <f>+'12'!G430</f>
        <v>117.1</v>
      </c>
      <c r="H79" s="16">
        <f>+'12'!H430</f>
        <v>117.9</v>
      </c>
    </row>
    <row r="80" spans="1:8" ht="51">
      <c r="A80" s="20" t="str">
        <f>+'12'!A431</f>
        <v>Субвенции  на составление (изменение) списков кандидатов в присяжные заседатели федеральных судов общей юрисдикции в Российской Федерации</v>
      </c>
      <c r="B80" s="20"/>
      <c r="C80" s="16" t="str">
        <f>+'12'!C431</f>
        <v>01</v>
      </c>
      <c r="D80" s="16" t="str">
        <f>+'12'!D431</f>
        <v>05</v>
      </c>
      <c r="E80" s="16" t="str">
        <f>+'12'!E431</f>
        <v>770 00 51 200</v>
      </c>
      <c r="F80" s="16">
        <f>+'12'!F431</f>
        <v>0</v>
      </c>
      <c r="G80" s="16">
        <f>+'12'!G431</f>
        <v>117.1</v>
      </c>
      <c r="H80" s="16">
        <f>+'12'!H431</f>
        <v>117.9</v>
      </c>
    </row>
    <row r="81" spans="1:8" ht="25.5">
      <c r="A81" s="20" t="str">
        <f>+'12'!A432</f>
        <v>Закупка товаров, работ и услуг для государственных (муниципальных) нужд</v>
      </c>
      <c r="B81" s="20"/>
      <c r="C81" s="16" t="str">
        <f>+'12'!C432</f>
        <v>01</v>
      </c>
      <c r="D81" s="16" t="str">
        <f>+'12'!D432</f>
        <v>05</v>
      </c>
      <c r="E81" s="16" t="str">
        <f>+'12'!E432</f>
        <v>770 00 51 200</v>
      </c>
      <c r="F81" s="16" t="str">
        <f>+'12'!F432</f>
        <v>200</v>
      </c>
      <c r="G81" s="16">
        <f>+'12'!G432</f>
        <v>117.1</v>
      </c>
      <c r="H81" s="16">
        <f>+'12'!H432</f>
        <v>117.9</v>
      </c>
    </row>
    <row r="82" spans="1:8" ht="25.5">
      <c r="A82" s="20" t="str">
        <f>+'12'!A433</f>
        <v>Иные закупки товаров, работ и услуг для государственных (муниципальных) нужд</v>
      </c>
      <c r="B82" s="20"/>
      <c r="C82" s="16" t="str">
        <f>+'12'!C433</f>
        <v>01</v>
      </c>
      <c r="D82" s="16" t="str">
        <f>+'12'!D433</f>
        <v>05</v>
      </c>
      <c r="E82" s="16" t="str">
        <f>+'12'!E433</f>
        <v>770 00 51 200</v>
      </c>
      <c r="F82" s="16" t="str">
        <f>+'12'!F433</f>
        <v>240</v>
      </c>
      <c r="G82" s="16">
        <f>+'12'!G433</f>
        <v>117.1</v>
      </c>
      <c r="H82" s="16">
        <f>+'12'!H433</f>
        <v>117.9</v>
      </c>
    </row>
    <row r="83" spans="1:8" ht="25.5">
      <c r="A83" s="20" t="str">
        <f>+'12'!A434</f>
        <v>Закупка товаров, работ, услуг в сфере информационно-коммуникационных услуг</v>
      </c>
      <c r="B83" s="20"/>
      <c r="C83" s="16" t="str">
        <f>+'12'!C434</f>
        <v>01</v>
      </c>
      <c r="D83" s="16" t="str">
        <f>+'12'!D434</f>
        <v>05</v>
      </c>
      <c r="E83" s="16" t="str">
        <f>+'12'!E434</f>
        <v>770 00 51 200</v>
      </c>
      <c r="F83" s="16" t="str">
        <f>+'12'!F434</f>
        <v>242</v>
      </c>
      <c r="G83" s="16">
        <f>+'12'!G434</f>
        <v>0</v>
      </c>
      <c r="H83" s="16">
        <f>+'12'!H434</f>
        <v>0</v>
      </c>
    </row>
    <row r="84" spans="1:8" ht="25.5">
      <c r="A84" s="20" t="str">
        <f>+'12'!A435</f>
        <v>Прочая закупка товаров, работ и услуг для государственных (муниципальных) нужд</v>
      </c>
      <c r="B84" s="20"/>
      <c r="C84" s="16" t="str">
        <f>+'12'!C435</f>
        <v>01</v>
      </c>
      <c r="D84" s="16" t="str">
        <f>+'12'!D435</f>
        <v>05</v>
      </c>
      <c r="E84" s="16" t="str">
        <f>+'12'!E435</f>
        <v>770 00 51 200</v>
      </c>
      <c r="F84" s="16" t="str">
        <f>+'12'!F435</f>
        <v>244</v>
      </c>
      <c r="G84" s="16">
        <f>+'12'!G435</f>
        <v>117.1</v>
      </c>
      <c r="H84" s="16">
        <f>+'12'!H435</f>
        <v>117.9</v>
      </c>
    </row>
    <row r="85" spans="1:8">
      <c r="A85" s="21"/>
      <c r="B85" s="17"/>
      <c r="C85" s="17" t="s">
        <v>33</v>
      </c>
      <c r="D85" s="17" t="s">
        <v>131</v>
      </c>
      <c r="E85" s="17"/>
      <c r="F85" s="17"/>
      <c r="G85" s="16">
        <f>+G86+G102+G106+G116</f>
        <v>5121.5999999999995</v>
      </c>
      <c r="H85" s="16">
        <f>+H86+H102+H106+H116</f>
        <v>4951.57</v>
      </c>
    </row>
    <row r="86" spans="1:8" ht="38.25">
      <c r="A86" s="21" t="str">
        <f>+'11+'!A638</f>
        <v>Руководство и управление в сфере установленных функций органов государственной власти Республики Тыва</v>
      </c>
      <c r="B86" s="17"/>
      <c r="C86" s="17" t="str">
        <f>+'11+'!C638</f>
        <v>01</v>
      </c>
      <c r="D86" s="17" t="str">
        <f>+'11+'!D638</f>
        <v>06</v>
      </c>
      <c r="E86" s="17" t="str">
        <f>+'11+'!E638</f>
        <v>77 2 04 19000</v>
      </c>
      <c r="F86" s="17" t="str">
        <f>+'11+'!F638</f>
        <v xml:space="preserve">   </v>
      </c>
      <c r="G86" s="18">
        <f>+G87</f>
        <v>3711.7099999999996</v>
      </c>
      <c r="H86" s="18">
        <f>+H87</f>
        <v>3541.7099999999996</v>
      </c>
    </row>
    <row r="87" spans="1:8">
      <c r="A87" s="21" t="str">
        <f>+'11+'!A639</f>
        <v>Центральный аппарат</v>
      </c>
      <c r="B87" s="17"/>
      <c r="C87" s="17" t="str">
        <f>+'11+'!C639</f>
        <v>01</v>
      </c>
      <c r="D87" s="17" t="str">
        <f>+'11+'!D639</f>
        <v>06</v>
      </c>
      <c r="E87" s="17" t="str">
        <f>+'11+'!E639</f>
        <v>77 2 04 19000</v>
      </c>
      <c r="F87" s="17" t="str">
        <f>+'11+'!F639</f>
        <v xml:space="preserve">   </v>
      </c>
      <c r="G87" s="18">
        <f>+G88+G93+G97</f>
        <v>3711.7099999999996</v>
      </c>
      <c r="H87" s="18">
        <f>+H88+H93+H97</f>
        <v>3541.7099999999996</v>
      </c>
    </row>
    <row r="88" spans="1:8" ht="76.5">
      <c r="A88" s="21" t="str">
        <f>+'11+'!A640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8" s="17"/>
      <c r="C88" s="17" t="str">
        <f>+'11+'!C640</f>
        <v>01</v>
      </c>
      <c r="D88" s="17" t="str">
        <f>+'11+'!D640</f>
        <v>06</v>
      </c>
      <c r="E88" s="17" t="str">
        <f>+'11+'!E640</f>
        <v>77 2 04 19000</v>
      </c>
      <c r="F88" s="17" t="str">
        <f>+'11+'!F640</f>
        <v>100</v>
      </c>
      <c r="G88" s="18">
        <f>+G89</f>
        <v>3408.1499999999996</v>
      </c>
      <c r="H88" s="18">
        <f>+H89</f>
        <v>3358.1499999999996</v>
      </c>
    </row>
    <row r="89" spans="1:8" ht="25.5">
      <c r="A89" s="21" t="str">
        <f>+'11+'!A641</f>
        <v>Расходы на выплаты персоналу государственных (муниципальных) органов</v>
      </c>
      <c r="B89" s="17"/>
      <c r="C89" s="17" t="str">
        <f>+'11+'!C641</f>
        <v>01</v>
      </c>
      <c r="D89" s="17" t="str">
        <f>+'11+'!D641</f>
        <v>06</v>
      </c>
      <c r="E89" s="17" t="str">
        <f>+'11+'!E641</f>
        <v>77 2 04 19000</v>
      </c>
      <c r="F89" s="17" t="str">
        <f>+'11+'!F641</f>
        <v>120</v>
      </c>
      <c r="G89" s="18">
        <f>+G90+G91+G92</f>
        <v>3408.1499999999996</v>
      </c>
      <c r="H89" s="18">
        <f>+H90+H91+H92</f>
        <v>3358.1499999999996</v>
      </c>
    </row>
    <row r="90" spans="1:8">
      <c r="A90" s="21" t="str">
        <f>+'11+'!A642</f>
        <v>Фонд оплаты труда и страховые взносы</v>
      </c>
      <c r="B90" s="17"/>
      <c r="C90" s="17" t="str">
        <f>+'11+'!C642</f>
        <v>01</v>
      </c>
      <c r="D90" s="17" t="str">
        <f>+'11+'!D642</f>
        <v>06</v>
      </c>
      <c r="E90" s="17" t="str">
        <f>+'11+'!E642</f>
        <v>77 2 04 19000</v>
      </c>
      <c r="F90" s="17" t="str">
        <f>+'11+'!F642</f>
        <v>121</v>
      </c>
      <c r="G90" s="18">
        <f>+'12'!G632</f>
        <v>2563.1</v>
      </c>
      <c r="H90" s="18">
        <f>+'12'!H632</f>
        <v>2563.1</v>
      </c>
    </row>
    <row r="91" spans="1:8" ht="25.5">
      <c r="A91" s="21" t="str">
        <f>+'11+'!A643</f>
        <v>Иные выплаты персоналу, за исключением фонда оплаты труда</v>
      </c>
      <c r="B91" s="17"/>
      <c r="C91" s="17" t="str">
        <f>+'11+'!C643</f>
        <v>01</v>
      </c>
      <c r="D91" s="17" t="str">
        <f>+'11+'!D643</f>
        <v>06</v>
      </c>
      <c r="E91" s="17" t="str">
        <f>+'11+'!E643</f>
        <v>77 2 04 19000</v>
      </c>
      <c r="F91" s="17" t="str">
        <f>+'11+'!F643</f>
        <v>122</v>
      </c>
      <c r="G91" s="18">
        <f>+'12'!G633</f>
        <v>71</v>
      </c>
      <c r="H91" s="18">
        <f>+'12'!H633</f>
        <v>21</v>
      </c>
    </row>
    <row r="92" spans="1:8" ht="51">
      <c r="A92" s="21" t="str">
        <f>+'11+'!A644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2" s="17"/>
      <c r="C92" s="17" t="str">
        <f>+'11+'!C644</f>
        <v>01</v>
      </c>
      <c r="D92" s="17" t="str">
        <f>+'11+'!D644</f>
        <v>06</v>
      </c>
      <c r="E92" s="17" t="str">
        <f>+'11+'!E644</f>
        <v>77 2 04 19000</v>
      </c>
      <c r="F92" s="17" t="str">
        <f>+'11+'!F644</f>
        <v>129</v>
      </c>
      <c r="G92" s="18">
        <f>+'12'!G634</f>
        <v>774.05</v>
      </c>
      <c r="H92" s="18">
        <f>+'12'!H634</f>
        <v>774.05</v>
      </c>
    </row>
    <row r="93" spans="1:8" ht="25.5">
      <c r="A93" s="21" t="str">
        <f>+'11+'!A645</f>
        <v>Закупка товаров, работ и услуг для государственных (муниципальных) нужд</v>
      </c>
      <c r="B93" s="17"/>
      <c r="C93" s="17" t="str">
        <f>+'11+'!C645</f>
        <v>01</v>
      </c>
      <c r="D93" s="17" t="str">
        <f>+'11+'!D645</f>
        <v>06</v>
      </c>
      <c r="E93" s="17" t="str">
        <f>+'11+'!E645</f>
        <v>77 2 04 19000</v>
      </c>
      <c r="F93" s="17" t="str">
        <f>+'11+'!F645</f>
        <v>200</v>
      </c>
      <c r="G93" s="16">
        <f>+G94</f>
        <v>293.56</v>
      </c>
      <c r="H93" s="16">
        <f>+H94</f>
        <v>173.56</v>
      </c>
    </row>
    <row r="94" spans="1:8" ht="25.5">
      <c r="A94" s="21" t="str">
        <f>+'11+'!A646</f>
        <v>Иные закупки товаров, работ и услуг для государственных (муниципальных) нужд</v>
      </c>
      <c r="B94" s="17"/>
      <c r="C94" s="17" t="str">
        <f>+'11+'!C646</f>
        <v>01</v>
      </c>
      <c r="D94" s="17" t="str">
        <f>+'11+'!D646</f>
        <v>06</v>
      </c>
      <c r="E94" s="17" t="str">
        <f>+'11+'!E646</f>
        <v>77 2 04 19000</v>
      </c>
      <c r="F94" s="17" t="str">
        <f>+'11+'!F646</f>
        <v>240</v>
      </c>
      <c r="G94" s="18">
        <f>+G95+G96</f>
        <v>293.56</v>
      </c>
      <c r="H94" s="18">
        <f>+H95+H96</f>
        <v>173.56</v>
      </c>
    </row>
    <row r="95" spans="1:8" ht="25.5">
      <c r="A95" s="21" t="str">
        <f>+'11+'!A647</f>
        <v>Закупка товаров, работ, услуг в сфере информационно-коммуникационных услуг</v>
      </c>
      <c r="B95" s="17"/>
      <c r="C95" s="17" t="str">
        <f>+'11+'!C647</f>
        <v>01</v>
      </c>
      <c r="D95" s="17" t="str">
        <f>+'11+'!D647</f>
        <v>06</v>
      </c>
      <c r="E95" s="17" t="str">
        <f>+'11+'!E647</f>
        <v>77 2 04 19000</v>
      </c>
      <c r="F95" s="17" t="str">
        <f>+'11+'!F647</f>
        <v>242</v>
      </c>
      <c r="G95" s="18">
        <f>+'12'!G637</f>
        <v>118</v>
      </c>
      <c r="H95" s="18">
        <f>+'12'!H637</f>
        <v>98</v>
      </c>
    </row>
    <row r="96" spans="1:8" ht="25.5">
      <c r="A96" s="21" t="str">
        <f>+'11+'!A648</f>
        <v>Прочая закупка товаров, работ и услуг для государственных (муниципальных) нужд</v>
      </c>
      <c r="B96" s="17"/>
      <c r="C96" s="17" t="str">
        <f>+'11+'!C648</f>
        <v>01</v>
      </c>
      <c r="D96" s="17" t="str">
        <f>+'11+'!D648</f>
        <v>06</v>
      </c>
      <c r="E96" s="17" t="str">
        <f>+'11+'!E648</f>
        <v>77 2 04 19000</v>
      </c>
      <c r="F96" s="17" t="str">
        <f>+'11+'!F648</f>
        <v>244</v>
      </c>
      <c r="G96" s="18">
        <f>+'12'!G638</f>
        <v>175.56</v>
      </c>
      <c r="H96" s="18">
        <f>+'12'!H638</f>
        <v>75.56</v>
      </c>
    </row>
    <row r="97" spans="1:8">
      <c r="A97" s="21" t="str">
        <f>+'11+'!A649</f>
        <v>Иные бюджетные ассигнования</v>
      </c>
      <c r="B97" s="17"/>
      <c r="C97" s="17" t="str">
        <f>+'11+'!C649</f>
        <v>01</v>
      </c>
      <c r="D97" s="17" t="str">
        <f>+'11+'!D649</f>
        <v>06</v>
      </c>
      <c r="E97" s="17" t="str">
        <f>+'11+'!E649</f>
        <v>77 2 04 19000</v>
      </c>
      <c r="F97" s="17" t="str">
        <f>+'11+'!F649</f>
        <v>800</v>
      </c>
      <c r="G97" s="16">
        <f>+G98</f>
        <v>10</v>
      </c>
      <c r="H97" s="16">
        <f>+H98</f>
        <v>10</v>
      </c>
    </row>
    <row r="98" spans="1:8" ht="38.25">
      <c r="A98" s="21" t="str">
        <f>+'11+'!A650</f>
        <v>Уплата налогов, сборов, обязательных платежей в бюджетную систему Российской Федерации, взносов и иных платежей</v>
      </c>
      <c r="B98" s="17"/>
      <c r="C98" s="17" t="str">
        <f>+'11+'!C650</f>
        <v>01</v>
      </c>
      <c r="D98" s="17" t="str">
        <f>+'11+'!D650</f>
        <v>06</v>
      </c>
      <c r="E98" s="17" t="str">
        <f>+'11+'!E650</f>
        <v>77 2 04 19000</v>
      </c>
      <c r="F98" s="17" t="str">
        <f>+'11+'!F650</f>
        <v>850</v>
      </c>
      <c r="G98" s="18">
        <f>+G99+G100+G101</f>
        <v>10</v>
      </c>
      <c r="H98" s="18">
        <f>+H99+H100+H101</f>
        <v>10</v>
      </c>
    </row>
    <row r="99" spans="1:8" ht="25.5">
      <c r="A99" s="21" t="str">
        <f>+'11+'!A651</f>
        <v>Уплата налога на имущество организаций и земельного налога</v>
      </c>
      <c r="B99" s="17"/>
      <c r="C99" s="17" t="str">
        <f>+'11+'!C651</f>
        <v>01</v>
      </c>
      <c r="D99" s="17" t="str">
        <f>+'11+'!D651</f>
        <v>06</v>
      </c>
      <c r="E99" s="17" t="str">
        <f>+'11+'!E651</f>
        <v>77 2 04 19000</v>
      </c>
      <c r="F99" s="17" t="str">
        <f>+'11+'!F651</f>
        <v>851</v>
      </c>
      <c r="G99" s="18">
        <f>+'12'!G641</f>
        <v>7</v>
      </c>
      <c r="H99" s="18">
        <f>+'12'!H641</f>
        <v>7</v>
      </c>
    </row>
    <row r="100" spans="1:8" ht="25.5">
      <c r="A100" s="21" t="str">
        <f>+'11+'!A652</f>
        <v>Уплата прочих налогов, сборов и иных платежей</v>
      </c>
      <c r="B100" s="17"/>
      <c r="C100" s="17" t="str">
        <f>+'11+'!C652</f>
        <v>01</v>
      </c>
      <c r="D100" s="17" t="str">
        <f>+'11+'!D652</f>
        <v>06</v>
      </c>
      <c r="E100" s="17" t="str">
        <f>+'11+'!E652</f>
        <v>77 2 04 19000</v>
      </c>
      <c r="F100" s="17" t="str">
        <f>+'11+'!F652</f>
        <v>852</v>
      </c>
      <c r="G100" s="18">
        <f>+'12'!G642</f>
        <v>3</v>
      </c>
      <c r="H100" s="18">
        <f>+'12'!H642</f>
        <v>3</v>
      </c>
    </row>
    <row r="101" spans="1:8">
      <c r="A101" s="21" t="str">
        <f>+'11+'!A653</f>
        <v>Уплата иных платежей</v>
      </c>
      <c r="B101" s="17"/>
      <c r="C101" s="17" t="str">
        <f>+'11+'!C653</f>
        <v>01</v>
      </c>
      <c r="D101" s="17" t="str">
        <f>+'11+'!D653</f>
        <v>06</v>
      </c>
      <c r="E101" s="17" t="str">
        <f>+'11+'!E653</f>
        <v>77 2 04 19000</v>
      </c>
      <c r="F101" s="17" t="str">
        <f>+'11+'!F653</f>
        <v>853</v>
      </c>
      <c r="G101" s="18">
        <f>+'12'!G643</f>
        <v>0</v>
      </c>
      <c r="H101" s="18">
        <f>+'12'!H643</f>
        <v>0</v>
      </c>
    </row>
    <row r="102" spans="1:8" ht="76.5" hidden="1">
      <c r="A102" s="21" t="str">
        <f>+'11+'!A654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102" s="17"/>
      <c r="C102" s="17" t="str">
        <f>+'11+'!C654</f>
        <v>01</v>
      </c>
      <c r="D102" s="17" t="str">
        <f>+'11+'!D654</f>
        <v>06</v>
      </c>
      <c r="E102" s="17" t="str">
        <f>+'11+'!E654</f>
        <v>77 2 14 19000</v>
      </c>
      <c r="F102" s="17">
        <f>+'11+'!F654</f>
        <v>0</v>
      </c>
      <c r="G102" s="16">
        <f>+'11+'!G654</f>
        <v>0</v>
      </c>
      <c r="H102" s="16">
        <f>+'11+'!H654</f>
        <v>0</v>
      </c>
    </row>
    <row r="103" spans="1:8" ht="76.5" hidden="1">
      <c r="A103" s="21" t="str">
        <f>+'11+'!A655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3" s="17"/>
      <c r="C103" s="17" t="str">
        <f>+'11+'!C655</f>
        <v>01</v>
      </c>
      <c r="D103" s="17" t="str">
        <f>+'11+'!D655</f>
        <v>06</v>
      </c>
      <c r="E103" s="17" t="str">
        <f>+'11+'!E655</f>
        <v>77 2 14 19000</v>
      </c>
      <c r="F103" s="17" t="str">
        <f>+'11+'!F655</f>
        <v>100</v>
      </c>
      <c r="G103" s="16">
        <f>+'11+'!G655</f>
        <v>0</v>
      </c>
      <c r="H103" s="16">
        <f>+'11+'!H655</f>
        <v>0</v>
      </c>
    </row>
    <row r="104" spans="1:8" ht="26.25" hidden="1" customHeight="1">
      <c r="A104" s="21" t="str">
        <f>+'11+'!A656</f>
        <v>Расходы на выплаты персоналу государственных (муниципальных) органов</v>
      </c>
      <c r="B104" s="17"/>
      <c r="C104" s="17" t="str">
        <f>+'11+'!C656</f>
        <v>01</v>
      </c>
      <c r="D104" s="17" t="str">
        <f>+'11+'!D656</f>
        <v>06</v>
      </c>
      <c r="E104" s="17" t="str">
        <f>+'11+'!E656</f>
        <v>77 2 14 19000</v>
      </c>
      <c r="F104" s="17" t="str">
        <f>+'11+'!F656</f>
        <v>120</v>
      </c>
      <c r="G104" s="16">
        <f>+'11+'!G656</f>
        <v>0</v>
      </c>
      <c r="H104" s="16">
        <f>+'11+'!H656</f>
        <v>0</v>
      </c>
    </row>
    <row r="105" spans="1:8" ht="25.5" hidden="1">
      <c r="A105" s="21" t="str">
        <f>+'11+'!A657</f>
        <v>Иные выплаты персоналу, за исключением фонда оплаты труда</v>
      </c>
      <c r="B105" s="17"/>
      <c r="C105" s="17" t="str">
        <f>+'11+'!C657</f>
        <v>01</v>
      </c>
      <c r="D105" s="17" t="str">
        <f>+'11+'!D657</f>
        <v>06</v>
      </c>
      <c r="E105" s="17" t="str">
        <f>+'11+'!E657</f>
        <v>77 2 14 19000</v>
      </c>
      <c r="F105" s="17" t="str">
        <f>+'11+'!F657</f>
        <v>122</v>
      </c>
      <c r="G105" s="18">
        <f>+'12'!G647</f>
        <v>0</v>
      </c>
      <c r="H105" s="18">
        <f>+'12'!H647</f>
        <v>0</v>
      </c>
    </row>
    <row r="106" spans="1:8">
      <c r="A106" s="21" t="str">
        <f>+'11+'!A381</f>
        <v>Центральный аппарат</v>
      </c>
      <c r="B106" s="17"/>
      <c r="C106" s="17" t="str">
        <f>+'11+'!C381</f>
        <v>01</v>
      </c>
      <c r="D106" s="17" t="str">
        <f>+'11+'!D381</f>
        <v>06</v>
      </c>
      <c r="E106" s="17" t="str">
        <f>+'11+'!E381</f>
        <v>79 2 04 19000</v>
      </c>
      <c r="F106" s="17" t="str">
        <f>+'11+'!F381</f>
        <v xml:space="preserve">   </v>
      </c>
      <c r="G106" s="18">
        <f>+G107+G112</f>
        <v>654.27</v>
      </c>
      <c r="H106" s="18">
        <f>+H107+H112</f>
        <v>654.24</v>
      </c>
    </row>
    <row r="107" spans="1:8" ht="76.5">
      <c r="A107" s="21" t="str">
        <f>+'11+'!A382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7" s="17"/>
      <c r="C107" s="17" t="str">
        <f>+'11+'!C382</f>
        <v>01</v>
      </c>
      <c r="D107" s="17" t="str">
        <f>+'11+'!D382</f>
        <v>06</v>
      </c>
      <c r="E107" s="17" t="str">
        <f>+'11+'!E382</f>
        <v>79 2 04 19000</v>
      </c>
      <c r="F107" s="17" t="str">
        <f>+'11+'!F382</f>
        <v>100</v>
      </c>
      <c r="G107" s="18">
        <f>+G108</f>
        <v>592.77</v>
      </c>
      <c r="H107" s="18">
        <f>+H108</f>
        <v>592.74</v>
      </c>
    </row>
    <row r="108" spans="1:8" ht="25.5">
      <c r="A108" s="21" t="str">
        <f>+'11+'!A383</f>
        <v>Расходы на выплаты персоналу государственных (муниципальных) органов</v>
      </c>
      <c r="B108" s="17"/>
      <c r="C108" s="17" t="str">
        <f>+'11+'!C383</f>
        <v>01</v>
      </c>
      <c r="D108" s="17" t="str">
        <f>+'11+'!D383</f>
        <v>06</v>
      </c>
      <c r="E108" s="17" t="str">
        <f>+'11+'!E383</f>
        <v>79 2 04 19000</v>
      </c>
      <c r="F108" s="17" t="str">
        <f>+'11+'!F383</f>
        <v>120</v>
      </c>
      <c r="G108" s="18">
        <f>+G109+G110+G111</f>
        <v>592.77</v>
      </c>
      <c r="H108" s="18">
        <f>+H109+H110+H111</f>
        <v>592.74</v>
      </c>
    </row>
    <row r="109" spans="1:8">
      <c r="A109" s="21" t="str">
        <f>+'11+'!A384</f>
        <v>Фонд оплаты труда и страховые взносы</v>
      </c>
      <c r="B109" s="17"/>
      <c r="C109" s="17" t="str">
        <f>+'11+'!C384</f>
        <v>01</v>
      </c>
      <c r="D109" s="17" t="str">
        <f>+'11+'!D384</f>
        <v>06</v>
      </c>
      <c r="E109" s="17" t="str">
        <f>+'11+'!E384</f>
        <v>79 2 04 19000</v>
      </c>
      <c r="F109" s="17" t="str">
        <f>+'11+'!F384</f>
        <v>121</v>
      </c>
      <c r="G109" s="18">
        <f>+'12'!G379</f>
        <v>439.92</v>
      </c>
      <c r="H109" s="18">
        <f>+'12'!H379</f>
        <v>439.92</v>
      </c>
    </row>
    <row r="110" spans="1:8" ht="25.5">
      <c r="A110" s="21" t="str">
        <f>+'11+'!A385</f>
        <v>Иные выплаты персоналу, за исключением фонда оплаты труда</v>
      </c>
      <c r="B110" s="17"/>
      <c r="C110" s="17" t="str">
        <f>+'11+'!C385</f>
        <v>01</v>
      </c>
      <c r="D110" s="17" t="str">
        <f>+'11+'!D385</f>
        <v>06</v>
      </c>
      <c r="E110" s="17" t="str">
        <f>+'11+'!E385</f>
        <v>79 2 04 19000</v>
      </c>
      <c r="F110" s="17" t="str">
        <f>+'11+'!F385</f>
        <v>122</v>
      </c>
      <c r="G110" s="18">
        <f>+'12'!G380</f>
        <v>20</v>
      </c>
      <c r="H110" s="18">
        <f>+'12'!H380</f>
        <v>20</v>
      </c>
    </row>
    <row r="111" spans="1:8" ht="51">
      <c r="A111" s="21" t="str">
        <f>+'11+'!A386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11" s="17"/>
      <c r="C111" s="17" t="str">
        <f>+'11+'!C386</f>
        <v>01</v>
      </c>
      <c r="D111" s="17" t="str">
        <f>+'11+'!D386</f>
        <v>06</v>
      </c>
      <c r="E111" s="17" t="str">
        <f>+'11+'!E386</f>
        <v>79 2 04 19000</v>
      </c>
      <c r="F111" s="17" t="str">
        <f>+'11+'!F386</f>
        <v>129</v>
      </c>
      <c r="G111" s="18">
        <f>+'12'!G381</f>
        <v>132.85</v>
      </c>
      <c r="H111" s="18">
        <f>+'12'!H381</f>
        <v>132.82</v>
      </c>
    </row>
    <row r="112" spans="1:8" ht="25.5">
      <c r="A112" s="21" t="str">
        <f>+'11+'!A387</f>
        <v>Закупка товаров, работ и услуг для государственных (муниципальных) нужд</v>
      </c>
      <c r="B112" s="17"/>
      <c r="C112" s="17" t="str">
        <f>+'11+'!C387</f>
        <v>01</v>
      </c>
      <c r="D112" s="17" t="str">
        <f>+'11+'!D387</f>
        <v>06</v>
      </c>
      <c r="E112" s="17" t="str">
        <f>+'11+'!E387</f>
        <v>79 2 04 19000</v>
      </c>
      <c r="F112" s="17" t="str">
        <f>+'11+'!F387</f>
        <v>200</v>
      </c>
      <c r="G112" s="18">
        <f>+G113</f>
        <v>61.5</v>
      </c>
      <c r="H112" s="18">
        <f>+H113</f>
        <v>61.5</v>
      </c>
    </row>
    <row r="113" spans="1:9" ht="25.5">
      <c r="A113" s="21" t="str">
        <f>+'11+'!A388</f>
        <v>Иные закупки товаров, работ и услуг для государственных (муниципальных) нужд</v>
      </c>
      <c r="B113" s="17"/>
      <c r="C113" s="17" t="str">
        <f>+'11+'!C388</f>
        <v>01</v>
      </c>
      <c r="D113" s="17" t="str">
        <f>+'11+'!D388</f>
        <v>06</v>
      </c>
      <c r="E113" s="17" t="str">
        <f>+'11+'!E388</f>
        <v>79 2 04 19000</v>
      </c>
      <c r="F113" s="17" t="str">
        <f>+'11+'!F388</f>
        <v>240</v>
      </c>
      <c r="G113" s="18">
        <f>+G114+G115</f>
        <v>61.5</v>
      </c>
      <c r="H113" s="18">
        <f>+H114+H115</f>
        <v>61.5</v>
      </c>
    </row>
    <row r="114" spans="1:9" ht="25.5">
      <c r="A114" s="21" t="str">
        <f>+'11+'!A389</f>
        <v>Закупка товаров, работ, услуг в сфере информационно-коммуникационных услуг</v>
      </c>
      <c r="B114" s="17"/>
      <c r="C114" s="17" t="str">
        <f>+'11+'!C389</f>
        <v>01</v>
      </c>
      <c r="D114" s="17" t="str">
        <f>+'11+'!D389</f>
        <v>06</v>
      </c>
      <c r="E114" s="17" t="str">
        <f>+'11+'!E389</f>
        <v>79 2 04 19000</v>
      </c>
      <c r="F114" s="17" t="str">
        <f>+'11+'!F389</f>
        <v>242</v>
      </c>
      <c r="G114" s="18">
        <f>+'12'!G384</f>
        <v>35</v>
      </c>
      <c r="H114" s="18">
        <f>+'12'!H384</f>
        <v>35</v>
      </c>
    </row>
    <row r="115" spans="1:9" ht="25.5">
      <c r="A115" s="21" t="str">
        <f>+'11+'!A390</f>
        <v>Прочая закупка товаров, работ и услуг для государственных (муниципальных) нужд</v>
      </c>
      <c r="B115" s="17"/>
      <c r="C115" s="17" t="str">
        <f>+'11+'!C390</f>
        <v>01</v>
      </c>
      <c r="D115" s="17" t="str">
        <f>+'11+'!D390</f>
        <v>06</v>
      </c>
      <c r="E115" s="17" t="str">
        <f>+'11+'!E390</f>
        <v>79 2 04 19000</v>
      </c>
      <c r="F115" s="17" t="str">
        <f>+'11+'!F390</f>
        <v>244</v>
      </c>
      <c r="G115" s="18">
        <f>+'12'!G385</f>
        <v>26.5</v>
      </c>
      <c r="H115" s="18">
        <f>+'12'!H385</f>
        <v>26.5</v>
      </c>
    </row>
    <row r="116" spans="1:9" ht="63.75">
      <c r="A116" s="21" t="str">
        <f>+'11+'!A391</f>
        <v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v>
      </c>
      <c r="B116" s="17"/>
      <c r="C116" s="17" t="str">
        <f>+'11+'!C391</f>
        <v>01</v>
      </c>
      <c r="D116" s="17" t="str">
        <f>+'11+'!D391</f>
        <v>06</v>
      </c>
      <c r="E116" s="17" t="str">
        <f>+'11+'!E391</f>
        <v>79 2 24 19000</v>
      </c>
      <c r="F116" s="17" t="str">
        <f>+'11+'!F391</f>
        <v xml:space="preserve">   </v>
      </c>
      <c r="G116" s="16">
        <f>+G117</f>
        <v>755.62</v>
      </c>
      <c r="H116" s="16">
        <f>+H117</f>
        <v>755.62</v>
      </c>
    </row>
    <row r="117" spans="1:9" ht="76.5">
      <c r="A117" s="21" t="str">
        <f>+'11+'!A392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7" s="17"/>
      <c r="C117" s="17" t="str">
        <f>+'11+'!C392</f>
        <v>01</v>
      </c>
      <c r="D117" s="17" t="str">
        <f>+'11+'!D392</f>
        <v>06</v>
      </c>
      <c r="E117" s="17" t="str">
        <f>+'11+'!E392</f>
        <v>79 2 24 19000</v>
      </c>
      <c r="F117" s="17" t="str">
        <f>+'11+'!F392</f>
        <v>100</v>
      </c>
      <c r="G117" s="16">
        <f>+G118</f>
        <v>755.62</v>
      </c>
      <c r="H117" s="16">
        <f>+H118</f>
        <v>755.62</v>
      </c>
    </row>
    <row r="118" spans="1:9" ht="25.5">
      <c r="A118" s="21" t="str">
        <f>+'11+'!A393</f>
        <v>Расходы на выплаты персоналу государственных (муниципальных) органов</v>
      </c>
      <c r="B118" s="17"/>
      <c r="C118" s="17" t="str">
        <f>+'11+'!C393</f>
        <v>01</v>
      </c>
      <c r="D118" s="17" t="str">
        <f>+'11+'!D393</f>
        <v>06</v>
      </c>
      <c r="E118" s="17" t="str">
        <f>+'11+'!E393</f>
        <v>79 2 24 19000</v>
      </c>
      <c r="F118" s="17" t="str">
        <f>+'11+'!F393</f>
        <v>120</v>
      </c>
      <c r="G118" s="18">
        <f>+G119+G120+G121</f>
        <v>755.62</v>
      </c>
      <c r="H118" s="18">
        <f>+H119+H120+H121</f>
        <v>755.62</v>
      </c>
    </row>
    <row r="119" spans="1:9">
      <c r="A119" s="21" t="str">
        <f>+'11+'!A394</f>
        <v>Фонд оплаты труда и страховые взносы</v>
      </c>
      <c r="B119" s="17"/>
      <c r="C119" s="17" t="str">
        <f>+'11+'!C394</f>
        <v>01</v>
      </c>
      <c r="D119" s="17" t="str">
        <f>+'11+'!D394</f>
        <v>06</v>
      </c>
      <c r="E119" s="17" t="str">
        <f>+'11+'!E394</f>
        <v>79 2 24 19000</v>
      </c>
      <c r="F119" s="17" t="str">
        <f>+'11+'!F394</f>
        <v>121</v>
      </c>
      <c r="G119" s="18">
        <f>+'12'!G389</f>
        <v>580.35</v>
      </c>
      <c r="H119" s="18">
        <f>+'12'!H389</f>
        <v>580.35</v>
      </c>
    </row>
    <row r="120" spans="1:9" ht="25.5">
      <c r="A120" s="21" t="str">
        <f>+'11+'!A395</f>
        <v>Иные выплаты персоналу, за исключением фонда оплаты труда</v>
      </c>
      <c r="B120" s="17"/>
      <c r="C120" s="17" t="str">
        <f>+'11+'!C395</f>
        <v>01</v>
      </c>
      <c r="D120" s="17" t="str">
        <f>+'11+'!D395</f>
        <v>06</v>
      </c>
      <c r="E120" s="17" t="str">
        <f>+'11+'!E395</f>
        <v>79 2 24 19000</v>
      </c>
      <c r="F120" s="17" t="str">
        <f>+'11+'!F395</f>
        <v>122</v>
      </c>
      <c r="G120" s="18">
        <f>+'12'!G390</f>
        <v>0</v>
      </c>
      <c r="H120" s="18">
        <f>+'12'!H390</f>
        <v>0</v>
      </c>
    </row>
    <row r="121" spans="1:9" ht="51">
      <c r="A121" s="21" t="str">
        <f>+'11+'!A396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21" s="17"/>
      <c r="C121" s="17" t="str">
        <f>+'11+'!C396</f>
        <v>01</v>
      </c>
      <c r="D121" s="17" t="str">
        <f>+'11+'!D396</f>
        <v>06</v>
      </c>
      <c r="E121" s="17" t="str">
        <f>+'11+'!E396</f>
        <v>79 2 24 19000</v>
      </c>
      <c r="F121" s="17" t="str">
        <f>+'11+'!F396</f>
        <v>129</v>
      </c>
      <c r="G121" s="18">
        <f>+'12'!G391</f>
        <v>175.27</v>
      </c>
      <c r="H121" s="18">
        <f>+'12'!H391</f>
        <v>175.27</v>
      </c>
    </row>
    <row r="122" spans="1:9">
      <c r="A122" s="21" t="str">
        <f>+'11+'!A441</f>
        <v>Резервные фонды</v>
      </c>
      <c r="B122" s="17"/>
      <c r="C122" s="17" t="str">
        <f>+'11+'!C441</f>
        <v>01</v>
      </c>
      <c r="D122" s="17" t="str">
        <f>+'11+'!D441</f>
        <v>11</v>
      </c>
      <c r="E122" s="17" t="str">
        <f>+'11+'!E441</f>
        <v xml:space="preserve">         </v>
      </c>
      <c r="F122" s="17" t="str">
        <f>+'11+'!F441</f>
        <v xml:space="preserve">   </v>
      </c>
      <c r="G122" s="16">
        <f t="shared" ref="G122:H126" si="2">+G123</f>
        <v>30</v>
      </c>
      <c r="H122" s="16">
        <f t="shared" si="2"/>
        <v>30</v>
      </c>
    </row>
    <row r="123" spans="1:9">
      <c r="A123" s="21" t="str">
        <f>+'11+'!A442</f>
        <v>Программа "Безопасность"</v>
      </c>
      <c r="B123" s="17"/>
      <c r="C123" s="17" t="str">
        <f>+'11+'!C442</f>
        <v>01</v>
      </c>
      <c r="D123" s="17" t="str">
        <f>+'11+'!D442</f>
        <v>11</v>
      </c>
      <c r="E123" s="17" t="str">
        <f>+'11+'!E442</f>
        <v>77 0 00 00000</v>
      </c>
      <c r="F123" s="17" t="str">
        <f>+'11+'!F442</f>
        <v xml:space="preserve">   </v>
      </c>
      <c r="G123" s="16">
        <f t="shared" si="2"/>
        <v>30</v>
      </c>
      <c r="H123" s="16">
        <f t="shared" si="2"/>
        <v>30</v>
      </c>
    </row>
    <row r="124" spans="1:9" ht="38.25">
      <c r="A124" s="21" t="str">
        <f>+'11+'!A443</f>
        <v>Предупреждение и ликвидация последствий чрезвычайных ситуаций реализация мер пожарной безопасности</v>
      </c>
      <c r="B124" s="17"/>
      <c r="C124" s="17" t="str">
        <f>+'11+'!C443</f>
        <v>01</v>
      </c>
      <c r="D124" s="17" t="str">
        <f>+'11+'!D443</f>
        <v>11</v>
      </c>
      <c r="E124" s="17" t="str">
        <f>+'11+'!E443</f>
        <v>77 1 00 00000</v>
      </c>
      <c r="F124" s="17" t="str">
        <f>+'11+'!F443</f>
        <v xml:space="preserve">   </v>
      </c>
      <c r="G124" s="16">
        <f t="shared" si="2"/>
        <v>30</v>
      </c>
      <c r="H124" s="16">
        <f t="shared" si="2"/>
        <v>30</v>
      </c>
    </row>
    <row r="125" spans="1:9" ht="25.5">
      <c r="A125" s="21" t="str">
        <f>+'11+'!A444</f>
        <v>Основное мероприятие : "резервные фонды"</v>
      </c>
      <c r="B125" s="17"/>
      <c r="C125" s="17" t="str">
        <f>+'11+'!C444</f>
        <v>01</v>
      </c>
      <c r="D125" s="17" t="str">
        <f>+'11+'!D444</f>
        <v>11</v>
      </c>
      <c r="E125" s="17" t="str">
        <f>+'11+'!E444</f>
        <v>77 1 01 00000</v>
      </c>
      <c r="F125" s="17"/>
      <c r="G125" s="16">
        <f t="shared" si="2"/>
        <v>30</v>
      </c>
      <c r="H125" s="16">
        <f t="shared" si="2"/>
        <v>30</v>
      </c>
    </row>
    <row r="126" spans="1:9">
      <c r="A126" s="21" t="str">
        <f>+'11+'!A445</f>
        <v>Иные бюджетные ассигнования</v>
      </c>
      <c r="B126" s="17"/>
      <c r="C126" s="17" t="str">
        <f>+'11+'!C445</f>
        <v>01</v>
      </c>
      <c r="D126" s="17" t="str">
        <f>+'11+'!D445</f>
        <v>11</v>
      </c>
      <c r="E126" s="17" t="str">
        <f>+'11+'!E445</f>
        <v>77 1 01 07008</v>
      </c>
      <c r="F126" s="17" t="str">
        <f>+'11+'!F445</f>
        <v>300</v>
      </c>
      <c r="G126" s="18">
        <f t="shared" si="2"/>
        <v>30</v>
      </c>
      <c r="H126" s="18">
        <f t="shared" si="2"/>
        <v>30</v>
      </c>
    </row>
    <row r="127" spans="1:9">
      <c r="A127" s="21" t="str">
        <f>+'11+'!A446</f>
        <v>Резервные средства</v>
      </c>
      <c r="B127" s="17"/>
      <c r="C127" s="17" t="str">
        <f>+'11+'!C446</f>
        <v>01</v>
      </c>
      <c r="D127" s="17" t="str">
        <f>+'11+'!D446</f>
        <v>11</v>
      </c>
      <c r="E127" s="17" t="str">
        <f>+'11+'!E446</f>
        <v>77 1 01 07008</v>
      </c>
      <c r="F127" s="17" t="str">
        <f>+'11+'!F446</f>
        <v>360</v>
      </c>
      <c r="G127" s="18">
        <f>+'12'!G441</f>
        <v>30</v>
      </c>
      <c r="H127" s="18">
        <f>+'12'!H441</f>
        <v>30</v>
      </c>
    </row>
    <row r="128" spans="1:9">
      <c r="A128" s="21" t="str">
        <f>+'11+'!A447</f>
        <v>Другие общегосударственные вопросы</v>
      </c>
      <c r="B128" s="17"/>
      <c r="C128" s="17" t="str">
        <f>+'11+'!C447</f>
        <v>01</v>
      </c>
      <c r="D128" s="17" t="str">
        <f>+'11+'!D447</f>
        <v>13</v>
      </c>
      <c r="E128" s="17"/>
      <c r="F128" s="17"/>
      <c r="G128" s="16">
        <f>+G129+G147+G153+G158+G168+G189</f>
        <v>3449.2200000000003</v>
      </c>
      <c r="H128" s="16">
        <f>+H129+H147+H153+H158+H168+H189</f>
        <v>3251.52</v>
      </c>
      <c r="I128" s="16">
        <v>3251.52</v>
      </c>
    </row>
    <row r="129" spans="1:9" ht="25.5">
      <c r="A129" s="21" t="str">
        <f>+'11+'!A448</f>
        <v>Учреждения по обеспечению хозяйственного обслуживания</v>
      </c>
      <c r="B129" s="17"/>
      <c r="C129" s="17" t="str">
        <f>+'11+'!C448</f>
        <v>01</v>
      </c>
      <c r="D129" s="17" t="str">
        <f>+'11+'!D448</f>
        <v>13</v>
      </c>
      <c r="E129" s="17" t="str">
        <f>+'11+'!E448</f>
        <v>77 0 00 00000</v>
      </c>
      <c r="F129" s="17"/>
      <c r="G129" s="16">
        <f>+G130+G137</f>
        <v>3103.82</v>
      </c>
      <c r="H129" s="16">
        <f>+H130+H137</f>
        <v>3106.12</v>
      </c>
      <c r="I129" s="16">
        <f>H128-I128</f>
        <v>0</v>
      </c>
    </row>
    <row r="130" spans="1:9" ht="25.5">
      <c r="A130" s="21" t="str">
        <f>+'11+'!A449</f>
        <v>Учреждения по обеспечению хозяйственного обслуживания</v>
      </c>
      <c r="B130" s="17"/>
      <c r="C130" s="17" t="str">
        <f>+'11+'!C449</f>
        <v>01</v>
      </c>
      <c r="D130" s="17" t="str">
        <f>+'11+'!D449</f>
        <v>13</v>
      </c>
      <c r="E130" s="17" t="str">
        <f>+'11+'!E449</f>
        <v>77 0 93 19000</v>
      </c>
      <c r="F130" s="17"/>
      <c r="G130" s="16">
        <f t="shared" ref="G130:H132" si="3">+G131</f>
        <v>2754.42</v>
      </c>
      <c r="H130" s="16">
        <f t="shared" si="3"/>
        <v>2754.42</v>
      </c>
    </row>
    <row r="131" spans="1:9" ht="25.5">
      <c r="A131" s="21" t="str">
        <f>+'11+'!A450</f>
        <v>Обеспечение деятельности подведоственных учреждений</v>
      </c>
      <c r="B131" s="17"/>
      <c r="C131" s="17" t="str">
        <f>+'11+'!C450</f>
        <v>01</v>
      </c>
      <c r="D131" s="17" t="str">
        <f>+'11+'!D450</f>
        <v>13</v>
      </c>
      <c r="E131" s="17" t="str">
        <f>+'11+'!E450</f>
        <v>77 0 93 19000</v>
      </c>
      <c r="F131" s="17"/>
      <c r="G131" s="16">
        <f t="shared" si="3"/>
        <v>2754.42</v>
      </c>
      <c r="H131" s="16">
        <f t="shared" si="3"/>
        <v>2754.42</v>
      </c>
    </row>
    <row r="132" spans="1:9" ht="76.5">
      <c r="A132" s="21" t="str">
        <f>+'11+'!A451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2" s="17"/>
      <c r="C132" s="17" t="str">
        <f>+'11+'!C451</f>
        <v>01</v>
      </c>
      <c r="D132" s="17" t="str">
        <f>+'11+'!D451</f>
        <v>13</v>
      </c>
      <c r="E132" s="17" t="str">
        <f>+'11+'!E451</f>
        <v>77 0 93 19000</v>
      </c>
      <c r="F132" s="17" t="str">
        <f>+'11+'!F451</f>
        <v>100</v>
      </c>
      <c r="G132" s="16">
        <f t="shared" si="3"/>
        <v>2754.42</v>
      </c>
      <c r="H132" s="16">
        <f t="shared" si="3"/>
        <v>2754.42</v>
      </c>
    </row>
    <row r="133" spans="1:9" ht="25.5">
      <c r="A133" s="21" t="str">
        <f>+'11+'!A452</f>
        <v>Расходы на выплаты персоналу государственных (муниципальных) органов</v>
      </c>
      <c r="B133" s="17"/>
      <c r="C133" s="17" t="str">
        <f>+'11+'!C452</f>
        <v>01</v>
      </c>
      <c r="D133" s="17" t="str">
        <f>+'11+'!D452</f>
        <v>13</v>
      </c>
      <c r="E133" s="17" t="str">
        <f>+'11+'!E452</f>
        <v>77 0 93 19000</v>
      </c>
      <c r="F133" s="17" t="str">
        <f>+'11+'!F452</f>
        <v>120</v>
      </c>
      <c r="G133" s="18">
        <f>+G134+G135+G136</f>
        <v>2754.42</v>
      </c>
      <c r="H133" s="18">
        <f>+H134+H135+H136</f>
        <v>2754.42</v>
      </c>
    </row>
    <row r="134" spans="1:9">
      <c r="A134" s="21" t="str">
        <f>+'11+'!A453</f>
        <v>Фонд оплаты труда и страховые взносы</v>
      </c>
      <c r="B134" s="17"/>
      <c r="C134" s="17" t="str">
        <f>+'11+'!C453</f>
        <v>01</v>
      </c>
      <c r="D134" s="17" t="str">
        <f>+'11+'!D453</f>
        <v>13</v>
      </c>
      <c r="E134" s="17" t="str">
        <f>+'11+'!E453</f>
        <v>77 0 93 19000</v>
      </c>
      <c r="F134" s="17" t="str">
        <f>+'11+'!F453</f>
        <v>121</v>
      </c>
      <c r="G134" s="18">
        <f>+'12'!G448+'12'!G654</f>
        <v>2113.23</v>
      </c>
      <c r="H134" s="18">
        <f>+'12'!H448+'12'!H654</f>
        <v>2113.23</v>
      </c>
    </row>
    <row r="135" spans="1:9" ht="25.5">
      <c r="A135" s="21" t="str">
        <f>+'11+'!A454</f>
        <v>Иные выплаты персоналу, за исключением фонда оплаты труда</v>
      </c>
      <c r="B135" s="17"/>
      <c r="C135" s="17" t="str">
        <f>+'11+'!C454</f>
        <v>01</v>
      </c>
      <c r="D135" s="17" t="str">
        <f>+'11+'!D454</f>
        <v>13</v>
      </c>
      <c r="E135" s="17" t="str">
        <f>+'11+'!E454</f>
        <v>77 0 93 19000</v>
      </c>
      <c r="F135" s="17" t="str">
        <f>+'11+'!F454</f>
        <v>122</v>
      </c>
      <c r="G135" s="18">
        <f>+'12'!G449+'12'!G655</f>
        <v>3</v>
      </c>
      <c r="H135" s="18">
        <f>+'12'!H449+'12'!H655</f>
        <v>3</v>
      </c>
    </row>
    <row r="136" spans="1:9" ht="51">
      <c r="A136" s="21" t="str">
        <f>+'11+'!A455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36" s="17"/>
      <c r="C136" s="17" t="str">
        <f>+'11+'!C455</f>
        <v>01</v>
      </c>
      <c r="D136" s="17" t="str">
        <f>+'11+'!D455</f>
        <v>13</v>
      </c>
      <c r="E136" s="17" t="str">
        <f>+'11+'!E455</f>
        <v>77 0 93 19000</v>
      </c>
      <c r="F136" s="17" t="str">
        <f>+'11+'!F455</f>
        <v>129</v>
      </c>
      <c r="G136" s="18">
        <f>+'12'!G450+'12'!G656</f>
        <v>638.19000000000005</v>
      </c>
      <c r="H136" s="18">
        <f>+'12'!H450+'12'!H656</f>
        <v>638.19000000000005</v>
      </c>
    </row>
    <row r="137" spans="1:9" ht="25.5">
      <c r="A137" s="21" t="str">
        <f>+'11+'!A456</f>
        <v>Создание и организация  и обеспечение деятельности административных комиссий</v>
      </c>
      <c r="B137" s="17"/>
      <c r="C137" s="17" t="str">
        <f>+'11+'!C456</f>
        <v>01</v>
      </c>
      <c r="D137" s="17" t="str">
        <f>+'11+'!D456</f>
        <v>13</v>
      </c>
      <c r="E137" s="17" t="str">
        <f>+'11+'!E456</f>
        <v>77 0 00 76130</v>
      </c>
      <c r="F137" s="17">
        <f>+'11+'!F456</f>
        <v>0</v>
      </c>
      <c r="G137" s="16">
        <f>+G138+G143</f>
        <v>349.4</v>
      </c>
      <c r="H137" s="16">
        <f>+H138+H143</f>
        <v>351.7</v>
      </c>
    </row>
    <row r="138" spans="1:9" ht="76.5">
      <c r="A138" s="21" t="str">
        <f>+'11+'!A457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8" s="17"/>
      <c r="C138" s="17" t="str">
        <f>+'11+'!C457</f>
        <v>01</v>
      </c>
      <c r="D138" s="17" t="str">
        <f>+'11+'!D457</f>
        <v>13</v>
      </c>
      <c r="E138" s="17" t="str">
        <f>+'11+'!E457</f>
        <v>77 0 00 76130</v>
      </c>
      <c r="F138" s="17" t="str">
        <f>+'11+'!F457</f>
        <v>100</v>
      </c>
      <c r="G138" s="16">
        <f>+G139</f>
        <v>349.4</v>
      </c>
      <c r="H138" s="16">
        <f>+H139</f>
        <v>351.7</v>
      </c>
    </row>
    <row r="139" spans="1:9" ht="25.5">
      <c r="A139" s="21" t="str">
        <f>+'11+'!A458</f>
        <v>Расходы на выплаты персоналу государственных (муниципальных) органов</v>
      </c>
      <c r="B139" s="17"/>
      <c r="C139" s="17" t="str">
        <f>+'11+'!C458</f>
        <v>01</v>
      </c>
      <c r="D139" s="17" t="str">
        <f>+'11+'!D458</f>
        <v>13</v>
      </c>
      <c r="E139" s="17" t="str">
        <f>+'11+'!E458</f>
        <v>77 0 00 76130</v>
      </c>
      <c r="F139" s="17" t="str">
        <f>+'11+'!F458</f>
        <v>120</v>
      </c>
      <c r="G139" s="18">
        <f>+G140+G141+G142</f>
        <v>349.4</v>
      </c>
      <c r="H139" s="18">
        <f>+H140+H141+H142</f>
        <v>351.7</v>
      </c>
    </row>
    <row r="140" spans="1:9">
      <c r="A140" s="21" t="str">
        <f>+'11+'!A459</f>
        <v>Фонд оплаты труда и страховые взносы</v>
      </c>
      <c r="B140" s="17"/>
      <c r="C140" s="17" t="str">
        <f>+'11+'!C459</f>
        <v>01</v>
      </c>
      <c r="D140" s="17" t="str">
        <f>+'11+'!D459</f>
        <v>13</v>
      </c>
      <c r="E140" s="17" t="str">
        <f>+'11+'!E459</f>
        <v>77 0 00 76130</v>
      </c>
      <c r="F140" s="17" t="str">
        <f>+'11+'!F459</f>
        <v>121</v>
      </c>
      <c r="G140" s="18">
        <f>+'12'!G454</f>
        <v>292.68</v>
      </c>
      <c r="H140" s="18">
        <f>+'12'!H454</f>
        <v>292.68</v>
      </c>
    </row>
    <row r="141" spans="1:9" ht="25.5">
      <c r="A141" s="21" t="str">
        <f>+'11+'!A460</f>
        <v>Иные выплаты персоналу, за исключением фонда оплаты труда</v>
      </c>
      <c r="B141" s="17"/>
      <c r="C141" s="17" t="str">
        <f>+'11+'!C460</f>
        <v>01</v>
      </c>
      <c r="D141" s="17" t="str">
        <f>+'11+'!D460</f>
        <v>13</v>
      </c>
      <c r="E141" s="17" t="str">
        <f>+'11+'!E460</f>
        <v>77 0 00 76130</v>
      </c>
      <c r="F141" s="17" t="str">
        <f>+'11+'!F460</f>
        <v>122</v>
      </c>
      <c r="G141" s="18">
        <f>+'12'!G455</f>
        <v>0</v>
      </c>
      <c r="H141" s="18">
        <f>+'12'!H455</f>
        <v>0</v>
      </c>
    </row>
    <row r="142" spans="1:9" ht="51">
      <c r="A142" s="21" t="str">
        <f>+'11+'!A461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42" s="17"/>
      <c r="C142" s="17" t="str">
        <f>+'11+'!C461</f>
        <v>01</v>
      </c>
      <c r="D142" s="17" t="str">
        <f>+'11+'!D461</f>
        <v>13</v>
      </c>
      <c r="E142" s="17" t="str">
        <f>+'11+'!E461</f>
        <v>77 0 00 76130</v>
      </c>
      <c r="F142" s="17" t="str">
        <f>+'11+'!F461</f>
        <v>129</v>
      </c>
      <c r="G142" s="18">
        <f>+'12'!G456</f>
        <v>56.72</v>
      </c>
      <c r="H142" s="18">
        <f>+'12'!H456</f>
        <v>59.019999999999996</v>
      </c>
    </row>
    <row r="143" spans="1:9" ht="25.5" hidden="1">
      <c r="A143" s="21" t="str">
        <f>+'11+'!A462</f>
        <v>Закупка товаров, работ и услуг для государственных (муниципальных) нужд</v>
      </c>
      <c r="B143" s="17"/>
      <c r="C143" s="17" t="str">
        <f>+'11+'!C462</f>
        <v>01</v>
      </c>
      <c r="D143" s="17" t="str">
        <f>+'11+'!D462</f>
        <v>13</v>
      </c>
      <c r="E143" s="17" t="str">
        <f>+'11+'!E462</f>
        <v>77 0 00 76130</v>
      </c>
      <c r="F143" s="17" t="str">
        <f>+'11+'!F462</f>
        <v>200</v>
      </c>
      <c r="G143" s="16">
        <f>+G144</f>
        <v>0</v>
      </c>
      <c r="H143" s="16">
        <f>+H144</f>
        <v>0</v>
      </c>
    </row>
    <row r="144" spans="1:9" ht="25.5" hidden="1">
      <c r="A144" s="21" t="str">
        <f>+'11+'!A463</f>
        <v>Иные закупки товаров, работ и услуг для государственных (муниципальных) нужд</v>
      </c>
      <c r="B144" s="17"/>
      <c r="C144" s="17" t="str">
        <f>+'11+'!C463</f>
        <v>01</v>
      </c>
      <c r="D144" s="17" t="str">
        <f>+'11+'!D463</f>
        <v>13</v>
      </c>
      <c r="E144" s="17" t="str">
        <f>+'11+'!E463</f>
        <v>77 0 00 76130</v>
      </c>
      <c r="F144" s="17" t="str">
        <f>+'11+'!F463</f>
        <v>240</v>
      </c>
      <c r="G144" s="18">
        <f>+G145+G146</f>
        <v>0</v>
      </c>
      <c r="H144" s="18">
        <f>+H145+H146</f>
        <v>0</v>
      </c>
    </row>
    <row r="145" spans="1:8" ht="25.5" hidden="1">
      <c r="A145" s="21" t="str">
        <f>+'11+'!A464</f>
        <v>Закупка товаров, работ, услуг в сфере информационно-коммуникационных услуг</v>
      </c>
      <c r="B145" s="17"/>
      <c r="C145" s="17" t="str">
        <f>+'11+'!C464</f>
        <v>01</v>
      </c>
      <c r="D145" s="17" t="str">
        <f>+'11+'!D464</f>
        <v>13</v>
      </c>
      <c r="E145" s="17" t="str">
        <f>+'11+'!E464</f>
        <v>77 0 00 76130</v>
      </c>
      <c r="F145" s="17" t="str">
        <f>+'11+'!F464</f>
        <v>242</v>
      </c>
      <c r="G145" s="18">
        <f>+'12'!G459</f>
        <v>0</v>
      </c>
      <c r="H145" s="18">
        <f>+'12'!H459</f>
        <v>0</v>
      </c>
    </row>
    <row r="146" spans="1:8" ht="25.5" hidden="1">
      <c r="A146" s="21" t="str">
        <f>+'11+'!A465</f>
        <v>Прочая закупка товаров, работ и услуг для государственных (муниципальных) нужд</v>
      </c>
      <c r="B146" s="17"/>
      <c r="C146" s="17" t="str">
        <f>+'11+'!C465</f>
        <v>01</v>
      </c>
      <c r="D146" s="17" t="str">
        <f>+'11+'!D465</f>
        <v>13</v>
      </c>
      <c r="E146" s="17" t="str">
        <f>+'11+'!E465</f>
        <v>77 0 00 76130</v>
      </c>
      <c r="F146" s="17" t="str">
        <f>+'11+'!F465</f>
        <v>244</v>
      </c>
      <c r="G146" s="18">
        <f>+'12'!G460</f>
        <v>0</v>
      </c>
      <c r="H146" s="18">
        <f>+'12'!H460</f>
        <v>0</v>
      </c>
    </row>
    <row r="147" spans="1:8" ht="51">
      <c r="A147" s="21" t="str">
        <f>+'11+'!A466</f>
        <v>Осуществление государственных полномочий по установлению запрета на розничную продажу алкогольной продукции</v>
      </c>
      <c r="B147" s="17"/>
      <c r="C147" s="17" t="str">
        <f>+'11+'!C466</f>
        <v>01</v>
      </c>
      <c r="D147" s="17" t="str">
        <f>+'11+'!D466</f>
        <v>13</v>
      </c>
      <c r="E147" s="17" t="str">
        <f>+'11+'!E466</f>
        <v>52 0 00 76050</v>
      </c>
      <c r="F147" s="17">
        <f>+'11+'!F466</f>
        <v>0</v>
      </c>
      <c r="G147" s="17">
        <f>+G148+G151</f>
        <v>5.4</v>
      </c>
      <c r="H147" s="17">
        <f t="shared" ref="H147" si="4">+H148+H151</f>
        <v>5.4</v>
      </c>
    </row>
    <row r="148" spans="1:8" ht="25.5">
      <c r="A148" s="21" t="str">
        <f>+'11+'!A467</f>
        <v>Закупка товаров, работ и услуг для государственных (муниципальных) нужд</v>
      </c>
      <c r="B148" s="17"/>
      <c r="C148" s="17" t="str">
        <f>+'11+'!C467</f>
        <v>01</v>
      </c>
      <c r="D148" s="17" t="str">
        <f>+'11+'!D467</f>
        <v>13</v>
      </c>
      <c r="E148" s="17" t="str">
        <f>+'11+'!E467</f>
        <v>52 0 00 76050</v>
      </c>
      <c r="F148" s="17" t="str">
        <f>+'11+'!F467</f>
        <v>200</v>
      </c>
      <c r="G148" s="18">
        <f>+'12'!G462</f>
        <v>0.9</v>
      </c>
      <c r="H148" s="18">
        <f>+'12'!H462</f>
        <v>0.9</v>
      </c>
    </row>
    <row r="149" spans="1:8" ht="25.5">
      <c r="A149" s="21" t="str">
        <f>+'11+'!A468</f>
        <v>Иные закупки товаров, работ и услуг для государственных (муниципальных) нужд</v>
      </c>
      <c r="B149" s="17"/>
      <c r="C149" s="17" t="str">
        <f>+'11+'!C468</f>
        <v>01</v>
      </c>
      <c r="D149" s="17" t="str">
        <f>+'11+'!D468</f>
        <v>13</v>
      </c>
      <c r="E149" s="17" t="str">
        <f>+'11+'!E468</f>
        <v>52 0 00 76050</v>
      </c>
      <c r="F149" s="17" t="str">
        <f>+'11+'!F468</f>
        <v>240</v>
      </c>
      <c r="G149" s="18">
        <f>+'12'!G463</f>
        <v>0.9</v>
      </c>
      <c r="H149" s="18">
        <f>+'12'!H463</f>
        <v>0.9</v>
      </c>
    </row>
    <row r="150" spans="1:8" ht="25.5">
      <c r="A150" s="21" t="str">
        <f>+'11+'!A469</f>
        <v>Прочая закупка товаров, работ и услуг для государственных (муниципальных) нужд</v>
      </c>
      <c r="B150" s="17"/>
      <c r="C150" s="17" t="str">
        <f>+'11+'!C469</f>
        <v>01</v>
      </c>
      <c r="D150" s="17" t="str">
        <f>+'11+'!D469</f>
        <v>13</v>
      </c>
      <c r="E150" s="17" t="str">
        <f>+'11+'!E469</f>
        <v>52 0 00 76050</v>
      </c>
      <c r="F150" s="17" t="str">
        <f>+'11+'!F469</f>
        <v>244</v>
      </c>
      <c r="G150" s="18">
        <f>+'12'!G464</f>
        <v>0.9</v>
      </c>
      <c r="H150" s="18">
        <f>+'12'!H464</f>
        <v>0.9</v>
      </c>
    </row>
    <row r="151" spans="1:8" ht="25.5">
      <c r="A151" s="21" t="str">
        <f>+'11+'!A669</f>
        <v>Иные закупки товаров, работ и услуг для государственных (муниципальных) нужд</v>
      </c>
      <c r="B151" s="17"/>
      <c r="C151" s="17" t="str">
        <f>+'11+'!C669</f>
        <v>01</v>
      </c>
      <c r="D151" s="17" t="str">
        <f>+'11+'!D669</f>
        <v>13</v>
      </c>
      <c r="E151" s="17" t="str">
        <f>+'11+'!E669</f>
        <v>520 00 76 050</v>
      </c>
      <c r="F151" s="17" t="str">
        <f>+'11+'!F669</f>
        <v>500</v>
      </c>
      <c r="G151" s="18">
        <f>+G152</f>
        <v>4.5</v>
      </c>
      <c r="H151" s="18">
        <f>+H152</f>
        <v>4.5</v>
      </c>
    </row>
    <row r="152" spans="1:8" ht="25.5">
      <c r="A152" s="21" t="str">
        <f>+'11+'!A670</f>
        <v>Прочая закупка товаров, работ и услуг для государственных (муниципальных) нужд</v>
      </c>
      <c r="B152" s="17"/>
      <c r="C152" s="17" t="str">
        <f>+'11+'!C670</f>
        <v>01</v>
      </c>
      <c r="D152" s="17" t="str">
        <f>+'11+'!D670</f>
        <v>13</v>
      </c>
      <c r="E152" s="17" t="str">
        <f>+'11+'!E670</f>
        <v>520 00 76 050</v>
      </c>
      <c r="F152" s="17" t="str">
        <f>+'11+'!F670</f>
        <v>530</v>
      </c>
      <c r="G152" s="18">
        <f>+'12'!G660</f>
        <v>4.5</v>
      </c>
      <c r="H152" s="18">
        <f>+'12'!H660</f>
        <v>4.5</v>
      </c>
    </row>
    <row r="153" spans="1:8" ht="28.5" customHeight="1">
      <c r="A153" s="21" t="str">
        <f>+'11+'!A470</f>
        <v>Подпрограмма "Профилактика правонарушений"</v>
      </c>
      <c r="B153" s="17"/>
      <c r="C153" s="17" t="str">
        <f>+'11+'!C470</f>
        <v>01</v>
      </c>
      <c r="D153" s="17" t="str">
        <f>+'11+'!D470</f>
        <v>13</v>
      </c>
      <c r="E153" s="17" t="str">
        <f>+'11+'!E470</f>
        <v>02 2 00 00000</v>
      </c>
      <c r="F153" s="17" t="str">
        <f>+'11+'!F470</f>
        <v xml:space="preserve">   </v>
      </c>
      <c r="G153" s="16">
        <f t="shared" ref="G153:H156" si="5">+G154</f>
        <v>80</v>
      </c>
      <c r="H153" s="16">
        <f t="shared" si="5"/>
        <v>30</v>
      </c>
    </row>
    <row r="154" spans="1:8" ht="51">
      <c r="A154" s="21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54" s="17"/>
      <c r="C154" s="17" t="str">
        <f>+'11+'!C471</f>
        <v>01</v>
      </c>
      <c r="D154" s="17" t="str">
        <f>+'11+'!D471</f>
        <v>13</v>
      </c>
      <c r="E154" s="17" t="str">
        <f>+'11+'!E471</f>
        <v>02 2 01 00000</v>
      </c>
      <c r="F154" s="17">
        <f>+'11+'!F471</f>
        <v>0</v>
      </c>
      <c r="G154" s="16">
        <f t="shared" si="5"/>
        <v>80</v>
      </c>
      <c r="H154" s="16">
        <f t="shared" si="5"/>
        <v>30</v>
      </c>
    </row>
    <row r="155" spans="1:8" ht="25.5">
      <c r="A155" s="21" t="str">
        <f>+'11+'!A472</f>
        <v>Закупка товаров, работ и услуг для государственных (муниципальных) нужд</v>
      </c>
      <c r="B155" s="17"/>
      <c r="C155" s="17" t="str">
        <f>+'11+'!C472</f>
        <v>01</v>
      </c>
      <c r="D155" s="17" t="str">
        <f>+'11+'!D472</f>
        <v>13</v>
      </c>
      <c r="E155" s="17" t="str">
        <f>+'11+'!E472</f>
        <v>02 2 01 04016</v>
      </c>
      <c r="F155" s="17">
        <f>+'11+'!F472</f>
        <v>200</v>
      </c>
      <c r="G155" s="16">
        <f t="shared" si="5"/>
        <v>80</v>
      </c>
      <c r="H155" s="16">
        <f t="shared" si="5"/>
        <v>30</v>
      </c>
    </row>
    <row r="156" spans="1:8" ht="25.5">
      <c r="A156" s="21" t="str">
        <f>+'11+'!A473</f>
        <v>Иные закупки товаров, работ и услуг для государственных (муниципальных) нужд</v>
      </c>
      <c r="B156" s="17"/>
      <c r="C156" s="17" t="str">
        <f>+'11+'!C473</f>
        <v>01</v>
      </c>
      <c r="D156" s="17" t="str">
        <f>+'11+'!D473</f>
        <v>13</v>
      </c>
      <c r="E156" s="17" t="str">
        <f>+'11+'!E473</f>
        <v>02 2 01 04016</v>
      </c>
      <c r="F156" s="17">
        <f>+'11+'!F473</f>
        <v>240</v>
      </c>
      <c r="G156" s="18">
        <f t="shared" si="5"/>
        <v>80</v>
      </c>
      <c r="H156" s="18">
        <f t="shared" si="5"/>
        <v>30</v>
      </c>
    </row>
    <row r="157" spans="1:8" ht="25.5">
      <c r="A157" s="21" t="str">
        <f>+'11+'!A474</f>
        <v>Прочая закупка товаров, работ и услуг для государственных (муниципальных) нужд</v>
      </c>
      <c r="B157" s="17"/>
      <c r="C157" s="17" t="str">
        <f>+'11+'!C474</f>
        <v>01</v>
      </c>
      <c r="D157" s="17" t="str">
        <f>+'11+'!D474</f>
        <v>13</v>
      </c>
      <c r="E157" s="17" t="str">
        <f>+'11+'!E474</f>
        <v>02 2 01 04016</v>
      </c>
      <c r="F157" s="17">
        <f>+'11+'!F474</f>
        <v>244</v>
      </c>
      <c r="G157" s="18">
        <f>+'12'!G469</f>
        <v>80</v>
      </c>
      <c r="H157" s="18">
        <f>+'12'!H469</f>
        <v>30</v>
      </c>
    </row>
    <row r="158" spans="1:8" ht="25.5">
      <c r="A158" s="21" t="str">
        <f>+'11+'!A475</f>
        <v xml:space="preserve">Программа "Создание благоприятных условий для ведения бизнеса" </v>
      </c>
      <c r="B158" s="17"/>
      <c r="C158" s="17" t="str">
        <f>+'11+'!C475</f>
        <v>01</v>
      </c>
      <c r="D158" s="17" t="str">
        <f>+'11+'!D475</f>
        <v>13</v>
      </c>
      <c r="E158" s="17" t="str">
        <f>+'11+'!E475</f>
        <v>09 0 00 00000</v>
      </c>
      <c r="F158" s="17" t="str">
        <f>+'11+'!F475</f>
        <v xml:space="preserve">   </v>
      </c>
      <c r="G158" s="16">
        <f t="shared" ref="G158:H160" si="6">+G159</f>
        <v>10</v>
      </c>
      <c r="H158" s="16">
        <f t="shared" si="6"/>
        <v>10</v>
      </c>
    </row>
    <row r="159" spans="1:8" ht="25.5">
      <c r="A159" s="21" t="str">
        <f>+'11+'!A476</f>
        <v>Подпрограмма "Развитие малого и среднего предпринимательства"</v>
      </c>
      <c r="B159" s="17"/>
      <c r="C159" s="17" t="str">
        <f>+'11+'!C476</f>
        <v>01</v>
      </c>
      <c r="D159" s="17" t="str">
        <f>+'11+'!D476</f>
        <v>13</v>
      </c>
      <c r="E159" s="17" t="str">
        <f>+'11+'!E476</f>
        <v>09 1 00 00000</v>
      </c>
      <c r="F159" s="17">
        <f>+'11+'!F476</f>
        <v>0</v>
      </c>
      <c r="G159" s="16">
        <f t="shared" si="6"/>
        <v>10</v>
      </c>
      <c r="H159" s="16">
        <f t="shared" si="6"/>
        <v>10</v>
      </c>
    </row>
    <row r="160" spans="1:8" ht="51">
      <c r="A160" s="21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160" s="17"/>
      <c r="C160" s="17" t="str">
        <f>+'11+'!C477</f>
        <v>01</v>
      </c>
      <c r="D160" s="17" t="str">
        <f>+'11+'!D477</f>
        <v>13</v>
      </c>
      <c r="E160" s="17" t="str">
        <f>+'11+'!E477</f>
        <v>09 1 01 00000</v>
      </c>
      <c r="F160" s="17">
        <f>+'11+'!F477</f>
        <v>0</v>
      </c>
      <c r="G160" s="16">
        <f t="shared" si="6"/>
        <v>10</v>
      </c>
      <c r="H160" s="16">
        <f t="shared" si="6"/>
        <v>10</v>
      </c>
    </row>
    <row r="161" spans="1:8" ht="38.25">
      <c r="A161" s="21" t="str">
        <f>+'11+'!A478</f>
        <v>Реализация мероприятий направленных на создание условий для развития предпринимательства</v>
      </c>
      <c r="B161" s="17"/>
      <c r="C161" s="17" t="str">
        <f>+'11+'!C478</f>
        <v>01</v>
      </c>
      <c r="D161" s="17" t="str">
        <f>+'11+'!D478</f>
        <v>13</v>
      </c>
      <c r="E161" s="17" t="str">
        <f>+'11+'!E478</f>
        <v>09 1 01 04014</v>
      </c>
      <c r="F161" s="17">
        <f>+'11+'!F478</f>
        <v>0</v>
      </c>
      <c r="G161" s="16">
        <f>+G162+G165</f>
        <v>10</v>
      </c>
      <c r="H161" s="16">
        <f>+H162+H165</f>
        <v>10</v>
      </c>
    </row>
    <row r="162" spans="1:8" ht="25.5" hidden="1">
      <c r="A162" s="21" t="str">
        <f>+'11+'!A479</f>
        <v>Закупка товаров, работ и услуг для государственных (муниципальных) нужд</v>
      </c>
      <c r="B162" s="17"/>
      <c r="C162" s="17" t="str">
        <f>+'11+'!C479</f>
        <v>01</v>
      </c>
      <c r="D162" s="17" t="str">
        <f>+'11+'!D479</f>
        <v>13</v>
      </c>
      <c r="E162" s="17" t="str">
        <f>+'11+'!E479</f>
        <v>09 1 01 04014</v>
      </c>
      <c r="F162" s="17">
        <f>+'11+'!F479</f>
        <v>200</v>
      </c>
      <c r="G162" s="16">
        <f>+G163</f>
        <v>0</v>
      </c>
      <c r="H162" s="16">
        <f>+H163</f>
        <v>0</v>
      </c>
    </row>
    <row r="163" spans="1:8" ht="25.5" hidden="1">
      <c r="A163" s="21" t="str">
        <f>+'11+'!A480</f>
        <v>Иные закупки товаров, работ и услуг для государственных (муниципальных) нужд</v>
      </c>
      <c r="B163" s="17"/>
      <c r="C163" s="17" t="str">
        <f>+'11+'!C480</f>
        <v>01</v>
      </c>
      <c r="D163" s="17" t="str">
        <f>+'11+'!D480</f>
        <v>13</v>
      </c>
      <c r="E163" s="17" t="str">
        <f>+'11+'!E480</f>
        <v>09 1 01 04014</v>
      </c>
      <c r="F163" s="17">
        <f>+'11+'!F480</f>
        <v>240</v>
      </c>
      <c r="G163" s="18">
        <f>+G164</f>
        <v>0</v>
      </c>
      <c r="H163" s="18">
        <f>+H164</f>
        <v>0</v>
      </c>
    </row>
    <row r="164" spans="1:8" ht="25.5" hidden="1">
      <c r="A164" s="21" t="str">
        <f>+'11+'!A481</f>
        <v>Прочая закупка товаров, работ и услуг для государственных (муниципальных) нужд</v>
      </c>
      <c r="B164" s="17"/>
      <c r="C164" s="17" t="str">
        <f>+'11+'!C481</f>
        <v>01</v>
      </c>
      <c r="D164" s="17" t="str">
        <f>+'11+'!D481</f>
        <v>13</v>
      </c>
      <c r="E164" s="17" t="str">
        <f>+'11+'!E481</f>
        <v>09 1 01 04014</v>
      </c>
      <c r="F164" s="17">
        <f>+'11+'!F481</f>
        <v>244</v>
      </c>
      <c r="G164" s="18">
        <f>+'12'!G476</f>
        <v>0</v>
      </c>
      <c r="H164" s="18">
        <f>+'12'!H476</f>
        <v>0</v>
      </c>
    </row>
    <row r="165" spans="1:8">
      <c r="A165" s="21" t="str">
        <f>+'11+'!A482</f>
        <v>Иные бюджетные ассигнования</v>
      </c>
      <c r="B165" s="17"/>
      <c r="C165" s="17" t="str">
        <f>+'11+'!C482</f>
        <v>01</v>
      </c>
      <c r="D165" s="17" t="str">
        <f>+'11+'!D482</f>
        <v>13</v>
      </c>
      <c r="E165" s="17" t="str">
        <f>+'11+'!E482</f>
        <v>09 1 01 04014</v>
      </c>
      <c r="F165" s="17" t="str">
        <f>+'11+'!F482</f>
        <v>800</v>
      </c>
      <c r="G165" s="18">
        <f>+G167</f>
        <v>10</v>
      </c>
      <c r="H165" s="18">
        <f>+H167</f>
        <v>10</v>
      </c>
    </row>
    <row r="166" spans="1:8" ht="51" hidden="1">
      <c r="A166" s="21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166" s="17"/>
      <c r="C166" s="17" t="str">
        <f>+'11+'!C483</f>
        <v>01</v>
      </c>
      <c r="D166" s="17" t="str">
        <f>+'11+'!D483</f>
        <v>13</v>
      </c>
      <c r="E166" s="17" t="str">
        <f>+'11+'!E483</f>
        <v>09 1 01 04014</v>
      </c>
      <c r="F166" s="17" t="str">
        <f>+'11+'!F483</f>
        <v>810</v>
      </c>
      <c r="G166" s="16">
        <f>+'11+'!G483</f>
        <v>0</v>
      </c>
      <c r="H166" s="16">
        <f>+'11+'!H483</f>
        <v>0</v>
      </c>
    </row>
    <row r="167" spans="1:8" ht="63.75">
      <c r="A167" s="21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7" s="21"/>
      <c r="C167" s="17" t="str">
        <f>+'11+'!C484</f>
        <v>01</v>
      </c>
      <c r="D167" s="17" t="str">
        <f>+'11+'!D484</f>
        <v>13</v>
      </c>
      <c r="E167" s="17" t="str">
        <f>+'11+'!E484</f>
        <v>09 1 01 04014</v>
      </c>
      <c r="F167" s="17" t="str">
        <f>+'11+'!F484</f>
        <v>812</v>
      </c>
      <c r="G167" s="18">
        <f>+'12'!G479</f>
        <v>10</v>
      </c>
      <c r="H167" s="18">
        <f>+'12'!H479</f>
        <v>10</v>
      </c>
    </row>
    <row r="168" spans="1:8" ht="38.25" hidden="1">
      <c r="A168" s="21" t="str">
        <f>+'11+'!A485</f>
        <v>Программа "Совершенствование молодежной политики и развитие физической культуры"</v>
      </c>
      <c r="B168" s="17"/>
      <c r="C168" s="17" t="str">
        <f>+'11+'!C485</f>
        <v>01</v>
      </c>
      <c r="D168" s="17" t="str">
        <f>+'11+'!D485</f>
        <v>13</v>
      </c>
      <c r="E168" s="17" t="str">
        <f>+'11+'!E485</f>
        <v>05 0 00 00000</v>
      </c>
      <c r="F168" s="17" t="str">
        <f>+'11+'!F485</f>
        <v xml:space="preserve">   </v>
      </c>
      <c r="G168" s="16">
        <f>+'11+'!G485</f>
        <v>0</v>
      </c>
      <c r="H168" s="16">
        <f>+'11+'!H485</f>
        <v>0</v>
      </c>
    </row>
    <row r="169" spans="1:8" hidden="1">
      <c r="A169" s="21" t="str">
        <f>+'11+'!A486</f>
        <v>Подпрограмма "Молодежная политика"</v>
      </c>
      <c r="B169" s="17"/>
      <c r="C169" s="17" t="str">
        <f>+'11+'!C486</f>
        <v>01</v>
      </c>
      <c r="D169" s="17" t="str">
        <f>+'11+'!D486</f>
        <v>13</v>
      </c>
      <c r="E169" s="17" t="str">
        <f>+'11+'!E486</f>
        <v>05 1 00 00000</v>
      </c>
      <c r="F169" s="17">
        <f>+'11+'!F486</f>
        <v>0</v>
      </c>
      <c r="G169" s="16">
        <f>+'11+'!G486</f>
        <v>0</v>
      </c>
      <c r="H169" s="16">
        <f>+'11+'!H486</f>
        <v>0</v>
      </c>
    </row>
    <row r="170" spans="1:8" ht="25.5" hidden="1">
      <c r="A170" s="21" t="str">
        <f>+'11+'!A487</f>
        <v>Основное мероприятие "Вовлечение молодежи в социальную практику"</v>
      </c>
      <c r="B170" s="17"/>
      <c r="C170" s="17" t="str">
        <f>+'11+'!C487</f>
        <v>01</v>
      </c>
      <c r="D170" s="17" t="str">
        <f>+'11+'!D487</f>
        <v>13</v>
      </c>
      <c r="E170" s="17" t="str">
        <f>+'11+'!E487</f>
        <v>05 1 01 00000</v>
      </c>
      <c r="F170" s="17">
        <f>+'11+'!F487</f>
        <v>0</v>
      </c>
      <c r="G170" s="16">
        <f>+'11+'!G487</f>
        <v>0</v>
      </c>
      <c r="H170" s="16">
        <f>+'11+'!H487</f>
        <v>0</v>
      </c>
    </row>
    <row r="171" spans="1:8" ht="25.5" hidden="1">
      <c r="A171" s="21" t="str">
        <f>+'11+'!A488</f>
        <v>Проведение культурно-массовых и спортивных мероприятий</v>
      </c>
      <c r="B171" s="17"/>
      <c r="C171" s="17" t="str">
        <f>+'11+'!C488</f>
        <v>01</v>
      </c>
      <c r="D171" s="17" t="str">
        <f>+'11+'!D488</f>
        <v>13</v>
      </c>
      <c r="E171" s="17" t="str">
        <f>+'11+'!E488</f>
        <v>05 1 01 07020</v>
      </c>
      <c r="F171" s="17">
        <f>+'11+'!F488</f>
        <v>0</v>
      </c>
      <c r="G171" s="16">
        <f>+'11+'!G488</f>
        <v>0</v>
      </c>
      <c r="H171" s="16">
        <f>+'11+'!H488</f>
        <v>0</v>
      </c>
    </row>
    <row r="172" spans="1:8" ht="76.5" hidden="1">
      <c r="A172" s="21" t="str">
        <f>+'11+'!A489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2" s="17"/>
      <c r="C172" s="17" t="str">
        <f>+'11+'!C489</f>
        <v>01</v>
      </c>
      <c r="D172" s="17" t="str">
        <f>+'11+'!D489</f>
        <v>13</v>
      </c>
      <c r="E172" s="17" t="str">
        <f>+'11+'!E489</f>
        <v>05 1 01 07020</v>
      </c>
      <c r="F172" s="17" t="str">
        <f>+'11+'!F489</f>
        <v>100</v>
      </c>
      <c r="G172" s="16">
        <f>+'11+'!G489</f>
        <v>0</v>
      </c>
      <c r="H172" s="16">
        <f>+'11+'!H489</f>
        <v>0</v>
      </c>
    </row>
    <row r="173" spans="1:8" ht="25.5" hidden="1">
      <c r="A173" s="21" t="str">
        <f>+'11+'!A490</f>
        <v>Расходы на выплаты персоналу казенных учреждений</v>
      </c>
      <c r="B173" s="17"/>
      <c r="C173" s="17" t="str">
        <f>+'11+'!C490</f>
        <v>01</v>
      </c>
      <c r="D173" s="17" t="str">
        <f>+'11+'!D490</f>
        <v>13</v>
      </c>
      <c r="E173" s="17" t="str">
        <f>+'11+'!E490</f>
        <v>05 1 01 07020</v>
      </c>
      <c r="F173" s="17" t="str">
        <f>+'11+'!F490</f>
        <v>110</v>
      </c>
      <c r="G173" s="16">
        <f>+'11+'!G490</f>
        <v>0</v>
      </c>
      <c r="H173" s="16">
        <f>+'11+'!H490</f>
        <v>0</v>
      </c>
    </row>
    <row r="174" spans="1:8" hidden="1">
      <c r="A174" s="21" t="str">
        <f>+'11+'!A491</f>
        <v>Фонд оплаты труда и страховые взносы</v>
      </c>
      <c r="B174" s="17"/>
      <c r="C174" s="17" t="str">
        <f>+'11+'!C491</f>
        <v>01</v>
      </c>
      <c r="D174" s="17" t="str">
        <f>+'11+'!D491</f>
        <v>13</v>
      </c>
      <c r="E174" s="17" t="str">
        <f>+'11+'!E491</f>
        <v>05 1 01 07020</v>
      </c>
      <c r="F174" s="17" t="str">
        <f>+'11+'!F491</f>
        <v>111</v>
      </c>
      <c r="G174" s="18">
        <f>+'12'!G486</f>
        <v>0</v>
      </c>
      <c r="H174" s="18">
        <f>+'12'!H486</f>
        <v>0</v>
      </c>
    </row>
    <row r="175" spans="1:8" ht="25.5" hidden="1">
      <c r="A175" s="21" t="str">
        <f>+'11+'!A492</f>
        <v>Иные выплаты персоналу, за исключением фонда оплаты труда</v>
      </c>
      <c r="B175" s="17"/>
      <c r="C175" s="17" t="str">
        <f>+'11+'!C492</f>
        <v>01</v>
      </c>
      <c r="D175" s="17" t="str">
        <f>+'11+'!D492</f>
        <v>13</v>
      </c>
      <c r="E175" s="17" t="str">
        <f>+'11+'!E492</f>
        <v>05 1 01 07020</v>
      </c>
      <c r="F175" s="17" t="str">
        <f>+'11+'!F492</f>
        <v>112</v>
      </c>
      <c r="G175" s="18">
        <f>+'12'!G487</f>
        <v>0</v>
      </c>
      <c r="H175" s="18">
        <f>+'12'!H487</f>
        <v>0</v>
      </c>
    </row>
    <row r="176" spans="1:8" ht="25.5" hidden="1">
      <c r="A176" s="21" t="str">
        <f>+'11+'!A493</f>
        <v>Расходы на выплаты персоналу государственных (муниципальных) органов</v>
      </c>
      <c r="B176" s="17"/>
      <c r="C176" s="17" t="str">
        <f>+'11+'!C493</f>
        <v>01</v>
      </c>
      <c r="D176" s="17" t="str">
        <f>+'11+'!D493</f>
        <v>13</v>
      </c>
      <c r="E176" s="17" t="str">
        <f>+'11+'!E493</f>
        <v>05 1 01 07020</v>
      </c>
      <c r="F176" s="17" t="str">
        <f>+'11+'!F493</f>
        <v>120</v>
      </c>
      <c r="G176" s="16">
        <f>+'11+'!G493</f>
        <v>0</v>
      </c>
      <c r="H176" s="16">
        <f>+'11+'!H493</f>
        <v>0</v>
      </c>
    </row>
    <row r="177" spans="1:8" hidden="1">
      <c r="A177" s="21" t="str">
        <f>+'11+'!A494</f>
        <v>Фонд оплаты труда и страховые взносы</v>
      </c>
      <c r="B177" s="17"/>
      <c r="C177" s="17" t="str">
        <f>+'11+'!C494</f>
        <v>01</v>
      </c>
      <c r="D177" s="17" t="str">
        <f>+'11+'!D494</f>
        <v>13</v>
      </c>
      <c r="E177" s="17" t="str">
        <f>+'11+'!E494</f>
        <v>05 1 01 07020</v>
      </c>
      <c r="F177" s="17" t="str">
        <f>+'11+'!F494</f>
        <v>121</v>
      </c>
      <c r="G177" s="18">
        <f>+'12'!G489</f>
        <v>0</v>
      </c>
      <c r="H177" s="18">
        <f>+'12'!H489</f>
        <v>0</v>
      </c>
    </row>
    <row r="178" spans="1:8" ht="25.5" hidden="1">
      <c r="A178" s="21" t="str">
        <f>+'11+'!A495</f>
        <v>Иные выплаты персоналу, за исключением фонда оплаты труда</v>
      </c>
      <c r="B178" s="17"/>
      <c r="C178" s="17" t="str">
        <f>+'11+'!C495</f>
        <v>01</v>
      </c>
      <c r="D178" s="17" t="str">
        <f>+'11+'!D495</f>
        <v>13</v>
      </c>
      <c r="E178" s="17" t="str">
        <f>+'11+'!E495</f>
        <v>05 1 01 07020</v>
      </c>
      <c r="F178" s="17" t="str">
        <f>+'11+'!F495</f>
        <v>122</v>
      </c>
      <c r="G178" s="18">
        <f>+'12'!G490</f>
        <v>0</v>
      </c>
      <c r="H178" s="18">
        <f>+'12'!H490</f>
        <v>0</v>
      </c>
    </row>
    <row r="179" spans="1:8" ht="25.5" hidden="1">
      <c r="A179" s="21" t="str">
        <f>+'11+'!A496</f>
        <v>Закупка товаров, работ и услуг для государственных (муниципальных) нужд</v>
      </c>
      <c r="B179" s="17"/>
      <c r="C179" s="17" t="str">
        <f>+'11+'!C496</f>
        <v>01</v>
      </c>
      <c r="D179" s="17" t="str">
        <f>+'11+'!D496</f>
        <v>13</v>
      </c>
      <c r="E179" s="17" t="str">
        <f>+'11+'!E496</f>
        <v>05 1 01 07020</v>
      </c>
      <c r="F179" s="17">
        <f>+'11+'!F496</f>
        <v>200</v>
      </c>
      <c r="G179" s="16">
        <f>+'11+'!G496</f>
        <v>0</v>
      </c>
      <c r="H179" s="16">
        <f>+'11+'!H496</f>
        <v>0</v>
      </c>
    </row>
    <row r="180" spans="1:8" ht="25.5" hidden="1">
      <c r="A180" s="21" t="str">
        <f>+'11+'!A497</f>
        <v>Иные закупки товаров, работ и услуг для государственных (муниципальных) нужд</v>
      </c>
      <c r="B180" s="17"/>
      <c r="C180" s="17" t="str">
        <f>+'11+'!C497</f>
        <v>01</v>
      </c>
      <c r="D180" s="17" t="str">
        <f>+'11+'!D497</f>
        <v>13</v>
      </c>
      <c r="E180" s="17" t="str">
        <f>+'11+'!E497</f>
        <v>05 1 01 07020</v>
      </c>
      <c r="F180" s="17">
        <f>+'11+'!F497</f>
        <v>240</v>
      </c>
      <c r="G180" s="16">
        <f>+'11+'!G497</f>
        <v>0</v>
      </c>
      <c r="H180" s="16">
        <f>+'11+'!H497</f>
        <v>0</v>
      </c>
    </row>
    <row r="181" spans="1:8" ht="25.5" hidden="1">
      <c r="A181" s="21" t="str">
        <f>+'11+'!A498</f>
        <v>Закупка товаров, работ, услуг в сфере информационно-коммуникационных услуг</v>
      </c>
      <c r="B181" s="17"/>
      <c r="C181" s="17" t="str">
        <f>+'11+'!C498</f>
        <v>01</v>
      </c>
      <c r="D181" s="17" t="str">
        <f>+'11+'!D498</f>
        <v>13</v>
      </c>
      <c r="E181" s="17" t="str">
        <f>+'11+'!E498</f>
        <v>05 1 01 07020</v>
      </c>
      <c r="F181" s="17" t="str">
        <f>+'11+'!F498</f>
        <v>242</v>
      </c>
      <c r="G181" s="18">
        <f>+'12'!G493</f>
        <v>0</v>
      </c>
      <c r="H181" s="18">
        <f>+'12'!H493</f>
        <v>0</v>
      </c>
    </row>
    <row r="182" spans="1:8" ht="25.5" hidden="1">
      <c r="A182" s="21" t="str">
        <f>+'11+'!A499</f>
        <v>Прочая закупка товаров, работ и услуг для государственных (муниципальных) нужд</v>
      </c>
      <c r="B182" s="17"/>
      <c r="C182" s="17" t="str">
        <f>+'11+'!C499</f>
        <v>01</v>
      </c>
      <c r="D182" s="17" t="str">
        <f>+'11+'!D499</f>
        <v>13</v>
      </c>
      <c r="E182" s="17" t="str">
        <f>+'11+'!E499</f>
        <v>05 1 01 07020</v>
      </c>
      <c r="F182" s="17">
        <f>+'11+'!F499</f>
        <v>244</v>
      </c>
      <c r="G182" s="18">
        <f>+'12'!G494</f>
        <v>0</v>
      </c>
      <c r="H182" s="18">
        <f>+'12'!H494</f>
        <v>0</v>
      </c>
    </row>
    <row r="183" spans="1:8" ht="38.25" hidden="1">
      <c r="A183" s="21" t="str">
        <f>+'11+'!A500</f>
        <v>Программа "Совершенствование молодежной политики и развитие физической культуры"</v>
      </c>
      <c r="B183" s="17"/>
      <c r="C183" s="17" t="str">
        <f>+'11+'!C500</f>
        <v>01</v>
      </c>
      <c r="D183" s="17" t="str">
        <f>+'11+'!D500</f>
        <v>13</v>
      </c>
      <c r="E183" s="17" t="str">
        <f>+'11+'!E500</f>
        <v>05 2 00 00000</v>
      </c>
      <c r="F183" s="17">
        <f>+'11+'!F500</f>
        <v>0</v>
      </c>
      <c r="G183" s="16">
        <f>+'11+'!G500</f>
        <v>0</v>
      </c>
      <c r="H183" s="16">
        <f>+'11+'!H500</f>
        <v>0</v>
      </c>
    </row>
    <row r="184" spans="1:8" hidden="1">
      <c r="A184" s="21" t="str">
        <f>+'11+'!A501</f>
        <v>Подпрограмма "Молодежная политика"</v>
      </c>
      <c r="B184" s="17"/>
      <c r="C184" s="17" t="str">
        <f>+'11+'!C501</f>
        <v>01</v>
      </c>
      <c r="D184" s="17" t="str">
        <f>+'11+'!D501</f>
        <v>13</v>
      </c>
      <c r="E184" s="17" t="str">
        <f>+'11+'!E501</f>
        <v>05 2 01 00000</v>
      </c>
      <c r="F184" s="17">
        <f>+'11+'!F501</f>
        <v>0</v>
      </c>
      <c r="G184" s="16">
        <f>+'11+'!G501</f>
        <v>0</v>
      </c>
      <c r="H184" s="16">
        <f>+'11+'!H501</f>
        <v>0</v>
      </c>
    </row>
    <row r="185" spans="1:8" ht="25.5" hidden="1">
      <c r="A185" s="21" t="str">
        <f>+'11+'!A502</f>
        <v>Субсидии на мероприятия подпрограммы "Обеспечение жильем молодых семей"</v>
      </c>
      <c r="B185" s="17"/>
      <c r="C185" s="17" t="str">
        <f>+'11+'!C502</f>
        <v>01</v>
      </c>
      <c r="D185" s="17" t="str">
        <f>+'11+'!D502</f>
        <v>13</v>
      </c>
      <c r="E185" s="17" t="str">
        <f>+'11+'!E502</f>
        <v>05 2 01 50200</v>
      </c>
      <c r="F185" s="17">
        <f>+'11+'!F502</f>
        <v>0</v>
      </c>
      <c r="G185" s="16">
        <f>+'11+'!G502</f>
        <v>0</v>
      </c>
      <c r="H185" s="16">
        <f>+'11+'!H502</f>
        <v>0</v>
      </c>
    </row>
    <row r="186" spans="1:8" ht="38.25" hidden="1">
      <c r="A186" s="21" t="str">
        <f>+'11+'!A503</f>
        <v xml:space="preserve">Социальное обеспечение и иные выплаты населению
</v>
      </c>
      <c r="B186" s="17"/>
      <c r="C186" s="17" t="str">
        <f>+'11+'!C503</f>
        <v>01</v>
      </c>
      <c r="D186" s="17" t="str">
        <f>+'11+'!D503</f>
        <v>13</v>
      </c>
      <c r="E186" s="17" t="str">
        <f>+'11+'!E503</f>
        <v>05 2 01 50200</v>
      </c>
      <c r="F186" s="17">
        <f>+'11+'!F503</f>
        <v>300</v>
      </c>
      <c r="G186" s="16">
        <f>+'11+'!G503</f>
        <v>0</v>
      </c>
      <c r="H186" s="16">
        <f>+'11+'!H503</f>
        <v>0</v>
      </c>
    </row>
    <row r="187" spans="1:8" ht="51" hidden="1">
      <c r="A187" s="21" t="str">
        <f>+'11+'!A504</f>
        <v xml:space="preserve">Социальные выплаты гражданам, кроме публичных
нормативных социальных выплат
</v>
      </c>
      <c r="B187" s="17"/>
      <c r="C187" s="17" t="str">
        <f>+'11+'!C504</f>
        <v>01</v>
      </c>
      <c r="D187" s="17" t="str">
        <f>+'11+'!D504</f>
        <v>13</v>
      </c>
      <c r="E187" s="17" t="str">
        <f>+'11+'!E504</f>
        <v>05 2 01 50200</v>
      </c>
      <c r="F187" s="17">
        <f>+'11+'!F504</f>
        <v>320</v>
      </c>
      <c r="G187" s="16">
        <f>+'11+'!G504</f>
        <v>0</v>
      </c>
      <c r="H187" s="16">
        <f>+'11+'!H504</f>
        <v>0</v>
      </c>
    </row>
    <row r="188" spans="1:8" ht="25.5" hidden="1">
      <c r="A188" s="21" t="str">
        <f>+'11+'!A505</f>
        <v>Субсидии гражданам на приобретение жилья</v>
      </c>
      <c r="B188" s="17"/>
      <c r="C188" s="17" t="str">
        <f>+'11+'!C505</f>
        <v>01</v>
      </c>
      <c r="D188" s="17" t="str">
        <f>+'11+'!D505</f>
        <v>13</v>
      </c>
      <c r="E188" s="17" t="str">
        <f>+'11+'!E505</f>
        <v>05 2 01 50200</v>
      </c>
      <c r="F188" s="17">
        <f>+'11+'!F505</f>
        <v>322</v>
      </c>
      <c r="G188" s="16">
        <f>+'11+'!G505</f>
        <v>0</v>
      </c>
      <c r="H188" s="16">
        <f>+'11+'!H505</f>
        <v>0</v>
      </c>
    </row>
    <row r="189" spans="1:8" ht="38.25">
      <c r="A189" s="21" t="str">
        <f>+'11+'!A506</f>
        <v>Программа "Профилактика социально-значимых заболеваний, вакцинопрофилактика"</v>
      </c>
      <c r="B189" s="17"/>
      <c r="C189" s="17" t="str">
        <f>+'11+'!C506</f>
        <v>01</v>
      </c>
      <c r="D189" s="17" t="str">
        <f>+'11+'!D506</f>
        <v>13</v>
      </c>
      <c r="E189" s="17" t="str">
        <f>+'11+'!E506</f>
        <v>06 0 00 00000</v>
      </c>
      <c r="F189" s="17" t="str">
        <f>+'11+'!F506</f>
        <v xml:space="preserve">   </v>
      </c>
      <c r="G189" s="16">
        <f t="shared" ref="G189:H193" si="7">+G190</f>
        <v>250</v>
      </c>
      <c r="H189" s="16">
        <f t="shared" si="7"/>
        <v>100</v>
      </c>
    </row>
    <row r="190" spans="1:8" ht="25.5">
      <c r="A190" s="21" t="str">
        <f>+'11+'!A507</f>
        <v>Основное мероприятие: Оказание услуг по медицинскому обслуживанию населения</v>
      </c>
      <c r="B190" s="17"/>
      <c r="C190" s="17" t="str">
        <f>+'11+'!C507</f>
        <v>01</v>
      </c>
      <c r="D190" s="17" t="str">
        <f>+'11+'!D507</f>
        <v>13</v>
      </c>
      <c r="E190" s="17" t="str">
        <f>+'11+'!E507</f>
        <v>06 0 01 00000</v>
      </c>
      <c r="F190" s="17">
        <f>+'11+'!F507</f>
        <v>0</v>
      </c>
      <c r="G190" s="16">
        <f t="shared" si="7"/>
        <v>250</v>
      </c>
      <c r="H190" s="16">
        <f t="shared" si="7"/>
        <v>100</v>
      </c>
    </row>
    <row r="191" spans="1:8" ht="63.75">
      <c r="A191" s="21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1" s="17"/>
      <c r="C191" s="17" t="str">
        <f>+'11+'!C508</f>
        <v>01</v>
      </c>
      <c r="D191" s="17" t="str">
        <f>+'11+'!D508</f>
        <v>13</v>
      </c>
      <c r="E191" s="17" t="str">
        <f>+'11+'!E508</f>
        <v>06 0 01 04008</v>
      </c>
      <c r="F191" s="17">
        <f>+'11+'!F508</f>
        <v>0</v>
      </c>
      <c r="G191" s="16">
        <f t="shared" si="7"/>
        <v>250</v>
      </c>
      <c r="H191" s="16">
        <f t="shared" si="7"/>
        <v>100</v>
      </c>
    </row>
    <row r="192" spans="1:8" ht="25.5">
      <c r="A192" s="21" t="str">
        <f>+'11+'!A509</f>
        <v>Закупка товаров, работ и услуг для государственных (муниципальных) нужд</v>
      </c>
      <c r="B192" s="17"/>
      <c r="C192" s="17" t="str">
        <f>+'11+'!C509</f>
        <v>01</v>
      </c>
      <c r="D192" s="17" t="str">
        <f>+'11+'!D509</f>
        <v>13</v>
      </c>
      <c r="E192" s="17" t="str">
        <f>+'11+'!E509</f>
        <v>06 0 01 04008</v>
      </c>
      <c r="F192" s="17">
        <f>+'11+'!F509</f>
        <v>200</v>
      </c>
      <c r="G192" s="16">
        <f t="shared" si="7"/>
        <v>250</v>
      </c>
      <c r="H192" s="16">
        <f t="shared" si="7"/>
        <v>100</v>
      </c>
    </row>
    <row r="193" spans="1:8" ht="25.5">
      <c r="A193" s="21" t="str">
        <f>+'11+'!A510</f>
        <v>Иные закупки товаров, работ и услуг для государственных (муниципальных) нужд</v>
      </c>
      <c r="B193" s="17"/>
      <c r="C193" s="17" t="str">
        <f>+'11+'!C510</f>
        <v>01</v>
      </c>
      <c r="D193" s="17" t="str">
        <f>+'11+'!D510</f>
        <v>13</v>
      </c>
      <c r="E193" s="17" t="str">
        <f>+'11+'!E510</f>
        <v>06 0 01 04008</v>
      </c>
      <c r="F193" s="17">
        <f>+'11+'!F510</f>
        <v>240</v>
      </c>
      <c r="G193" s="18">
        <f t="shared" si="7"/>
        <v>250</v>
      </c>
      <c r="H193" s="18">
        <f t="shared" si="7"/>
        <v>100</v>
      </c>
    </row>
    <row r="194" spans="1:8" ht="25.5">
      <c r="A194" s="21" t="str">
        <f>+'11+'!A511</f>
        <v>Прочая закупка товаров, работ и услуг для государственных (муниципальных) нужд</v>
      </c>
      <c r="B194" s="17"/>
      <c r="C194" s="17" t="str">
        <f>+'11+'!C511</f>
        <v>01</v>
      </c>
      <c r="D194" s="17" t="str">
        <f>+'11+'!D511</f>
        <v>13</v>
      </c>
      <c r="E194" s="17" t="str">
        <f>+'11+'!E511</f>
        <v>06 0 01 04008</v>
      </c>
      <c r="F194" s="17">
        <f>+'11+'!F511</f>
        <v>244</v>
      </c>
      <c r="G194" s="18">
        <f>+'12'!G506</f>
        <v>250</v>
      </c>
      <c r="H194" s="18">
        <f>+'12'!H506</f>
        <v>100</v>
      </c>
    </row>
    <row r="195" spans="1:8">
      <c r="A195" s="21" t="str">
        <f>+'11+'!A512</f>
        <v>Национальная оборона</v>
      </c>
      <c r="B195" s="17"/>
      <c r="C195" s="17" t="str">
        <f>+'11+'!C512</f>
        <v>02</v>
      </c>
      <c r="D195" s="17" t="str">
        <f>+'11+'!D512</f>
        <v xml:space="preserve">  </v>
      </c>
      <c r="E195" s="17" t="str">
        <f>+'11+'!E512</f>
        <v xml:space="preserve">         </v>
      </c>
      <c r="F195" s="17" t="str">
        <f>+'11+'!F512</f>
        <v xml:space="preserve">   </v>
      </c>
      <c r="G195" s="16">
        <f>+G196</f>
        <v>501.70000000000005</v>
      </c>
      <c r="H195" s="16">
        <f>+H196</f>
        <v>505.1</v>
      </c>
    </row>
    <row r="196" spans="1:8" ht="25.5">
      <c r="A196" s="21" t="str">
        <f>+'11+'!A513</f>
        <v>Мобилизационная и вневойсковая подготовка</v>
      </c>
      <c r="B196" s="17"/>
      <c r="C196" s="17" t="str">
        <f>+'11+'!C513</f>
        <v>02</v>
      </c>
      <c r="D196" s="17" t="str">
        <f>+'11+'!D513</f>
        <v>03</v>
      </c>
      <c r="E196" s="17" t="str">
        <f>+'11+'!E513</f>
        <v xml:space="preserve">         </v>
      </c>
      <c r="F196" s="17" t="str">
        <f>+'11+'!F513</f>
        <v xml:space="preserve">   </v>
      </c>
      <c r="G196" s="18">
        <f>+G197</f>
        <v>501.70000000000005</v>
      </c>
      <c r="H196" s="18">
        <f>+H197</f>
        <v>505.1</v>
      </c>
    </row>
    <row r="197" spans="1:8" ht="38.25">
      <c r="A197" s="21" t="str">
        <f>+'11+'!A514</f>
        <v>Осуществление первичного воинского учета на территориях, где отсутствуют военные комиссариаты</v>
      </c>
      <c r="B197" s="17"/>
      <c r="C197" s="17" t="str">
        <f>+'11+'!C514</f>
        <v>02</v>
      </c>
      <c r="D197" s="17" t="str">
        <f>+'11+'!D514</f>
        <v>03</v>
      </c>
      <c r="E197" s="17" t="str">
        <f>+'11+'!E514</f>
        <v>999 00 51 180</v>
      </c>
      <c r="F197" s="17"/>
      <c r="G197" s="18">
        <f>+G198+G206+G210</f>
        <v>501.70000000000005</v>
      </c>
      <c r="H197" s="18">
        <f>+H198+H206+H210</f>
        <v>505.1</v>
      </c>
    </row>
    <row r="198" spans="1:8" ht="76.5">
      <c r="A198" s="21" t="str">
        <f>+'11+'!A515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8" s="21"/>
      <c r="C198" s="17" t="str">
        <f>+'11+'!C515</f>
        <v>02</v>
      </c>
      <c r="D198" s="17" t="str">
        <f>+'11+'!D515</f>
        <v>03</v>
      </c>
      <c r="E198" s="17" t="str">
        <f>+'11+'!E515</f>
        <v>999 00 51 180</v>
      </c>
      <c r="F198" s="17" t="str">
        <f>+'11+'!F515</f>
        <v>100</v>
      </c>
      <c r="G198" s="17">
        <f>+G199</f>
        <v>161.6</v>
      </c>
      <c r="H198" s="17">
        <f>+H199</f>
        <v>162.69999999999999</v>
      </c>
    </row>
    <row r="199" spans="1:8" ht="36" customHeight="1">
      <c r="A199" s="21" t="str">
        <f>+'11+'!A516</f>
        <v>Расходы на выплаты персоналу казенных учреждений</v>
      </c>
      <c r="B199" s="21"/>
      <c r="C199" s="17" t="str">
        <f>+'11+'!C516</f>
        <v>02</v>
      </c>
      <c r="D199" s="17" t="str">
        <f>+'11+'!D516</f>
        <v>03</v>
      </c>
      <c r="E199" s="17" t="str">
        <f>+'11+'!E516</f>
        <v>999 00 51 180</v>
      </c>
      <c r="F199" s="17" t="str">
        <f>+'11+'!F516</f>
        <v>110</v>
      </c>
      <c r="G199" s="17">
        <f>+G200+G201+G202</f>
        <v>161.6</v>
      </c>
      <c r="H199" s="17">
        <f>+H200+H201+H202</f>
        <v>162.69999999999999</v>
      </c>
    </row>
    <row r="200" spans="1:8" ht="21.75" customHeight="1">
      <c r="A200" s="21" t="str">
        <f>+'11+'!A517</f>
        <v>Фонд оплаты труда и страховые взносы</v>
      </c>
      <c r="B200" s="21"/>
      <c r="C200" s="17" t="str">
        <f>+'11+'!C517</f>
        <v>02</v>
      </c>
      <c r="D200" s="17" t="str">
        <f>+'11+'!D517</f>
        <v>03</v>
      </c>
      <c r="E200" s="17" t="str">
        <f>+'11+'!E517</f>
        <v>999 00 51 180</v>
      </c>
      <c r="F200" s="17" t="str">
        <f>+'11+'!F517</f>
        <v>111</v>
      </c>
      <c r="G200" s="18">
        <f>+'12'!G512</f>
        <v>124.1</v>
      </c>
      <c r="H200" s="18">
        <f>+'12'!H512</f>
        <v>125</v>
      </c>
    </row>
    <row r="201" spans="1:8" ht="25.5" hidden="1">
      <c r="A201" s="21" t="str">
        <f>+'11+'!A518</f>
        <v>Иные выплаты персоналу, за исключением фонда оплаты труда</v>
      </c>
      <c r="B201" s="21"/>
      <c r="C201" s="17" t="str">
        <f>+'11+'!C518</f>
        <v>02</v>
      </c>
      <c r="D201" s="17" t="str">
        <f>+'11+'!D518</f>
        <v>03</v>
      </c>
      <c r="E201" s="17" t="str">
        <f>+'11+'!E518</f>
        <v>999 00 51 180</v>
      </c>
      <c r="F201" s="17" t="str">
        <f>+'11+'!F518</f>
        <v>112</v>
      </c>
      <c r="G201" s="17">
        <f>+'11+'!G518</f>
        <v>0</v>
      </c>
      <c r="H201" s="17">
        <f>+'11+'!H518</f>
        <v>0</v>
      </c>
    </row>
    <row r="202" spans="1:8" ht="60" customHeight="1">
      <c r="A202" s="21" t="str">
        <f>+'11+'!A519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02" s="21"/>
      <c r="C202" s="17" t="str">
        <f>+'11+'!C519</f>
        <v>02</v>
      </c>
      <c r="D202" s="17" t="str">
        <f>+'11+'!D519</f>
        <v>03</v>
      </c>
      <c r="E202" s="17" t="str">
        <f>+'11+'!E519</f>
        <v>999 00 51 180</v>
      </c>
      <c r="F202" s="17" t="str">
        <f>+'11+'!F519</f>
        <v>119</v>
      </c>
      <c r="G202" s="18">
        <f>+'12'!G514</f>
        <v>37.5</v>
      </c>
      <c r="H202" s="18">
        <f>+'12'!H514</f>
        <v>37.700000000000003</v>
      </c>
    </row>
    <row r="203" spans="1:8" ht="25.5" hidden="1">
      <c r="A203" s="21" t="str">
        <f>+'11+'!A520</f>
        <v>Расходы на выплаты персоналу государственных (муниципальных) органов</v>
      </c>
      <c r="B203" s="17"/>
      <c r="C203" s="17" t="str">
        <f>+'11+'!C520</f>
        <v>02</v>
      </c>
      <c r="D203" s="17" t="str">
        <f>+'11+'!D520</f>
        <v>03</v>
      </c>
      <c r="E203" s="17" t="str">
        <f>+'11+'!E520</f>
        <v>999 00 51 180</v>
      </c>
      <c r="F203" s="17" t="str">
        <f>+'11+'!F520</f>
        <v>120</v>
      </c>
      <c r="G203" s="16">
        <f>+'11+'!G520</f>
        <v>0</v>
      </c>
      <c r="H203" s="16">
        <f>+'11+'!H520</f>
        <v>0</v>
      </c>
    </row>
    <row r="204" spans="1:8" hidden="1">
      <c r="A204" s="21" t="str">
        <f>+'11+'!A521</f>
        <v>Фонд оплаты труда и страховые взносы</v>
      </c>
      <c r="B204" s="17"/>
      <c r="C204" s="17" t="str">
        <f>+'11+'!C521</f>
        <v>02</v>
      </c>
      <c r="D204" s="17" t="str">
        <f>+'11+'!D521</f>
        <v>03</v>
      </c>
      <c r="E204" s="17" t="str">
        <f>+'11+'!E521</f>
        <v>999 00 51 180</v>
      </c>
      <c r="F204" s="17" t="str">
        <f>+'11+'!F521</f>
        <v>121</v>
      </c>
      <c r="G204" s="16">
        <f>+'11+'!G521</f>
        <v>0</v>
      </c>
      <c r="H204" s="16">
        <f>+'11+'!H521</f>
        <v>0</v>
      </c>
    </row>
    <row r="205" spans="1:8" ht="51" hidden="1">
      <c r="A205" s="21" t="str">
        <f>+'11+'!A522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05" s="17"/>
      <c r="C205" s="17" t="str">
        <f>+'11+'!C522</f>
        <v>02</v>
      </c>
      <c r="D205" s="17" t="str">
        <f>+'11+'!D522</f>
        <v>03</v>
      </c>
      <c r="E205" s="17" t="str">
        <f>+'11+'!E522</f>
        <v>999 00 51 180</v>
      </c>
      <c r="F205" s="17" t="str">
        <f>+'11+'!F522</f>
        <v>129</v>
      </c>
      <c r="G205" s="16">
        <f>+'11+'!G522</f>
        <v>0</v>
      </c>
      <c r="H205" s="16">
        <f>+'11+'!H522</f>
        <v>0</v>
      </c>
    </row>
    <row r="206" spans="1:8" ht="25.5">
      <c r="A206" s="21" t="str">
        <f>+'11+'!A523</f>
        <v>Закупка товаров, работ и услуг для государственных (муниципальных) нужд</v>
      </c>
      <c r="B206" s="17"/>
      <c r="C206" s="17" t="str">
        <f>+'11+'!C523</f>
        <v>02</v>
      </c>
      <c r="D206" s="17" t="str">
        <f>+'11+'!D523</f>
        <v>03</v>
      </c>
      <c r="E206" s="17" t="str">
        <f>+'11+'!E523</f>
        <v>999 00 51 180</v>
      </c>
      <c r="F206" s="17" t="str">
        <f>+'11+'!F523</f>
        <v>200</v>
      </c>
      <c r="G206" s="16">
        <f>+G207</f>
        <v>12.3</v>
      </c>
      <c r="H206" s="16">
        <f>+H207</f>
        <v>12.3</v>
      </c>
    </row>
    <row r="207" spans="1:8" ht="25.5">
      <c r="A207" s="21" t="str">
        <f>+'11+'!A524</f>
        <v>Иные закупки товаров, работ и услуг для государственных (муниципальных) нужд</v>
      </c>
      <c r="B207" s="17"/>
      <c r="C207" s="17" t="str">
        <f>+'11+'!C524</f>
        <v>02</v>
      </c>
      <c r="D207" s="17" t="str">
        <f>+'11+'!D524</f>
        <v>03</v>
      </c>
      <c r="E207" s="17" t="str">
        <f>+'11+'!E524</f>
        <v>999 00 51 180</v>
      </c>
      <c r="F207" s="17" t="str">
        <f>+'11+'!F524</f>
        <v>240</v>
      </c>
      <c r="G207" s="18">
        <f>+G208+G209</f>
        <v>12.3</v>
      </c>
      <c r="H207" s="18">
        <f>+H208+H209</f>
        <v>12.3</v>
      </c>
    </row>
    <row r="208" spans="1:8" ht="25.5">
      <c r="A208" s="21" t="str">
        <f>+'11+'!A525</f>
        <v>Закупка товаров, работ, услуг в сфере информационно-коммуникационных услуг</v>
      </c>
      <c r="B208" s="17"/>
      <c r="C208" s="17" t="str">
        <f>+'11+'!C525</f>
        <v>02</v>
      </c>
      <c r="D208" s="17" t="str">
        <f>+'11+'!D525</f>
        <v>03</v>
      </c>
      <c r="E208" s="17" t="str">
        <f>+'11+'!E525</f>
        <v>999 00 51 180</v>
      </c>
      <c r="F208" s="17" t="str">
        <f>+'11+'!F525</f>
        <v>242</v>
      </c>
      <c r="G208" s="18">
        <f>+'12'!G520</f>
        <v>0</v>
      </c>
      <c r="H208" s="18">
        <f>+'12'!H520</f>
        <v>0</v>
      </c>
    </row>
    <row r="209" spans="1:8" ht="25.5">
      <c r="A209" s="21" t="str">
        <f>+'11+'!A526</f>
        <v>Прочая закупка товаров, работ и услуг для государственных (муниципальных) нужд</v>
      </c>
      <c r="B209" s="17"/>
      <c r="C209" s="17" t="str">
        <f>+'11+'!C526</f>
        <v>02</v>
      </c>
      <c r="D209" s="17" t="str">
        <f>+'11+'!D526</f>
        <v>03</v>
      </c>
      <c r="E209" s="17" t="str">
        <f>+'11+'!E526</f>
        <v>999 00 51 180</v>
      </c>
      <c r="F209" s="17" t="str">
        <f>+'11+'!F526</f>
        <v>244</v>
      </c>
      <c r="G209" s="18">
        <f>+'12'!G521</f>
        <v>12.3</v>
      </c>
      <c r="H209" s="18">
        <f>+'12'!H521</f>
        <v>12.3</v>
      </c>
    </row>
    <row r="210" spans="1:8">
      <c r="A210" s="21" t="str">
        <f>+'11+'!A674</f>
        <v>Межбюджетные трансферты</v>
      </c>
      <c r="B210" s="17"/>
      <c r="C210" s="17" t="str">
        <f>+'11+'!C674</f>
        <v>02</v>
      </c>
      <c r="D210" s="17" t="str">
        <f>+'11+'!D674</f>
        <v>03</v>
      </c>
      <c r="E210" s="17" t="str">
        <f>+'11+'!E674</f>
        <v>999 00 51 180</v>
      </c>
      <c r="F210" s="17" t="str">
        <f>+'11+'!F674</f>
        <v>500</v>
      </c>
      <c r="G210" s="18">
        <f>+G211</f>
        <v>327.8</v>
      </c>
      <c r="H210" s="18">
        <f>+H211</f>
        <v>330.1</v>
      </c>
    </row>
    <row r="211" spans="1:8">
      <c r="A211" s="21" t="str">
        <f>+'11+'!A675</f>
        <v>Субвенции</v>
      </c>
      <c r="B211" s="17"/>
      <c r="C211" s="17" t="str">
        <f>+'11+'!C675</f>
        <v>02</v>
      </c>
      <c r="D211" s="17" t="str">
        <f>+'11+'!D675</f>
        <v>03</v>
      </c>
      <c r="E211" s="17" t="str">
        <f>+'11+'!E675</f>
        <v>999 00 51 180</v>
      </c>
      <c r="F211" s="17" t="str">
        <f>+'11+'!F675</f>
        <v>530</v>
      </c>
      <c r="G211" s="18">
        <f>+'12'!G665</f>
        <v>327.8</v>
      </c>
      <c r="H211" s="18">
        <f>+'12'!H665</f>
        <v>330.1</v>
      </c>
    </row>
    <row r="212" spans="1:8" ht="51">
      <c r="A212" s="21" t="str">
        <f>+'11+'!A528</f>
        <v xml:space="preserve">Защита населения и территории от чрезвычайных ситуаций природного и техногенного характера, гражданская оборона  </v>
      </c>
      <c r="B212" s="17"/>
      <c r="C212" s="17" t="str">
        <f>+'11+'!C528</f>
        <v>03</v>
      </c>
      <c r="D212" s="17" t="str">
        <f>+'11+'!D528</f>
        <v>09</v>
      </c>
      <c r="E212" s="17">
        <f>+'11+'!E528</f>
        <v>0</v>
      </c>
      <c r="F212" s="17" t="str">
        <f>+'11+'!F528</f>
        <v xml:space="preserve">   </v>
      </c>
      <c r="G212" s="16">
        <f>+G213</f>
        <v>1091.8699999999999</v>
      </c>
      <c r="H212" s="16">
        <f>+H213</f>
        <v>1021.87</v>
      </c>
    </row>
    <row r="213" spans="1:8">
      <c r="A213" s="21" t="str">
        <f>+'11+'!A529</f>
        <v>Обеспечение деятельности ЕДДС</v>
      </c>
      <c r="B213" s="17"/>
      <c r="C213" s="17" t="str">
        <f>+'11+'!C529</f>
        <v>03</v>
      </c>
      <c r="D213" s="17" t="str">
        <f>+'11+'!D529</f>
        <v>09</v>
      </c>
      <c r="E213" s="17" t="str">
        <f>+'11+'!E529</f>
        <v>77 0 70 00000</v>
      </c>
      <c r="F213" s="17">
        <f>+'11+'!F529</f>
        <v>0</v>
      </c>
      <c r="G213" s="18">
        <f>+G214</f>
        <v>1091.8699999999999</v>
      </c>
      <c r="H213" s="18">
        <f>+H214</f>
        <v>1021.87</v>
      </c>
    </row>
    <row r="214" spans="1:8" ht="38.25">
      <c r="A214" s="21" t="str">
        <f>+'11+'!A530</f>
        <v>Предупреждение и ликвидация последствий чрезвычайных ситуаций природного и техногенного характера</v>
      </c>
      <c r="B214" s="17"/>
      <c r="C214" s="17" t="str">
        <f>+'11+'!C530</f>
        <v>03</v>
      </c>
      <c r="D214" s="17" t="str">
        <f>+'11+'!D530</f>
        <v>09</v>
      </c>
      <c r="E214" s="17" t="str">
        <f>+'11+'!E530</f>
        <v>77 0 70 16000</v>
      </c>
      <c r="F214" s="17" t="str">
        <f>+'11+'!F530</f>
        <v xml:space="preserve">   </v>
      </c>
      <c r="G214" s="18">
        <f>+G215+G223</f>
        <v>1091.8699999999999</v>
      </c>
      <c r="H214" s="18">
        <f>+H215+H223</f>
        <v>1021.87</v>
      </c>
    </row>
    <row r="215" spans="1:8" ht="76.5">
      <c r="A215" s="21" t="str">
        <f>+'11+'!A531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5" s="17"/>
      <c r="C215" s="17" t="str">
        <f>+'11+'!C531</f>
        <v>03</v>
      </c>
      <c r="D215" s="17" t="str">
        <f>+'11+'!D531</f>
        <v>09</v>
      </c>
      <c r="E215" s="17" t="str">
        <f>+'11+'!E531</f>
        <v>77 0 70 16000</v>
      </c>
      <c r="F215" s="17" t="str">
        <f>+'11+'!F531</f>
        <v>100</v>
      </c>
      <c r="G215" s="18">
        <f>+G216</f>
        <v>1006.87</v>
      </c>
      <c r="H215" s="18">
        <f>+H216</f>
        <v>1006.87</v>
      </c>
    </row>
    <row r="216" spans="1:8" ht="25.5">
      <c r="A216" s="21" t="str">
        <f>+'11+'!A532</f>
        <v>Расходы на выплаты персоналу казенных учреждений</v>
      </c>
      <c r="B216" s="21"/>
      <c r="C216" s="17" t="str">
        <f>+'11+'!C532</f>
        <v>03</v>
      </c>
      <c r="D216" s="17" t="str">
        <f>+'11+'!D532</f>
        <v>09</v>
      </c>
      <c r="E216" s="17" t="str">
        <f>+'11+'!E532</f>
        <v>77 0 70 16000</v>
      </c>
      <c r="F216" s="17" t="str">
        <f>+'11+'!F532</f>
        <v>110</v>
      </c>
      <c r="G216" s="18">
        <f>+G217+G218+G219</f>
        <v>1006.87</v>
      </c>
      <c r="H216" s="18">
        <f>+H217+H218+H219</f>
        <v>1006.87</v>
      </c>
    </row>
    <row r="217" spans="1:8">
      <c r="A217" s="21" t="str">
        <f>+'11+'!A533</f>
        <v>Фонд оплаты труда и страховые взносы</v>
      </c>
      <c r="B217" s="21"/>
      <c r="C217" s="17" t="str">
        <f>+'11+'!C533</f>
        <v>03</v>
      </c>
      <c r="D217" s="17" t="str">
        <f>+'11+'!D533</f>
        <v>09</v>
      </c>
      <c r="E217" s="17" t="str">
        <f>+'11+'!E533</f>
        <v>77 0 70 16000</v>
      </c>
      <c r="F217" s="17" t="str">
        <f>+'11+'!F533</f>
        <v>111</v>
      </c>
      <c r="G217" s="18">
        <f>+'12'!G528</f>
        <v>773.33</v>
      </c>
      <c r="H217" s="18">
        <f>+'12'!H528</f>
        <v>773.33</v>
      </c>
    </row>
    <row r="218" spans="1:8" ht="25.5">
      <c r="A218" s="21" t="str">
        <f>+'11+'!A534</f>
        <v>Иные выплаты персоналу, за исключением фонда оплаты труда</v>
      </c>
      <c r="B218" s="21"/>
      <c r="C218" s="17" t="str">
        <f>+'11+'!C534</f>
        <v>03</v>
      </c>
      <c r="D218" s="17" t="str">
        <f>+'11+'!D534</f>
        <v>09</v>
      </c>
      <c r="E218" s="17" t="str">
        <f>+'11+'!E534</f>
        <v>77 0 70 16000</v>
      </c>
      <c r="F218" s="17" t="str">
        <f>+'11+'!F534</f>
        <v>112</v>
      </c>
      <c r="G218" s="18">
        <f>+'12'!G529</f>
        <v>0</v>
      </c>
      <c r="H218" s="18">
        <f>+'12'!H529</f>
        <v>0</v>
      </c>
    </row>
    <row r="219" spans="1:8" ht="51">
      <c r="A219" s="21" t="str">
        <f>+'11+'!A535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19" s="21"/>
      <c r="C219" s="17" t="str">
        <f>+'11+'!C535</f>
        <v>03</v>
      </c>
      <c r="D219" s="17" t="str">
        <f>+'11+'!D535</f>
        <v>09</v>
      </c>
      <c r="E219" s="17" t="str">
        <f>+'11+'!E535</f>
        <v>77 0 70 16000</v>
      </c>
      <c r="F219" s="17" t="str">
        <f>+'11+'!F535</f>
        <v>119</v>
      </c>
      <c r="G219" s="18">
        <f>+'12'!G530</f>
        <v>233.54</v>
      </c>
      <c r="H219" s="18">
        <f>+'12'!H530</f>
        <v>233.54</v>
      </c>
    </row>
    <row r="220" spans="1:8" ht="25.5" hidden="1">
      <c r="A220" s="21" t="str">
        <f>+'11+'!A536</f>
        <v>Расходы на выплаты персоналу государственных (муниципальных) органов</v>
      </c>
      <c r="B220" s="17"/>
      <c r="C220" s="17" t="str">
        <f>+'11+'!C536</f>
        <v>03</v>
      </c>
      <c r="D220" s="17" t="str">
        <f>+'11+'!D536</f>
        <v>09</v>
      </c>
      <c r="E220" s="17" t="str">
        <f>+'11+'!E536</f>
        <v>77 0 70 16000</v>
      </c>
      <c r="F220" s="17" t="str">
        <f>+'11+'!F536</f>
        <v>120</v>
      </c>
      <c r="G220" s="16">
        <f>+'11+'!G536</f>
        <v>0</v>
      </c>
      <c r="H220" s="16">
        <f>+'11+'!H536</f>
        <v>0</v>
      </c>
    </row>
    <row r="221" spans="1:8" hidden="1">
      <c r="A221" s="21" t="str">
        <f>+'11+'!A537</f>
        <v>Фонд оплаты труда и страховые взносы</v>
      </c>
      <c r="B221" s="17"/>
      <c r="C221" s="17" t="str">
        <f>+'11+'!C537</f>
        <v>03</v>
      </c>
      <c r="D221" s="17" t="str">
        <f>+'11+'!D537</f>
        <v>09</v>
      </c>
      <c r="E221" s="17" t="str">
        <f>+'11+'!E537</f>
        <v>77 0 70 16000</v>
      </c>
      <c r="F221" s="17" t="str">
        <f>+'11+'!F537</f>
        <v>121</v>
      </c>
      <c r="G221" s="16">
        <f>+'11+'!G537</f>
        <v>0</v>
      </c>
      <c r="H221" s="16">
        <f>+'11+'!H537</f>
        <v>0</v>
      </c>
    </row>
    <row r="222" spans="1:8" ht="51" hidden="1">
      <c r="A222" s="21" t="str">
        <f>+'11+'!A538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22" s="17"/>
      <c r="C222" s="17" t="str">
        <f>+'11+'!C538</f>
        <v>03</v>
      </c>
      <c r="D222" s="17" t="str">
        <f>+'11+'!D538</f>
        <v>09</v>
      </c>
      <c r="E222" s="17" t="str">
        <f>+'11+'!E538</f>
        <v>77 0 70 16000</v>
      </c>
      <c r="F222" s="17" t="str">
        <f>+'11+'!F538</f>
        <v>129</v>
      </c>
      <c r="G222" s="16">
        <f>+'11+'!G538</f>
        <v>0</v>
      </c>
      <c r="H222" s="16">
        <f>+'11+'!H538</f>
        <v>0</v>
      </c>
    </row>
    <row r="223" spans="1:8" ht="25.5">
      <c r="A223" s="21" t="str">
        <f>+'11+'!A539</f>
        <v>Иные закупки товаров, работ и услуг для государственных (муниципальных) нужд</v>
      </c>
      <c r="B223" s="17"/>
      <c r="C223" s="17" t="str">
        <f>+'11+'!C539</f>
        <v>03</v>
      </c>
      <c r="D223" s="17" t="str">
        <f>+'11+'!D539</f>
        <v>09</v>
      </c>
      <c r="E223" s="17" t="str">
        <f>+'11+'!E539</f>
        <v>77 0 70 16000</v>
      </c>
      <c r="F223" s="17" t="str">
        <f>+'11+'!F539</f>
        <v>200</v>
      </c>
      <c r="G223" s="16">
        <f>+G224</f>
        <v>85</v>
      </c>
      <c r="H223" s="16">
        <f>+H224</f>
        <v>15</v>
      </c>
    </row>
    <row r="224" spans="1:8" ht="25.5">
      <c r="A224" s="21" t="str">
        <f>+'11+'!A540</f>
        <v>Закупка товаров, работ, услуг в сфере информационно-коммуникационных услуг</v>
      </c>
      <c r="B224" s="17"/>
      <c r="C224" s="17" t="str">
        <f>+'11+'!C540</f>
        <v>03</v>
      </c>
      <c r="D224" s="17" t="str">
        <f>+'11+'!D540</f>
        <v>09</v>
      </c>
      <c r="E224" s="17" t="str">
        <f>+'11+'!E540</f>
        <v>77 0 70 16000</v>
      </c>
      <c r="F224" s="17" t="str">
        <f>+'11+'!F540</f>
        <v>240</v>
      </c>
      <c r="G224" s="18">
        <f>+G225+G226</f>
        <v>85</v>
      </c>
      <c r="H224" s="18">
        <f>+H225+H226</f>
        <v>15</v>
      </c>
    </row>
    <row r="225" spans="1:8" ht="25.5">
      <c r="A225" s="21" t="str">
        <f>+'11+'!A541</f>
        <v>Закупка товаров, работ, услуг в сфере информационно-коммуникационных услуг</v>
      </c>
      <c r="B225" s="17"/>
      <c r="C225" s="17" t="str">
        <f>+'11+'!C541</f>
        <v>03</v>
      </c>
      <c r="D225" s="17" t="str">
        <f>+'11+'!D541</f>
        <v>09</v>
      </c>
      <c r="E225" s="17" t="str">
        <f>+'11+'!E541</f>
        <v>77 0 70 16000</v>
      </c>
      <c r="F225" s="17" t="str">
        <f>+'11+'!F541</f>
        <v>242</v>
      </c>
      <c r="G225" s="18">
        <f>+'12'!G536</f>
        <v>70</v>
      </c>
      <c r="H225" s="18">
        <f>+'12'!H536</f>
        <v>0</v>
      </c>
    </row>
    <row r="226" spans="1:8" ht="25.5">
      <c r="A226" s="21" t="str">
        <f>+'11+'!A542</f>
        <v>Прочая закупка товаров, работ и услуг для государственных (муниципальных) нужд</v>
      </c>
      <c r="B226" s="17"/>
      <c r="C226" s="17" t="str">
        <f>+'11+'!C542</f>
        <v>03</v>
      </c>
      <c r="D226" s="17" t="str">
        <f>+'11+'!D542</f>
        <v>09</v>
      </c>
      <c r="E226" s="17" t="str">
        <f>+'11+'!E542</f>
        <v>77 0 70 16000</v>
      </c>
      <c r="F226" s="17" t="str">
        <f>+'11+'!F542</f>
        <v>244</v>
      </c>
      <c r="G226" s="18">
        <f>+'12'!G537</f>
        <v>15</v>
      </c>
      <c r="H226" s="18">
        <f>+'12'!H537</f>
        <v>15</v>
      </c>
    </row>
    <row r="227" spans="1:8">
      <c r="A227" s="21" t="str">
        <f>+'11+'!A543</f>
        <v>Национальная экономика</v>
      </c>
      <c r="B227" s="17"/>
      <c r="C227" s="17" t="str">
        <f>+'11+'!C543</f>
        <v>04</v>
      </c>
      <c r="D227" s="17" t="str">
        <f>+'11+'!D543</f>
        <v xml:space="preserve">  </v>
      </c>
      <c r="E227" s="17" t="str">
        <f>+'11+'!E543</f>
        <v xml:space="preserve">         </v>
      </c>
      <c r="F227" s="17" t="str">
        <f>+'11+'!F543</f>
        <v xml:space="preserve">   </v>
      </c>
      <c r="G227" s="16">
        <f>+G228+G262+G274</f>
        <v>3708.1799999999994</v>
      </c>
      <c r="H227" s="16">
        <f>+H228+H262+H274</f>
        <v>3735.1799999999994</v>
      </c>
    </row>
    <row r="228" spans="1:8">
      <c r="A228" s="21" t="str">
        <f>+'11+'!A193</f>
        <v>Сельское хозяйство и рыболовство</v>
      </c>
      <c r="B228" s="17"/>
      <c r="C228" s="17" t="str">
        <f>+'11+'!C193</f>
        <v>04</v>
      </c>
      <c r="D228" s="17" t="str">
        <f>+'11+'!D193</f>
        <v>05</v>
      </c>
      <c r="E228" s="17" t="str">
        <f>+'11+'!E193</f>
        <v xml:space="preserve">         </v>
      </c>
      <c r="F228" s="17" t="str">
        <f>+'11+'!F193</f>
        <v xml:space="preserve">   </v>
      </c>
      <c r="G228" s="16">
        <f>+G229+G244</f>
        <v>2971.8099999999995</v>
      </c>
      <c r="H228" s="16">
        <f>+H229+H244</f>
        <v>2971.8099999999995</v>
      </c>
    </row>
    <row r="229" spans="1:8" ht="38.25">
      <c r="A229" s="21" t="str">
        <f>+'11+'!A194</f>
        <v>Руководство и управление в сфере установленных функций органов государственной власти Республики Тыва</v>
      </c>
      <c r="B229" s="17"/>
      <c r="C229" s="17" t="str">
        <f>+'11+'!C194</f>
        <v>04</v>
      </c>
      <c r="D229" s="17" t="str">
        <f>+'11+'!D194</f>
        <v>05</v>
      </c>
      <c r="E229" s="17" t="str">
        <f>+'11+'!E194</f>
        <v>77 2 00 00000</v>
      </c>
      <c r="F229" s="17" t="str">
        <f>+'11+'!F194</f>
        <v xml:space="preserve">   </v>
      </c>
      <c r="G229" s="16">
        <f>+G230</f>
        <v>2629.1099999999997</v>
      </c>
      <c r="H229" s="16">
        <f>+H230</f>
        <v>2629.1099999999997</v>
      </c>
    </row>
    <row r="230" spans="1:8">
      <c r="A230" s="21" t="str">
        <f>+'11+'!A195</f>
        <v>Центральный аппарат</v>
      </c>
      <c r="B230" s="17"/>
      <c r="C230" s="17" t="str">
        <f>+'11+'!C195</f>
        <v>04</v>
      </c>
      <c r="D230" s="17" t="str">
        <f>+'11+'!D195</f>
        <v>05</v>
      </c>
      <c r="E230" s="17" t="str">
        <f>+'11+'!E195</f>
        <v>77 2 04 19000</v>
      </c>
      <c r="F230" s="17" t="str">
        <f>+'11+'!F195</f>
        <v xml:space="preserve">   </v>
      </c>
      <c r="G230" s="16">
        <f>+G231+G236+G240</f>
        <v>2629.1099999999997</v>
      </c>
      <c r="H230" s="16">
        <f>+H231+H236+H240</f>
        <v>2629.1099999999997</v>
      </c>
    </row>
    <row r="231" spans="1:8" ht="76.5">
      <c r="A231" s="21" t="str">
        <f>+'11+'!A196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1" s="17"/>
      <c r="C231" s="17" t="str">
        <f>+'11+'!C196</f>
        <v>04</v>
      </c>
      <c r="D231" s="17" t="str">
        <f>+'11+'!D196</f>
        <v>05</v>
      </c>
      <c r="E231" s="17" t="str">
        <f>+'11+'!E196</f>
        <v>77 2 04 19000</v>
      </c>
      <c r="F231" s="17" t="str">
        <f>+'11+'!F196</f>
        <v>100</v>
      </c>
      <c r="G231" s="16">
        <f>+G232</f>
        <v>2251.73</v>
      </c>
      <c r="H231" s="16">
        <f>+H232</f>
        <v>2251.73</v>
      </c>
    </row>
    <row r="232" spans="1:8" ht="24.75" customHeight="1">
      <c r="A232" s="21" t="str">
        <f>+'11+'!A197</f>
        <v>Расходы на выплаты персоналу государственных (муниципальных) органов</v>
      </c>
      <c r="B232" s="17"/>
      <c r="C232" s="17" t="str">
        <f>+'11+'!C197</f>
        <v>04</v>
      </c>
      <c r="D232" s="17" t="str">
        <f>+'11+'!D197</f>
        <v>05</v>
      </c>
      <c r="E232" s="17" t="str">
        <f>+'11+'!E197</f>
        <v>77 2 04 19000</v>
      </c>
      <c r="F232" s="17" t="str">
        <f>+'11+'!F197</f>
        <v>120</v>
      </c>
      <c r="G232" s="18">
        <f>+G233+G234+G235</f>
        <v>2251.73</v>
      </c>
      <c r="H232" s="18">
        <f>+H233+H234+H235</f>
        <v>2251.73</v>
      </c>
    </row>
    <row r="233" spans="1:8">
      <c r="A233" s="21" t="str">
        <f>+'11+'!A198</f>
        <v>Фонд оплаты труда и страховые взносы</v>
      </c>
      <c r="B233" s="17"/>
      <c r="C233" s="17" t="str">
        <f>+'11+'!C198</f>
        <v>04</v>
      </c>
      <c r="D233" s="17" t="str">
        <f>+'11+'!D198</f>
        <v>05</v>
      </c>
      <c r="E233" s="17" t="str">
        <f>+'11+'!E198</f>
        <v>77 2 04 19000</v>
      </c>
      <c r="F233" s="17" t="str">
        <f>+'11+'!F198</f>
        <v>121</v>
      </c>
      <c r="G233" s="18">
        <f>+'12'!G193</f>
        <v>1717.92</v>
      </c>
      <c r="H233" s="18">
        <f>+'12'!H193</f>
        <v>1717.92</v>
      </c>
    </row>
    <row r="234" spans="1:8" ht="25.5">
      <c r="A234" s="21" t="str">
        <f>+'11+'!A199</f>
        <v>Иные выплаты персоналу, за исключением фонда оплаты труда</v>
      </c>
      <c r="B234" s="17"/>
      <c r="C234" s="17" t="str">
        <f>+'11+'!C199</f>
        <v>04</v>
      </c>
      <c r="D234" s="17" t="str">
        <f>+'11+'!D199</f>
        <v>05</v>
      </c>
      <c r="E234" s="17" t="str">
        <f>+'11+'!E199</f>
        <v>77 2 04 19000</v>
      </c>
      <c r="F234" s="17" t="str">
        <f>+'11+'!F199</f>
        <v>122</v>
      </c>
      <c r="G234" s="18">
        <f>+'12'!G194</f>
        <v>15</v>
      </c>
      <c r="H234" s="18">
        <f>+'12'!H194</f>
        <v>15</v>
      </c>
    </row>
    <row r="235" spans="1:8" ht="51">
      <c r="A235" s="21" t="str">
        <f>+'11+'!A200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35" s="17"/>
      <c r="C235" s="17" t="str">
        <f>+'11+'!C200</f>
        <v>04</v>
      </c>
      <c r="D235" s="17" t="str">
        <f>+'11+'!D200</f>
        <v>05</v>
      </c>
      <c r="E235" s="17" t="str">
        <f>+'11+'!E200</f>
        <v>77 2 04 19000</v>
      </c>
      <c r="F235" s="17" t="str">
        <f>+'11+'!F200</f>
        <v>129</v>
      </c>
      <c r="G235" s="18">
        <f>+'12'!G195</f>
        <v>518.80999999999995</v>
      </c>
      <c r="H235" s="18">
        <f>+'12'!H195</f>
        <v>518.80999999999995</v>
      </c>
    </row>
    <row r="236" spans="1:8" ht="25.5">
      <c r="A236" s="21" t="str">
        <f>+'11+'!A201</f>
        <v>Закупка товаров, работ и услуг для государственных (муниципальных) нужд</v>
      </c>
      <c r="B236" s="17"/>
      <c r="C236" s="17" t="str">
        <f>+'11+'!C201</f>
        <v>04</v>
      </c>
      <c r="D236" s="17" t="str">
        <f>+'11+'!D201</f>
        <v>05</v>
      </c>
      <c r="E236" s="17" t="str">
        <f>+'11+'!E201</f>
        <v>77 2 04 19000</v>
      </c>
      <c r="F236" s="17" t="str">
        <f>+'11+'!F201</f>
        <v>200</v>
      </c>
      <c r="G236" s="16">
        <f>+G237</f>
        <v>372.2</v>
      </c>
      <c r="H236" s="16">
        <f>+H237</f>
        <v>372.2</v>
      </c>
    </row>
    <row r="237" spans="1:8" ht="25.5">
      <c r="A237" s="21" t="str">
        <f>+'11+'!A202</f>
        <v>Иные закупки товаров, работ и услуг для государственных (муниципальных) нужд</v>
      </c>
      <c r="B237" s="17"/>
      <c r="C237" s="17" t="str">
        <f>+'11+'!C202</f>
        <v>04</v>
      </c>
      <c r="D237" s="17" t="str">
        <f>+'11+'!D202</f>
        <v>05</v>
      </c>
      <c r="E237" s="17" t="str">
        <f>+'11+'!E202</f>
        <v>77 2 04 19000</v>
      </c>
      <c r="F237" s="17" t="str">
        <f>+'11+'!F202</f>
        <v>240</v>
      </c>
      <c r="G237" s="18">
        <f>+G238+G239</f>
        <v>372.2</v>
      </c>
      <c r="H237" s="18">
        <f>+H238+H239</f>
        <v>372.2</v>
      </c>
    </row>
    <row r="238" spans="1:8" ht="25.5">
      <c r="A238" s="21" t="str">
        <f>+'11+'!A203</f>
        <v>Закупка товаров, работ, услуг в сфере информационно-коммуникационных услуг</v>
      </c>
      <c r="B238" s="17"/>
      <c r="C238" s="17" t="str">
        <f>+'11+'!C203</f>
        <v>04</v>
      </c>
      <c r="D238" s="17" t="str">
        <f>+'11+'!D203</f>
        <v>05</v>
      </c>
      <c r="E238" s="17" t="str">
        <f>+'11+'!E203</f>
        <v>77 2 04 19000</v>
      </c>
      <c r="F238" s="17">
        <f>+'11+'!F203</f>
        <v>242</v>
      </c>
      <c r="G238" s="18">
        <f>+'12'!G198</f>
        <v>79</v>
      </c>
      <c r="H238" s="18">
        <f>+'12'!H198</f>
        <v>79</v>
      </c>
    </row>
    <row r="239" spans="1:8" ht="25.5">
      <c r="A239" s="21" t="str">
        <f>+'11+'!A204</f>
        <v>Прочая закупка товаров, работ и услуг для государственных (муниципальных) нужд</v>
      </c>
      <c r="B239" s="17"/>
      <c r="C239" s="17" t="str">
        <f>+'11+'!C204</f>
        <v>04</v>
      </c>
      <c r="D239" s="17" t="str">
        <f>+'11+'!D204</f>
        <v>05</v>
      </c>
      <c r="E239" s="17" t="str">
        <f>+'11+'!E204</f>
        <v>77 2 04 19000</v>
      </c>
      <c r="F239" s="17" t="str">
        <f>+'11+'!F204</f>
        <v>244</v>
      </c>
      <c r="G239" s="18">
        <f>+'12'!G199</f>
        <v>293.2</v>
      </c>
      <c r="H239" s="18">
        <f>+'12'!H199</f>
        <v>293.2</v>
      </c>
    </row>
    <row r="240" spans="1:8">
      <c r="A240" s="21" t="str">
        <f>+'11+'!A205</f>
        <v>Иные бюджетные ассигнования</v>
      </c>
      <c r="B240" s="17"/>
      <c r="C240" s="17" t="str">
        <f>+'11+'!C205</f>
        <v>04</v>
      </c>
      <c r="D240" s="17" t="str">
        <f>+'11+'!D205</f>
        <v>05</v>
      </c>
      <c r="E240" s="17" t="str">
        <f>+'11+'!E205</f>
        <v>77 2 04 19000</v>
      </c>
      <c r="F240" s="17" t="str">
        <f>+'11+'!F205</f>
        <v>800</v>
      </c>
      <c r="G240" s="18">
        <f>+G241</f>
        <v>5.18</v>
      </c>
      <c r="H240" s="18">
        <f>+H241</f>
        <v>5.18</v>
      </c>
    </row>
    <row r="241" spans="1:8">
      <c r="A241" s="21" t="str">
        <f>+'11+'!A206</f>
        <v>Уплата налогов, сборов, и иных платежей</v>
      </c>
      <c r="B241" s="17"/>
      <c r="C241" s="17" t="str">
        <f>+'11+'!C206</f>
        <v>04</v>
      </c>
      <c r="D241" s="17" t="str">
        <f>+'11+'!D206</f>
        <v>05</v>
      </c>
      <c r="E241" s="17" t="str">
        <f>+'11+'!E206</f>
        <v>77 2 04 19000</v>
      </c>
      <c r="F241" s="17" t="str">
        <f>+'11+'!F206</f>
        <v>850</v>
      </c>
      <c r="G241" s="18">
        <f>+G242+G243</f>
        <v>5.18</v>
      </c>
      <c r="H241" s="18">
        <f>+H242+H243</f>
        <v>5.18</v>
      </c>
    </row>
    <row r="242" spans="1:8" ht="25.5">
      <c r="A242" s="21" t="str">
        <f>+'11+'!A207</f>
        <v>Уплата налога на имущество организаций и земельного налога</v>
      </c>
      <c r="B242" s="17"/>
      <c r="C242" s="17" t="str">
        <f>+'11+'!C207</f>
        <v>04</v>
      </c>
      <c r="D242" s="17" t="str">
        <f>+'11+'!D207</f>
        <v>05</v>
      </c>
      <c r="E242" s="17" t="str">
        <f>+'11+'!E207</f>
        <v>77 2 04 19000</v>
      </c>
      <c r="F242" s="17" t="str">
        <f>+'11+'!F207</f>
        <v>851</v>
      </c>
      <c r="G242" s="18">
        <f>+'12'!G202</f>
        <v>3.94</v>
      </c>
      <c r="H242" s="18">
        <f>+'12'!H202</f>
        <v>3.94</v>
      </c>
    </row>
    <row r="243" spans="1:8" ht="25.5">
      <c r="A243" s="21" t="str">
        <f>+'11+'!A208</f>
        <v>Уплата прочих налогов, сборов и иных платежей</v>
      </c>
      <c r="B243" s="17"/>
      <c r="C243" s="17" t="str">
        <f>+'11+'!C208</f>
        <v>04</v>
      </c>
      <c r="D243" s="17" t="str">
        <f>+'11+'!D208</f>
        <v>05</v>
      </c>
      <c r="E243" s="17" t="str">
        <f>+'11+'!E208</f>
        <v xml:space="preserve"> 77 2 04 19000</v>
      </c>
      <c r="F243" s="17" t="str">
        <f>+'11+'!F208</f>
        <v>852</v>
      </c>
      <c r="G243" s="18">
        <f>+'12'!G203</f>
        <v>1.24</v>
      </c>
      <c r="H243" s="18">
        <f>+'12'!H203</f>
        <v>1.24</v>
      </c>
    </row>
    <row r="244" spans="1:8" ht="25.5">
      <c r="A244" s="21" t="str">
        <f>+'11+'!A209</f>
        <v>Муниципальная программа "Развитие сельского хозяйства"</v>
      </c>
      <c r="B244" s="17"/>
      <c r="C244" s="17" t="str">
        <f>+'11+'!C209</f>
        <v>04</v>
      </c>
      <c r="D244" s="17" t="str">
        <f>+'11+'!D209</f>
        <v>05</v>
      </c>
      <c r="E244" s="17" t="str">
        <f>+'11+'!E209</f>
        <v>04 0 00 00000</v>
      </c>
      <c r="F244" s="17" t="str">
        <f>+'11+'!F209</f>
        <v xml:space="preserve">   </v>
      </c>
      <c r="G244" s="16">
        <f>+G254</f>
        <v>342.7</v>
      </c>
      <c r="H244" s="16">
        <f>+H254</f>
        <v>342.7</v>
      </c>
    </row>
    <row r="245" spans="1:8" ht="25.5" hidden="1">
      <c r="A245" s="21" t="str">
        <f>+'11+'!A210</f>
        <v>Подпрограмма "Устойчивое развитие сельских территорий"</v>
      </c>
      <c r="B245" s="17"/>
      <c r="C245" s="17" t="str">
        <f>+'11+'!C210</f>
        <v>04</v>
      </c>
      <c r="D245" s="17" t="str">
        <f>+'11+'!D210</f>
        <v>05</v>
      </c>
      <c r="E245" s="17" t="str">
        <f>+'11+'!E210</f>
        <v>04 1 00 00000</v>
      </c>
      <c r="F245" s="17"/>
      <c r="G245" s="16">
        <f>+'11+'!G210</f>
        <v>0</v>
      </c>
      <c r="H245" s="16">
        <f>+'11+'!H210</f>
        <v>0</v>
      </c>
    </row>
    <row r="246" spans="1:8" ht="25.5" hidden="1">
      <c r="A246" s="21" t="str">
        <f>+'11+'!A211</f>
        <v>Основное мероприятие: "Развитие сельхоз предприятий"</v>
      </c>
      <c r="B246" s="17"/>
      <c r="C246" s="17" t="str">
        <f>+'11+'!C211</f>
        <v>04</v>
      </c>
      <c r="D246" s="17" t="str">
        <f>+'11+'!D211</f>
        <v>05</v>
      </c>
      <c r="E246" s="17" t="str">
        <f>+'11+'!E211</f>
        <v>04 1 01 00000</v>
      </c>
      <c r="F246" s="17"/>
      <c r="G246" s="16">
        <f>+'11+'!G211</f>
        <v>0</v>
      </c>
      <c r="H246" s="16">
        <f>+'11+'!H211</f>
        <v>0</v>
      </c>
    </row>
    <row r="247" spans="1:8" ht="63.75" hidden="1">
      <c r="A247" s="21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247" s="17"/>
      <c r="C247" s="17" t="str">
        <f>+'11+'!C212</f>
        <v>04</v>
      </c>
      <c r="D247" s="17" t="str">
        <f>+'11+'!D212</f>
        <v>05</v>
      </c>
      <c r="E247" s="17" t="str">
        <f>+'11+'!E212</f>
        <v>04 1 01 72000</v>
      </c>
      <c r="F247" s="17"/>
      <c r="G247" s="16">
        <f>+'11+'!G212</f>
        <v>0</v>
      </c>
      <c r="H247" s="16">
        <f>+'11+'!H212</f>
        <v>0</v>
      </c>
    </row>
    <row r="248" spans="1:8" ht="25.5" hidden="1">
      <c r="A248" s="21" t="str">
        <f>+'11+'!A213</f>
        <v>Закупка товаров, работ и услуг для государственных (муниципальных) нужд</v>
      </c>
      <c r="B248" s="17"/>
      <c r="C248" s="17" t="str">
        <f>+'11+'!C213</f>
        <v>04</v>
      </c>
      <c r="D248" s="17" t="str">
        <f>+'11+'!D213</f>
        <v>05</v>
      </c>
      <c r="E248" s="17" t="str">
        <f>+'11+'!E213</f>
        <v>04 1 01 72000</v>
      </c>
      <c r="F248" s="17">
        <f>+'11+'!F213</f>
        <v>200</v>
      </c>
      <c r="G248" s="16">
        <f>+'11+'!G213</f>
        <v>0</v>
      </c>
      <c r="H248" s="16">
        <f>+'11+'!H213</f>
        <v>0</v>
      </c>
    </row>
    <row r="249" spans="1:8" ht="25.5" hidden="1">
      <c r="A249" s="21" t="str">
        <f>+'11+'!A214</f>
        <v>Иные закупки товаров, работ и услуг для государственных (муниципальных) нужд</v>
      </c>
      <c r="B249" s="17"/>
      <c r="C249" s="17" t="str">
        <f>+'11+'!C214</f>
        <v>04</v>
      </c>
      <c r="D249" s="17" t="str">
        <f>+'11+'!D214</f>
        <v>05</v>
      </c>
      <c r="E249" s="17" t="str">
        <f>+'11+'!E214</f>
        <v>04 1 01 72000</v>
      </c>
      <c r="F249" s="17">
        <f>+'11+'!F214</f>
        <v>240</v>
      </c>
      <c r="G249" s="16">
        <f>+'11+'!G214</f>
        <v>0</v>
      </c>
      <c r="H249" s="16">
        <f>+'11+'!H214</f>
        <v>0</v>
      </c>
    </row>
    <row r="250" spans="1:8" ht="25.5" hidden="1">
      <c r="A250" s="21" t="str">
        <f>+'11+'!A215</f>
        <v>Прочая закупка товаров, работ и услуг для государственных (муниципальных) нужд</v>
      </c>
      <c r="B250" s="17"/>
      <c r="C250" s="17" t="str">
        <f>+'11+'!C215</f>
        <v>04</v>
      </c>
      <c r="D250" s="17" t="str">
        <f>+'11+'!D215</f>
        <v>05</v>
      </c>
      <c r="E250" s="17" t="str">
        <f>+'11+'!E215</f>
        <v>04 1 01 72000</v>
      </c>
      <c r="F250" s="17">
        <f>+'11+'!F215</f>
        <v>244</v>
      </c>
    </row>
    <row r="251" spans="1:8" hidden="1">
      <c r="A251" s="21" t="str">
        <f>+'11+'!A216</f>
        <v>Иные бюджетные ассигнования</v>
      </c>
      <c r="B251" s="17"/>
      <c r="C251" s="17" t="str">
        <f>+'11+'!C216</f>
        <v>04</v>
      </c>
      <c r="D251" s="17" t="str">
        <f>+'11+'!D216</f>
        <v>05</v>
      </c>
      <c r="E251" s="17" t="str">
        <f>+'11+'!E216</f>
        <v>04 1 01 72000</v>
      </c>
      <c r="F251" s="17" t="str">
        <f>+'11+'!F216</f>
        <v>800</v>
      </c>
      <c r="G251" s="16">
        <f>+'11+'!G216</f>
        <v>0</v>
      </c>
      <c r="H251" s="16">
        <f>+'11+'!H216</f>
        <v>0</v>
      </c>
    </row>
    <row r="252" spans="1:8" ht="51" hidden="1">
      <c r="A252" s="21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252" s="17"/>
      <c r="C252" s="17" t="str">
        <f>+'11+'!C217</f>
        <v>04</v>
      </c>
      <c r="D252" s="17" t="str">
        <f>+'11+'!D217</f>
        <v>05</v>
      </c>
      <c r="E252" s="17" t="str">
        <f>+'11+'!E217</f>
        <v>04 1 01 72000</v>
      </c>
      <c r="F252" s="17" t="str">
        <f>+'11+'!F217</f>
        <v>810</v>
      </c>
      <c r="G252" s="16">
        <f>+'11+'!G217</f>
        <v>0</v>
      </c>
      <c r="H252" s="16">
        <f>+'11+'!H217</f>
        <v>0</v>
      </c>
    </row>
    <row r="253" spans="1:8" ht="63.75" hidden="1">
      <c r="A253" s="21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53" s="17"/>
      <c r="C253" s="17" t="str">
        <f>+'11+'!C218</f>
        <v>04</v>
      </c>
      <c r="D253" s="17" t="str">
        <f>+'11+'!D218</f>
        <v>05</v>
      </c>
      <c r="E253" s="17" t="str">
        <f>+'11+'!E218</f>
        <v>04 1 01 72000</v>
      </c>
      <c r="F253" s="17" t="str">
        <f>+'11+'!F218</f>
        <v>812</v>
      </c>
      <c r="G253" s="16">
        <f>+'11+'!G218</f>
        <v>0</v>
      </c>
      <c r="H253" s="16">
        <f>+'11+'!H218</f>
        <v>0</v>
      </c>
    </row>
    <row r="254" spans="1:8" ht="51">
      <c r="A254" s="21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254" s="17"/>
      <c r="C254" s="17" t="str">
        <f>+'11+'!C219</f>
        <v>04</v>
      </c>
      <c r="D254" s="17" t="str">
        <f>+'11+'!D219</f>
        <v>05</v>
      </c>
      <c r="E254" s="17" t="str">
        <f>+'11+'!E219</f>
        <v>04 2 00 00000</v>
      </c>
      <c r="F254" s="17">
        <f>+'11+'!F219</f>
        <v>0</v>
      </c>
      <c r="G254" s="16">
        <f>+G255</f>
        <v>342.7</v>
      </c>
      <c r="H254" s="16">
        <f>+H255</f>
        <v>342.7</v>
      </c>
    </row>
    <row r="255" spans="1:8" ht="25.5">
      <c r="A255" s="21" t="str">
        <f>+'11+'!A220</f>
        <v>Основное мероприятие: "Развитие сельхоз предприятий"</v>
      </c>
      <c r="B255" s="17"/>
      <c r="C255" s="17" t="str">
        <f>+'11+'!C220</f>
        <v>04</v>
      </c>
      <c r="D255" s="17" t="str">
        <f>+'11+'!D220</f>
        <v>05</v>
      </c>
      <c r="E255" s="17" t="str">
        <f>+'11+'!E220</f>
        <v>04 2 01 00000</v>
      </c>
      <c r="F255" s="17">
        <f>+'11+'!F220</f>
        <v>0</v>
      </c>
      <c r="G255" s="16">
        <f>+G256+G259</f>
        <v>342.7</v>
      </c>
      <c r="H255" s="16">
        <f>+H256+H259</f>
        <v>342.7</v>
      </c>
    </row>
    <row r="256" spans="1:8" ht="25.5">
      <c r="A256" s="21" t="str">
        <f>+'11+'!A221</f>
        <v>Закупка товаров, работ и услуг для государственных (муниципальных) нужд</v>
      </c>
      <c r="B256" s="17"/>
      <c r="C256" s="17" t="str">
        <f>+'11+'!C221</f>
        <v>04</v>
      </c>
      <c r="D256" s="17" t="str">
        <f>+'11+'!D221</f>
        <v>05</v>
      </c>
      <c r="E256" s="17" t="str">
        <f>+'11+'!E221</f>
        <v>04 2 01 70060</v>
      </c>
      <c r="F256" s="17">
        <f>+'11+'!F221</f>
        <v>200</v>
      </c>
      <c r="G256" s="16">
        <f>+G257</f>
        <v>50</v>
      </c>
      <c r="H256" s="16">
        <f>+H257</f>
        <v>50</v>
      </c>
    </row>
    <row r="257" spans="1:8" ht="25.5">
      <c r="A257" s="21" t="str">
        <f>+'11+'!A222</f>
        <v>Иные закупки товаров, работ и услуг для государственных (муниципальных) нужд</v>
      </c>
      <c r="B257" s="17"/>
      <c r="C257" s="17" t="str">
        <f>+'11+'!C222</f>
        <v>04</v>
      </c>
      <c r="D257" s="17" t="str">
        <f>+'11+'!D222</f>
        <v>05</v>
      </c>
      <c r="E257" s="17" t="str">
        <f>+'11+'!E222</f>
        <v>04 2 01 70060</v>
      </c>
      <c r="F257" s="17">
        <f>+'11+'!F222</f>
        <v>240</v>
      </c>
      <c r="G257" s="18">
        <f>+G258</f>
        <v>50</v>
      </c>
      <c r="H257" s="18">
        <f>+H258</f>
        <v>50</v>
      </c>
    </row>
    <row r="258" spans="1:8" ht="25.5">
      <c r="A258" s="21" t="str">
        <f>+'11+'!A223</f>
        <v>Прочая закупка товаров, работ и услуг для государственных (муниципальных) нужд</v>
      </c>
      <c r="B258" s="17"/>
      <c r="C258" s="17" t="str">
        <f>+'11+'!C223</f>
        <v>04</v>
      </c>
      <c r="D258" s="17" t="str">
        <f>+'11+'!D223</f>
        <v>05</v>
      </c>
      <c r="E258" s="17" t="str">
        <f>+'11+'!E223</f>
        <v>04 2 01 70060</v>
      </c>
      <c r="F258" s="17">
        <f>+'11+'!F223</f>
        <v>244</v>
      </c>
      <c r="G258" s="18">
        <f>+'12'!G218</f>
        <v>50</v>
      </c>
      <c r="H258" s="18">
        <f>+'12'!H218</f>
        <v>50</v>
      </c>
    </row>
    <row r="259" spans="1:8">
      <c r="A259" s="21" t="str">
        <f>+'11+'!A224</f>
        <v>Иные бюджетные ассигнования</v>
      </c>
      <c r="B259" s="17"/>
      <c r="C259" s="17" t="str">
        <f>+'11+'!C224</f>
        <v>04</v>
      </c>
      <c r="D259" s="17" t="str">
        <f>+'11+'!D224</f>
        <v>05</v>
      </c>
      <c r="E259" s="17" t="str">
        <f>+'11+'!E224</f>
        <v>04 2 01 70060</v>
      </c>
      <c r="F259" s="17" t="str">
        <f>+'11+'!F224</f>
        <v>800</v>
      </c>
      <c r="G259" s="18">
        <f>+G261</f>
        <v>292.7</v>
      </c>
      <c r="H259" s="18">
        <f>+H261</f>
        <v>292.7</v>
      </c>
    </row>
    <row r="260" spans="1:8" ht="51" hidden="1">
      <c r="A260" s="21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260" s="17"/>
      <c r="C260" s="17" t="str">
        <f>+'11+'!C225</f>
        <v>04</v>
      </c>
      <c r="D260" s="17" t="str">
        <f>+'11+'!D225</f>
        <v>05</v>
      </c>
      <c r="E260" s="17" t="str">
        <f>+'11+'!E225</f>
        <v>04 2 01 70060</v>
      </c>
      <c r="F260" s="17" t="str">
        <f>+'11+'!F225</f>
        <v>810</v>
      </c>
      <c r="G260" s="16">
        <f>+'11+'!G225</f>
        <v>0</v>
      </c>
      <c r="H260" s="16">
        <f>+'11+'!H225</f>
        <v>0</v>
      </c>
    </row>
    <row r="261" spans="1:8" ht="63.75">
      <c r="A261" s="21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61" s="21"/>
      <c r="C261" s="17" t="str">
        <f>+'11+'!C226</f>
        <v>04</v>
      </c>
      <c r="D261" s="17" t="str">
        <f>+'11+'!D226</f>
        <v>05</v>
      </c>
      <c r="E261" s="17" t="str">
        <f>+'11+'!E226</f>
        <v>04 2 01 70060</v>
      </c>
      <c r="F261" s="17" t="str">
        <f>+'11+'!F226</f>
        <v>812</v>
      </c>
      <c r="G261" s="18">
        <f>+'12'!G221</f>
        <v>292.7</v>
      </c>
      <c r="H261" s="18">
        <f>+'12'!H221</f>
        <v>292.7</v>
      </c>
    </row>
    <row r="262" spans="1:8">
      <c r="A262" s="21" t="str">
        <f>+'11+'!A544</f>
        <v>Дорожное хозяйство (дорожные фонды)</v>
      </c>
      <c r="B262" s="17"/>
      <c r="C262" s="17" t="str">
        <f>+'11+'!C544</f>
        <v>04</v>
      </c>
      <c r="D262" s="17" t="str">
        <f>+'11+'!D544</f>
        <v>09</v>
      </c>
      <c r="E262" s="17"/>
      <c r="F262" s="17"/>
      <c r="G262" s="17">
        <f>+G263+G270</f>
        <v>528</v>
      </c>
      <c r="H262" s="17">
        <f>+H263+H270</f>
        <v>555</v>
      </c>
    </row>
    <row r="263" spans="1:8" ht="25.5">
      <c r="A263" s="21" t="str">
        <f>+'11+'!A545</f>
        <v>Программа "Содержание и развитие муниципального хозяйства"</v>
      </c>
      <c r="B263" s="17"/>
      <c r="C263" s="17" t="str">
        <f>+'11+'!C545</f>
        <v>04</v>
      </c>
      <c r="D263" s="17" t="str">
        <f>+'11+'!D545</f>
        <v>09</v>
      </c>
      <c r="E263" s="17" t="str">
        <f>+'11+'!E545</f>
        <v>03 0 00 00000</v>
      </c>
      <c r="F263" s="17"/>
      <c r="G263" s="16">
        <f t="shared" ref="G263:H268" si="8">+G264</f>
        <v>128</v>
      </c>
      <c r="H263" s="16">
        <f t="shared" si="8"/>
        <v>155</v>
      </c>
    </row>
    <row r="264" spans="1:8" ht="25.5">
      <c r="A264" s="21" t="str">
        <f>+'11+'!A546</f>
        <v>Подпрограмма "Развитие транспортной системы"</v>
      </c>
      <c r="B264" s="17"/>
      <c r="C264" s="17" t="str">
        <f>+'11+'!C546</f>
        <v>04</v>
      </c>
      <c r="D264" s="17" t="str">
        <f>+'11+'!D546</f>
        <v>09</v>
      </c>
      <c r="E264" s="17" t="str">
        <f>+'11+'!E546</f>
        <v>03 2 00 00000</v>
      </c>
      <c r="F264" s="17"/>
      <c r="G264" s="16">
        <f t="shared" si="8"/>
        <v>128</v>
      </c>
      <c r="H264" s="16">
        <f t="shared" si="8"/>
        <v>155</v>
      </c>
    </row>
    <row r="265" spans="1:8" ht="38.25">
      <c r="A265" s="21" t="str">
        <f>+'11+'!A547</f>
        <v>Основное мероприятие: "Организация пассажирских перевозок на маршрутах регулярного сообщения"</v>
      </c>
      <c r="B265" s="17"/>
      <c r="C265" s="17" t="str">
        <f>+'11+'!C547</f>
        <v>04</v>
      </c>
      <c r="D265" s="17" t="str">
        <f>+'11+'!D547</f>
        <v>09</v>
      </c>
      <c r="E265" s="17" t="str">
        <f>+'11+'!E547</f>
        <v>03 2 01 00000</v>
      </c>
      <c r="F265" s="17"/>
      <c r="G265" s="18">
        <f t="shared" si="8"/>
        <v>128</v>
      </c>
      <c r="H265" s="18">
        <f t="shared" si="8"/>
        <v>155</v>
      </c>
    </row>
    <row r="266" spans="1:8" ht="63.75">
      <c r="A266" s="21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66" s="17"/>
      <c r="C266" s="17" t="str">
        <f>+'11+'!C548</f>
        <v>04</v>
      </c>
      <c r="D266" s="17" t="str">
        <f>+'11+'!D548</f>
        <v>09</v>
      </c>
      <c r="E266" s="17" t="str">
        <f>+'11+'!E548</f>
        <v>03 2 01  07505</v>
      </c>
      <c r="F266" s="17"/>
      <c r="G266" s="18">
        <f t="shared" si="8"/>
        <v>128</v>
      </c>
      <c r="H266" s="18">
        <f t="shared" si="8"/>
        <v>155</v>
      </c>
    </row>
    <row r="267" spans="1:8" ht="25.5">
      <c r="A267" s="21" t="str">
        <f>+'11+'!A549</f>
        <v>Закупка товаров, работ и услуг для государственных (муниципальных) нужд</v>
      </c>
      <c r="B267" s="17"/>
      <c r="C267" s="17" t="str">
        <f>+'11+'!C549</f>
        <v>04</v>
      </c>
      <c r="D267" s="17" t="str">
        <f>+'11+'!D549</f>
        <v>09</v>
      </c>
      <c r="E267" s="17" t="str">
        <f>+'11+'!E549</f>
        <v>03 2 01  07505</v>
      </c>
      <c r="F267" s="17" t="str">
        <f>+'11+'!F549</f>
        <v>200</v>
      </c>
      <c r="G267" s="16">
        <f t="shared" si="8"/>
        <v>128</v>
      </c>
      <c r="H267" s="16">
        <f t="shared" si="8"/>
        <v>155</v>
      </c>
    </row>
    <row r="268" spans="1:8" ht="25.5">
      <c r="A268" s="21" t="str">
        <f>+'11+'!A550</f>
        <v>Иные закупки товаров, работ и услуг для государственных (муниципальных) нужд</v>
      </c>
      <c r="B268" s="17"/>
      <c r="C268" s="17" t="str">
        <f>+'11+'!C550</f>
        <v>04</v>
      </c>
      <c r="D268" s="17" t="str">
        <f>+'11+'!D550</f>
        <v>09</v>
      </c>
      <c r="E268" s="17" t="str">
        <f>+'11+'!E550</f>
        <v>03 2 01  07505</v>
      </c>
      <c r="F268" s="17" t="str">
        <f>+'11+'!F550</f>
        <v>240</v>
      </c>
      <c r="G268" s="18">
        <f t="shared" si="8"/>
        <v>128</v>
      </c>
      <c r="H268" s="18">
        <f t="shared" si="8"/>
        <v>155</v>
      </c>
    </row>
    <row r="269" spans="1:8" ht="25.5">
      <c r="A269" s="21" t="str">
        <f>+'11+'!A551</f>
        <v>Прочая закупка товаров, работ и услуг для государственных (муниципальных) нужд</v>
      </c>
      <c r="B269" s="17"/>
      <c r="C269" s="17" t="str">
        <f>+'11+'!C551</f>
        <v>04</v>
      </c>
      <c r="D269" s="17" t="str">
        <f>+'11+'!D551</f>
        <v>09</v>
      </c>
      <c r="E269" s="17" t="str">
        <f>+'11+'!E551</f>
        <v>03 2 01  07505</v>
      </c>
      <c r="F269" s="17" t="str">
        <f>+'11+'!F551</f>
        <v>244</v>
      </c>
      <c r="G269" s="18">
        <f>+'12'!G546</f>
        <v>128</v>
      </c>
      <c r="H269" s="18">
        <f>+'12'!H546</f>
        <v>155</v>
      </c>
    </row>
    <row r="270" spans="1:8" ht="51">
      <c r="A270" s="21" t="str">
        <f>+'11+'!A678</f>
        <v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v>
      </c>
      <c r="B270" s="17"/>
      <c r="C270" s="17" t="str">
        <f>+'11+'!C678</f>
        <v>04</v>
      </c>
      <c r="D270" s="17" t="str">
        <f>+'11+'!D678</f>
        <v>09</v>
      </c>
      <c r="E270" s="17" t="str">
        <f>+'11+'!E678</f>
        <v>770 00  075 05</v>
      </c>
      <c r="F270" s="17">
        <f>+'11+'!F678</f>
        <v>0</v>
      </c>
      <c r="G270" s="16">
        <f t="shared" ref="G270:H271" si="9">+G271</f>
        <v>400</v>
      </c>
      <c r="H270" s="16">
        <f t="shared" si="9"/>
        <v>400</v>
      </c>
    </row>
    <row r="271" spans="1:8">
      <c r="A271" s="21" t="str">
        <f>+'11+'!A679</f>
        <v>Межбюджетные трансферты</v>
      </c>
      <c r="B271" s="17"/>
      <c r="C271" s="17" t="str">
        <f>+'11+'!C679</f>
        <v>04</v>
      </c>
      <c r="D271" s="17" t="str">
        <f>+'11+'!D679</f>
        <v>09</v>
      </c>
      <c r="E271" s="17" t="str">
        <f>+'11+'!E679</f>
        <v>770 00  075 05</v>
      </c>
      <c r="F271" s="17" t="str">
        <f>+'11+'!F679</f>
        <v>500</v>
      </c>
      <c r="G271" s="17">
        <f t="shared" si="9"/>
        <v>400</v>
      </c>
      <c r="H271" s="17">
        <f t="shared" si="9"/>
        <v>400</v>
      </c>
    </row>
    <row r="272" spans="1:8">
      <c r="A272" s="21" t="str">
        <f>+'11+'!A680</f>
        <v>Иные межбюджетные трансферты</v>
      </c>
      <c r="B272" s="17"/>
      <c r="C272" s="17" t="str">
        <f>+'11+'!C680</f>
        <v>04</v>
      </c>
      <c r="D272" s="17" t="str">
        <f>+'11+'!D680</f>
        <v>09</v>
      </c>
      <c r="E272" s="17" t="str">
        <f>+'11+'!E680</f>
        <v>770 00  075 05</v>
      </c>
      <c r="F272" s="17" t="str">
        <f>+'11+'!F680</f>
        <v>540</v>
      </c>
      <c r="G272" s="18">
        <f>+'12'!G670</f>
        <v>400</v>
      </c>
      <c r="H272" s="18">
        <f>+'12'!H670</f>
        <v>400</v>
      </c>
    </row>
    <row r="273" spans="1:8" ht="63.75" hidden="1">
      <c r="A273" s="17" t="str">
        <f>+'11+'!A681</f>
        <v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73" s="17"/>
      <c r="C273" s="17" t="str">
        <f>+'11+'!C681</f>
        <v>04</v>
      </c>
      <c r="D273" s="17" t="str">
        <f>+'11+'!D681</f>
        <v>09</v>
      </c>
      <c r="E273" s="17" t="str">
        <f>+'11+'!E681</f>
        <v>770 00  075 05</v>
      </c>
      <c r="F273" s="17" t="str">
        <f>+'11+'!F681</f>
        <v>521</v>
      </c>
      <c r="G273" s="18">
        <f>+'12'!G671</f>
        <v>0</v>
      </c>
      <c r="H273" s="18">
        <f>+'12'!H671</f>
        <v>0</v>
      </c>
    </row>
    <row r="274" spans="1:8" ht="25.5">
      <c r="A274" s="21" t="str">
        <f>+'11+'!A552</f>
        <v xml:space="preserve">Другие вопросы в области национальной экономики </v>
      </c>
      <c r="B274" s="17"/>
      <c r="C274" s="17" t="str">
        <f>+'11+'!C552</f>
        <v>04</v>
      </c>
      <c r="D274" s="17" t="str">
        <f>+'11+'!D552</f>
        <v>12</v>
      </c>
      <c r="E274" s="17"/>
      <c r="F274" s="17"/>
      <c r="G274" s="18">
        <f>+G275+G285</f>
        <v>208.37</v>
      </c>
      <c r="H274" s="18">
        <f>+'11+'!H552+H285</f>
        <v>208.37</v>
      </c>
    </row>
    <row r="275" spans="1:8" ht="63.75" hidden="1">
      <c r="A275" s="21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275" s="17"/>
      <c r="C275" s="17" t="str">
        <f>+'11+'!C553</f>
        <v>04</v>
      </c>
      <c r="D275" s="17" t="str">
        <f>+'11+'!D553</f>
        <v>12</v>
      </c>
      <c r="E275" s="17" t="str">
        <f>+'11+'!E553</f>
        <v>10 0 00 00000</v>
      </c>
      <c r="F275" s="17"/>
      <c r="G275" s="16">
        <f t="shared" ref="G275:H280" si="10">+G276</f>
        <v>0</v>
      </c>
      <c r="H275" s="16">
        <f t="shared" si="10"/>
        <v>0</v>
      </c>
    </row>
    <row r="276" spans="1:8" ht="25.5" hidden="1">
      <c r="A276" s="21" t="str">
        <f>+'11+'!A554</f>
        <v>Подпрограмма "Развитие землеустройства и градостроительства</v>
      </c>
      <c r="B276" s="17"/>
      <c r="C276" s="17" t="str">
        <f>+'11+'!C554</f>
        <v>04</v>
      </c>
      <c r="D276" s="17" t="str">
        <f>+'11+'!D554</f>
        <v>12</v>
      </c>
      <c r="E276" s="17" t="str">
        <f>+'11+'!E554</f>
        <v>10 1 00 00000</v>
      </c>
      <c r="F276" s="17"/>
      <c r="G276" s="16">
        <f t="shared" si="10"/>
        <v>0</v>
      </c>
      <c r="H276" s="16">
        <f t="shared" si="10"/>
        <v>0</v>
      </c>
    </row>
    <row r="277" spans="1:8" ht="25.5" hidden="1">
      <c r="A277" s="21" t="str">
        <f>+'11+'!A555</f>
        <v>Основное мероприятие: "Реализация градостроительной деятельности"</v>
      </c>
      <c r="B277" s="17"/>
      <c r="C277" s="17" t="str">
        <f>+'11+'!C555</f>
        <v>04</v>
      </c>
      <c r="D277" s="17" t="str">
        <f>+'11+'!D555</f>
        <v>12</v>
      </c>
      <c r="E277" s="17" t="str">
        <f>+'11+'!E555</f>
        <v>10 1 01 00000</v>
      </c>
      <c r="F277" s="17"/>
      <c r="G277" s="16">
        <f t="shared" si="10"/>
        <v>0</v>
      </c>
      <c r="H277" s="16">
        <f t="shared" si="10"/>
        <v>0</v>
      </c>
    </row>
    <row r="278" spans="1:8" ht="25.5" hidden="1">
      <c r="A278" s="21" t="str">
        <f>+'11+'!A556</f>
        <v>Мероприятия по подготовке документов территориального планирования</v>
      </c>
      <c r="B278" s="17"/>
      <c r="C278" s="17" t="str">
        <f>+'11+'!C556</f>
        <v>04</v>
      </c>
      <c r="D278" s="17" t="str">
        <f>+'11+'!D556</f>
        <v>12</v>
      </c>
      <c r="E278" s="17" t="str">
        <f>+'11+'!E556</f>
        <v>10 1 01 75030</v>
      </c>
      <c r="F278" s="17"/>
      <c r="G278" s="16">
        <f t="shared" si="10"/>
        <v>0</v>
      </c>
      <c r="H278" s="16">
        <f t="shared" si="10"/>
        <v>0</v>
      </c>
    </row>
    <row r="279" spans="1:8" ht="25.5" hidden="1">
      <c r="A279" s="21" t="str">
        <f>+'11+'!A557</f>
        <v>Закупка товаров, работ и услуг для государственных (муниципальных) нужд</v>
      </c>
      <c r="B279" s="17"/>
      <c r="C279" s="17" t="str">
        <f>+'11+'!C557</f>
        <v>04</v>
      </c>
      <c r="D279" s="17" t="str">
        <f>+'11+'!D557</f>
        <v>12</v>
      </c>
      <c r="E279" s="17" t="str">
        <f>+'11+'!E557</f>
        <v>10 1 01 75030</v>
      </c>
      <c r="F279" s="17" t="str">
        <f>+'11+'!F557</f>
        <v>200</v>
      </c>
      <c r="G279" s="16">
        <f t="shared" si="10"/>
        <v>0</v>
      </c>
      <c r="H279" s="16">
        <f t="shared" si="10"/>
        <v>0</v>
      </c>
    </row>
    <row r="280" spans="1:8" ht="25.5" hidden="1">
      <c r="A280" s="21" t="str">
        <f>+'11+'!A558</f>
        <v>Иные закупки товаров, работ и услуг для государственных (муниципальных) нужд</v>
      </c>
      <c r="B280" s="17"/>
      <c r="C280" s="17" t="str">
        <f>+'11+'!C558</f>
        <v>04</v>
      </c>
      <c r="D280" s="17" t="str">
        <f>+'11+'!D558</f>
        <v>12</v>
      </c>
      <c r="E280" s="17" t="str">
        <f>+'11+'!E558</f>
        <v>10 1 01 75030</v>
      </c>
      <c r="F280" s="17" t="str">
        <f>+'11+'!F558</f>
        <v>240</v>
      </c>
      <c r="G280" s="18">
        <f t="shared" si="10"/>
        <v>0</v>
      </c>
      <c r="H280" s="18">
        <f t="shared" si="10"/>
        <v>0</v>
      </c>
    </row>
    <row r="281" spans="1:8" ht="25.5" hidden="1">
      <c r="A281" s="21" t="str">
        <f>+'11+'!A559</f>
        <v>Прочая закупка товаров, работ и услуг для государственных (муниципальных) нужд</v>
      </c>
      <c r="B281" s="17"/>
      <c r="C281" s="17" t="str">
        <f>+'11+'!C559</f>
        <v>04</v>
      </c>
      <c r="D281" s="17" t="str">
        <f>+'11+'!D559</f>
        <v>12</v>
      </c>
      <c r="E281" s="17" t="str">
        <f>+'11+'!E559</f>
        <v>10 1 01 75030</v>
      </c>
      <c r="F281" s="17" t="str">
        <f>+'11+'!F559</f>
        <v>244</v>
      </c>
      <c r="G281" s="18">
        <f>+'12'!G554</f>
        <v>0</v>
      </c>
      <c r="H281" s="18">
        <f>+'12'!H554</f>
        <v>0</v>
      </c>
    </row>
    <row r="282" spans="1:8" hidden="1">
      <c r="A282" s="21" t="str">
        <f>+'11+'!A560</f>
        <v>Иные бюджетные ассигнования</v>
      </c>
      <c r="B282" s="21"/>
      <c r="C282" s="17" t="str">
        <f>+'11+'!C560</f>
        <v>04</v>
      </c>
      <c r="D282" s="17" t="str">
        <f>+'11+'!D560</f>
        <v>12</v>
      </c>
      <c r="E282" s="17" t="str">
        <f>+'11+'!E560</f>
        <v>10 1 01 75030</v>
      </c>
      <c r="F282" s="17" t="str">
        <f>+'11+'!F560</f>
        <v>800</v>
      </c>
      <c r="G282" s="17">
        <f>+'11+'!G560</f>
        <v>0</v>
      </c>
      <c r="H282" s="17">
        <f>+'11+'!H560</f>
        <v>0</v>
      </c>
    </row>
    <row r="283" spans="1:8" hidden="1">
      <c r="A283" s="21" t="str">
        <f>+'11+'!A561</f>
        <v>Исполнение судебных актов</v>
      </c>
      <c r="B283" s="21"/>
      <c r="C283" s="17" t="str">
        <f>+'11+'!C561</f>
        <v>04</v>
      </c>
      <c r="D283" s="17" t="str">
        <f>+'11+'!D561</f>
        <v>12</v>
      </c>
      <c r="E283" s="17" t="str">
        <f>+'11+'!E561</f>
        <v>10 1 01 75030</v>
      </c>
      <c r="F283" s="17" t="str">
        <f>+'11+'!F561</f>
        <v>830</v>
      </c>
      <c r="G283" s="17">
        <f>+'11+'!G561</f>
        <v>0</v>
      </c>
      <c r="H283" s="17">
        <f>+'11+'!H561</f>
        <v>0</v>
      </c>
    </row>
    <row r="284" spans="1:8" ht="51" hidden="1">
      <c r="A284" s="21" t="str">
        <f>+'11+'!A562</f>
        <v xml:space="preserve"> Исполнение судебных актов Российской Федерации
и мировых соглашений по возмещению причиненного вреда</v>
      </c>
      <c r="B284" s="21"/>
      <c r="C284" s="17" t="str">
        <f>+'11+'!C562</f>
        <v>04</v>
      </c>
      <c r="D284" s="17" t="str">
        <f>+'11+'!D562</f>
        <v>12</v>
      </c>
      <c r="E284" s="17" t="str">
        <f>+'11+'!E562</f>
        <v>10 1 01 75030</v>
      </c>
      <c r="F284" s="17" t="str">
        <f>+'11+'!F562</f>
        <v>831</v>
      </c>
      <c r="G284" s="18">
        <f>+'12'!G557</f>
        <v>0</v>
      </c>
      <c r="H284" s="18">
        <f>+'12'!G558</f>
        <v>996.5</v>
      </c>
    </row>
    <row r="285" spans="1:8" ht="25.5">
      <c r="A285" s="21" t="str">
        <f>+'11+'!A228</f>
        <v>Учреждения по обеспечению хозяйственного обслуживания</v>
      </c>
      <c r="B285" s="17"/>
      <c r="C285" s="17" t="str">
        <f>+'11+'!C228</f>
        <v>04</v>
      </c>
      <c r="D285" s="17" t="str">
        <f>+'11+'!D228</f>
        <v>12</v>
      </c>
      <c r="E285" s="17" t="str">
        <f>+'11+'!E228</f>
        <v>77 0 00 00000</v>
      </c>
      <c r="F285" s="17"/>
      <c r="G285" s="16">
        <f t="shared" ref="G285:H288" si="11">+G286</f>
        <v>208.37</v>
      </c>
      <c r="H285" s="16">
        <f t="shared" si="11"/>
        <v>208.37</v>
      </c>
    </row>
    <row r="286" spans="1:8" ht="25.5">
      <c r="A286" s="21" t="str">
        <f>+'11+'!A229</f>
        <v>Учреждения по обеспечению хозяйственного обслуживания</v>
      </c>
      <c r="B286" s="17"/>
      <c r="C286" s="17" t="str">
        <f>+'11+'!C229</f>
        <v>04</v>
      </c>
      <c r="D286" s="17" t="str">
        <f>+'11+'!D229</f>
        <v>12</v>
      </c>
      <c r="E286" s="17" t="str">
        <f>+'11+'!E229</f>
        <v>77 0 93 19000</v>
      </c>
      <c r="F286" s="17"/>
      <c r="G286" s="16">
        <f t="shared" si="11"/>
        <v>208.37</v>
      </c>
      <c r="H286" s="16">
        <f t="shared" si="11"/>
        <v>208.37</v>
      </c>
    </row>
    <row r="287" spans="1:8" ht="25.5">
      <c r="A287" s="21" t="str">
        <f>+'11+'!A230</f>
        <v>Обеспечение деятельности подведоственных учреждений</v>
      </c>
      <c r="B287" s="17"/>
      <c r="C287" s="17" t="str">
        <f>+'11+'!C230</f>
        <v>04</v>
      </c>
      <c r="D287" s="17" t="str">
        <f>+'11+'!D230</f>
        <v>12</v>
      </c>
      <c r="E287" s="17" t="str">
        <f>+'11+'!E230</f>
        <v>77 0 93 19000</v>
      </c>
      <c r="F287" s="17"/>
      <c r="G287" s="16">
        <f t="shared" si="11"/>
        <v>208.37</v>
      </c>
      <c r="H287" s="16">
        <f t="shared" si="11"/>
        <v>208.37</v>
      </c>
    </row>
    <row r="288" spans="1:8" ht="76.5">
      <c r="A288" s="21" t="str">
        <f>+'11+'!A231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8" s="17"/>
      <c r="C288" s="17" t="str">
        <f>+'11+'!C231</f>
        <v>04</v>
      </c>
      <c r="D288" s="17" t="str">
        <f>+'11+'!D231</f>
        <v>12</v>
      </c>
      <c r="E288" s="17" t="str">
        <f>+'11+'!E231</f>
        <v>77 0 93 19000</v>
      </c>
      <c r="F288" s="17" t="str">
        <f>+'11+'!F231</f>
        <v>100</v>
      </c>
      <c r="G288" s="16">
        <f t="shared" si="11"/>
        <v>208.37</v>
      </c>
      <c r="H288" s="16">
        <f t="shared" si="11"/>
        <v>208.37</v>
      </c>
    </row>
    <row r="289" spans="1:10" ht="25.5">
      <c r="A289" s="21" t="str">
        <f>+'11+'!A232</f>
        <v>Расходы на выплаты персоналу государственных (муниципальных) органов</v>
      </c>
      <c r="B289" s="17"/>
      <c r="C289" s="17" t="str">
        <f>+'11+'!C232</f>
        <v>04</v>
      </c>
      <c r="D289" s="17" t="str">
        <f>+'11+'!D232</f>
        <v>12</v>
      </c>
      <c r="E289" s="17" t="str">
        <f>+'11+'!E232</f>
        <v>77 0 93 19000</v>
      </c>
      <c r="F289" s="17" t="str">
        <f>+'11+'!F232</f>
        <v>120</v>
      </c>
      <c r="G289" s="18">
        <f>+G290+G291+G292</f>
        <v>208.37</v>
      </c>
      <c r="H289" s="18">
        <f>+H290+H291+H292</f>
        <v>208.37</v>
      </c>
    </row>
    <row r="290" spans="1:10">
      <c r="A290" s="21" t="str">
        <f>+'11+'!A233</f>
        <v>Фонд оплаты труда и страховые взносы</v>
      </c>
      <c r="B290" s="17"/>
      <c r="C290" s="17" t="str">
        <f>+'11+'!C233</f>
        <v>04</v>
      </c>
      <c r="D290" s="17" t="str">
        <f>+'11+'!D233</f>
        <v>12</v>
      </c>
      <c r="E290" s="17" t="str">
        <f>+'11+'!E233</f>
        <v>77 0 93 19000</v>
      </c>
      <c r="F290" s="17" t="str">
        <f>+'11+'!F233</f>
        <v>121</v>
      </c>
      <c r="G290" s="18">
        <f>+'12'!G228</f>
        <v>160.04</v>
      </c>
      <c r="H290" s="18">
        <f>+'12'!H228</f>
        <v>160.04</v>
      </c>
    </row>
    <row r="291" spans="1:10" ht="25.5" hidden="1">
      <c r="A291" s="21" t="str">
        <f>+'11+'!A234</f>
        <v>Иные выплаты персоналу, за исключением фонда оплаты труда</v>
      </c>
      <c r="B291" s="17"/>
      <c r="C291" s="17" t="str">
        <f>+'11+'!C234</f>
        <v>04</v>
      </c>
      <c r="D291" s="17" t="str">
        <f>+'11+'!D234</f>
        <v>12</v>
      </c>
      <c r="E291" s="17" t="str">
        <f>+'11+'!E234</f>
        <v>77 0 93 19000</v>
      </c>
      <c r="F291" s="17" t="str">
        <f>+'11+'!F234</f>
        <v>122</v>
      </c>
      <c r="G291" s="18">
        <f>+'12'!G229</f>
        <v>0</v>
      </c>
      <c r="H291" s="18">
        <f>+'12'!H229</f>
        <v>0</v>
      </c>
    </row>
    <row r="292" spans="1:10" ht="51">
      <c r="A292" s="21" t="str">
        <f>+'11+'!A235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92" s="17"/>
      <c r="C292" s="17" t="str">
        <f>+'11+'!C235</f>
        <v>04</v>
      </c>
      <c r="D292" s="17" t="str">
        <f>+'11+'!D235</f>
        <v>12</v>
      </c>
      <c r="E292" s="17" t="str">
        <f>+'11+'!E235</f>
        <v>77 0 93 19000</v>
      </c>
      <c r="F292" s="17" t="str">
        <f>+'11+'!F235</f>
        <v>129</v>
      </c>
      <c r="G292" s="18">
        <f>+'12'!G230</f>
        <v>48.33</v>
      </c>
      <c r="H292" s="18">
        <f>+'12'!H230</f>
        <v>48.33</v>
      </c>
    </row>
    <row r="293" spans="1:10">
      <c r="A293" s="21" t="str">
        <f>+'11+'!A563</f>
        <v>Жилищно-коммунальное хозяйство</v>
      </c>
      <c r="B293" s="17"/>
      <c r="C293" s="17" t="str">
        <f>+'11+'!C563</f>
        <v>05</v>
      </c>
      <c r="D293" s="17"/>
      <c r="E293" s="17"/>
      <c r="F293" s="17"/>
      <c r="G293" s="16">
        <f t="shared" ref="G293:H300" si="12">+G294</f>
        <v>996.5</v>
      </c>
      <c r="H293" s="16">
        <f t="shared" si="12"/>
        <v>1021.4</v>
      </c>
    </row>
    <row r="294" spans="1:10">
      <c r="A294" s="21" t="str">
        <f>+'11+'!A564</f>
        <v>Благоустройство</v>
      </c>
      <c r="B294" s="17"/>
      <c r="C294" s="17" t="str">
        <f>+'11+'!C564</f>
        <v>05</v>
      </c>
      <c r="D294" s="17" t="str">
        <f>+'11+'!D564</f>
        <v>03</v>
      </c>
      <c r="E294" s="17"/>
      <c r="F294" s="17"/>
      <c r="G294" s="16">
        <f t="shared" si="12"/>
        <v>996.5</v>
      </c>
      <c r="H294" s="16">
        <f t="shared" si="12"/>
        <v>1021.4</v>
      </c>
    </row>
    <row r="295" spans="1:10" ht="25.5">
      <c r="A295" s="21" t="str">
        <f>+'11+'!A565</f>
        <v>Программа "Содержание и развитие муниципального хозяйства"</v>
      </c>
      <c r="B295" s="17"/>
      <c r="C295" s="17" t="str">
        <f>+'11+'!C565</f>
        <v>05</v>
      </c>
      <c r="D295" s="17" t="str">
        <f>+'11+'!D565</f>
        <v>03</v>
      </c>
      <c r="E295" s="17" t="str">
        <f>+'11+'!E565</f>
        <v>03 0 00 00000</v>
      </c>
      <c r="F295" s="17"/>
      <c r="G295" s="16">
        <f t="shared" si="12"/>
        <v>996.5</v>
      </c>
      <c r="H295" s="16">
        <f t="shared" si="12"/>
        <v>1021.4</v>
      </c>
    </row>
    <row r="296" spans="1:10">
      <c r="A296" s="21" t="str">
        <f>+'11+'!A566</f>
        <v>Подпрограмма "Благоустройство"</v>
      </c>
      <c r="B296" s="17"/>
      <c r="C296" s="17" t="str">
        <f>+'11+'!C566</f>
        <v>05</v>
      </c>
      <c r="D296" s="17" t="str">
        <f>+'11+'!D566</f>
        <v>03</v>
      </c>
      <c r="E296" s="17" t="str">
        <f>+'11+'!E566</f>
        <v>03 1 00 00000</v>
      </c>
      <c r="F296" s="17"/>
      <c r="G296" s="16">
        <f t="shared" si="12"/>
        <v>996.5</v>
      </c>
      <c r="H296" s="16">
        <f t="shared" si="12"/>
        <v>1021.4</v>
      </c>
    </row>
    <row r="297" spans="1:10" ht="25.5">
      <c r="A297" s="21" t="str">
        <f>+'11+'!A567</f>
        <v>Основное мероприятие: Благоустройство территории поселения</v>
      </c>
      <c r="B297" s="17"/>
      <c r="C297" s="17" t="str">
        <f>+'11+'!C567</f>
        <v>05</v>
      </c>
      <c r="D297" s="17" t="str">
        <f>+'11+'!D567</f>
        <v>03</v>
      </c>
      <c r="E297" s="17" t="str">
        <f>+'11+'!E567</f>
        <v>03 1 01 00000</v>
      </c>
      <c r="F297" s="17"/>
      <c r="G297" s="16">
        <f t="shared" si="12"/>
        <v>996.5</v>
      </c>
      <c r="H297" s="16">
        <f t="shared" si="12"/>
        <v>1021.4</v>
      </c>
    </row>
    <row r="298" spans="1:10">
      <c r="A298" s="21" t="str">
        <f>+'11+'!A568</f>
        <v>Благоустройство территории поселения</v>
      </c>
      <c r="B298" s="17"/>
      <c r="C298" s="17" t="str">
        <f>+'11+'!C568</f>
        <v>05</v>
      </c>
      <c r="D298" s="17" t="str">
        <f>+'11+'!D568</f>
        <v>03</v>
      </c>
      <c r="E298" s="17" t="str">
        <f>+'11+'!E568</f>
        <v>03 1 01 07011</v>
      </c>
      <c r="F298" s="17"/>
      <c r="G298" s="16">
        <f t="shared" si="12"/>
        <v>996.5</v>
      </c>
      <c r="H298" s="16">
        <f t="shared" si="12"/>
        <v>1021.4</v>
      </c>
    </row>
    <row r="299" spans="1:10" ht="25.5">
      <c r="A299" s="21" t="str">
        <f>+'11+'!A569</f>
        <v>Закупка товаров, работ и услуг для государственных (муниципальных) нужд</v>
      </c>
      <c r="B299" s="17"/>
      <c r="C299" s="17" t="str">
        <f>+'11+'!C569</f>
        <v>05</v>
      </c>
      <c r="D299" s="17" t="str">
        <f>+'11+'!D569</f>
        <v>03</v>
      </c>
      <c r="E299" s="17" t="str">
        <f>+'11+'!E569</f>
        <v>03 1 01 07011</v>
      </c>
      <c r="F299" s="17" t="str">
        <f>+'11+'!F569</f>
        <v>200</v>
      </c>
      <c r="G299" s="16">
        <f t="shared" si="12"/>
        <v>996.5</v>
      </c>
      <c r="H299" s="16">
        <f t="shared" si="12"/>
        <v>1021.4</v>
      </c>
    </row>
    <row r="300" spans="1:10" ht="25.5">
      <c r="A300" s="21" t="str">
        <f>+'11+'!A570</f>
        <v>Иные закупки товаров, работ и услуг для государственных (муниципальных) нужд</v>
      </c>
      <c r="B300" s="17"/>
      <c r="C300" s="17" t="str">
        <f>+'11+'!C570</f>
        <v>05</v>
      </c>
      <c r="D300" s="17" t="str">
        <f>+'11+'!D570</f>
        <v>03</v>
      </c>
      <c r="E300" s="17" t="str">
        <f>+'11+'!E570</f>
        <v>03 1 01 07011</v>
      </c>
      <c r="F300" s="17" t="str">
        <f>+'11+'!F570</f>
        <v>240</v>
      </c>
      <c r="G300" s="18">
        <f t="shared" si="12"/>
        <v>996.5</v>
      </c>
      <c r="H300" s="18">
        <f t="shared" si="12"/>
        <v>1021.4</v>
      </c>
    </row>
    <row r="301" spans="1:10" ht="25.5">
      <c r="A301" s="21" t="str">
        <f>+'11+'!A571</f>
        <v>Прочая закупка товаров, работ и услуг для государственных (муниципальных) нужд</v>
      </c>
      <c r="B301" s="17"/>
      <c r="C301" s="17" t="str">
        <f>+'11+'!C571</f>
        <v>05</v>
      </c>
      <c r="D301" s="17" t="str">
        <f>+'11+'!D571</f>
        <v>03</v>
      </c>
      <c r="E301" s="17" t="str">
        <f>+'11+'!E571</f>
        <v>03 1 01 07011</v>
      </c>
      <c r="F301" s="17" t="str">
        <f>+'11+'!F571</f>
        <v>244</v>
      </c>
      <c r="G301" s="18">
        <f>+'12'!G566</f>
        <v>996.5</v>
      </c>
      <c r="H301" s="18">
        <f>+'12'!H566</f>
        <v>1021.4</v>
      </c>
    </row>
    <row r="302" spans="1:10">
      <c r="A302" s="21" t="str">
        <f>+'11+'!A237</f>
        <v>Образование</v>
      </c>
      <c r="B302" s="17"/>
      <c r="C302" s="17" t="str">
        <f>+'11+'!C237</f>
        <v>07</v>
      </c>
      <c r="D302" s="17" t="str">
        <f>+'11+'!D237</f>
        <v xml:space="preserve">  </v>
      </c>
      <c r="E302" s="17" t="str">
        <f>+'11+'!E237</f>
        <v xml:space="preserve">         </v>
      </c>
      <c r="F302" s="17" t="str">
        <f>+'11+'!F237</f>
        <v xml:space="preserve">   </v>
      </c>
      <c r="G302" s="17">
        <f>+G303+G321+G352+G359+G364+G375</f>
        <v>227125.12000000002</v>
      </c>
      <c r="H302" s="17">
        <f>+H303+H321+H352+H359+H364+H375</f>
        <v>221075.44999999998</v>
      </c>
      <c r="I302" s="16">
        <v>227125.12</v>
      </c>
      <c r="J302" s="16">
        <f>9521.94+211126.71+426.8</f>
        <v>221075.44999999998</v>
      </c>
    </row>
    <row r="303" spans="1:10">
      <c r="A303" s="21" t="str">
        <f>+'11+'!A238</f>
        <v>Дошкольное образование</v>
      </c>
      <c r="C303" s="17" t="str">
        <f>+'11+'!C238</f>
        <v>07</v>
      </c>
      <c r="D303" s="17" t="str">
        <f>+'11+'!D238</f>
        <v>01</v>
      </c>
      <c r="E303" s="17" t="str">
        <f>+'11+'!E238</f>
        <v xml:space="preserve">         </v>
      </c>
      <c r="F303" s="17" t="str">
        <f>+'11+'!F238</f>
        <v xml:space="preserve">   </v>
      </c>
      <c r="G303" s="16">
        <f>+G304</f>
        <v>58162.58</v>
      </c>
      <c r="H303" s="16">
        <f>+H304</f>
        <v>56168.71</v>
      </c>
      <c r="I303" s="17">
        <f>G302-I302</f>
        <v>0</v>
      </c>
      <c r="J303" s="17">
        <f>H302-J302</f>
        <v>0</v>
      </c>
    </row>
    <row r="304" spans="1:10" ht="25.5">
      <c r="A304" s="21" t="str">
        <f>+'11+'!A239</f>
        <v>Муниципальная программа "Развитие образования Овюрского кожууна"</v>
      </c>
      <c r="C304" s="17" t="str">
        <f>+'11+'!C239</f>
        <v>07</v>
      </c>
      <c r="D304" s="17" t="str">
        <f>+'11+'!D239</f>
        <v>01</v>
      </c>
      <c r="E304" s="17" t="str">
        <f>+'11+'!E239</f>
        <v xml:space="preserve">07 0 00 00000 </v>
      </c>
      <c r="F304" s="17"/>
      <c r="G304" s="16">
        <f>+G305</f>
        <v>58162.58</v>
      </c>
      <c r="H304" s="16">
        <f>+H305</f>
        <v>56168.71</v>
      </c>
    </row>
    <row r="305" spans="1:10" ht="25.5">
      <c r="A305" s="21" t="str">
        <f>+'11+'!A240</f>
        <v xml:space="preserve">Подпрограмма "Развитие дошкольного образования" </v>
      </c>
      <c r="C305" s="17" t="str">
        <f>+'11+'!C240</f>
        <v>07</v>
      </c>
      <c r="D305" s="17" t="str">
        <f>+'11+'!D240</f>
        <v>01</v>
      </c>
      <c r="E305" s="17" t="str">
        <f>+'11+'!E240</f>
        <v>07 1 00 00000</v>
      </c>
      <c r="F305" s="17"/>
      <c r="G305" s="17">
        <f>+G306+G316</f>
        <v>58162.58</v>
      </c>
      <c r="H305" s="17">
        <f>+H306+H316</f>
        <v>56168.71</v>
      </c>
      <c r="I305" s="16">
        <f>+G306+G316+G323+G341+G353+G365+G377+G389+G565+G572</f>
        <v>230879.02</v>
      </c>
      <c r="J305" s="16">
        <f>+H306+H316+H323+H341+H353+H365+H377+H389+H565+H572</f>
        <v>224847.65</v>
      </c>
    </row>
    <row r="306" spans="1:10" ht="63.75">
      <c r="A306" s="21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C306" s="17" t="str">
        <f>+'11+'!C241</f>
        <v>07</v>
      </c>
      <c r="D306" s="17" t="str">
        <f>+'11+'!D241</f>
        <v>01</v>
      </c>
      <c r="E306" s="17" t="str">
        <f>+'11+'!E241</f>
        <v>07 1 01 00000</v>
      </c>
      <c r="F306" s="17"/>
      <c r="G306" s="17">
        <f>+G307+G311</f>
        <v>15470.68</v>
      </c>
      <c r="H306" s="17">
        <f>+H307+H311</f>
        <v>13202.31</v>
      </c>
    </row>
    <row r="307" spans="1:10" ht="38.25">
      <c r="A307" s="21" t="str">
        <f>+'11+'!A242</f>
        <v xml:space="preserve">Обеспечение деятельности муниципальных учреждений (оказание услуг) - средства местного бюджета </v>
      </c>
      <c r="C307" s="17" t="str">
        <f>+'11+'!C242</f>
        <v>07</v>
      </c>
      <c r="D307" s="17" t="str">
        <f>+'11+'!D242</f>
        <v>01</v>
      </c>
      <c r="E307" s="17" t="str">
        <f>+'11+'!E242</f>
        <v>07 1 01 00059</v>
      </c>
      <c r="F307" s="17"/>
      <c r="G307" s="16">
        <f t="shared" ref="G307:H309" si="13">+G308</f>
        <v>15470.68</v>
      </c>
      <c r="H307" s="16">
        <f t="shared" si="13"/>
        <v>13202.31</v>
      </c>
    </row>
    <row r="308" spans="1:10" ht="51">
      <c r="A308" s="21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08" s="17" t="str">
        <f>+'11+'!C243</f>
        <v>07</v>
      </c>
      <c r="D308" s="17" t="str">
        <f>+'11+'!D243</f>
        <v>01</v>
      </c>
      <c r="E308" s="17" t="str">
        <f>+'11+'!E243</f>
        <v>07 1 01 00059</v>
      </c>
      <c r="F308" s="17" t="str">
        <f>+'11+'!F243</f>
        <v>600</v>
      </c>
      <c r="G308" s="16">
        <f t="shared" si="13"/>
        <v>15470.68</v>
      </c>
      <c r="H308" s="16">
        <f t="shared" si="13"/>
        <v>13202.31</v>
      </c>
    </row>
    <row r="309" spans="1:10">
      <c r="A309" s="21" t="str">
        <f>+'11+'!A244</f>
        <v>Субсидии бюджетным учреждениям</v>
      </c>
      <c r="C309" s="17" t="str">
        <f>+'11+'!C244</f>
        <v>07</v>
      </c>
      <c r="D309" s="17" t="str">
        <f>+'11+'!D244</f>
        <v>01</v>
      </c>
      <c r="E309" s="17" t="str">
        <f>+'11+'!E244</f>
        <v>07 1 01 00059</v>
      </c>
      <c r="F309" s="17" t="str">
        <f>+'11+'!F244</f>
        <v>610</v>
      </c>
      <c r="G309" s="18">
        <f t="shared" si="13"/>
        <v>15470.68</v>
      </c>
      <c r="H309" s="18">
        <f t="shared" si="13"/>
        <v>13202.31</v>
      </c>
    </row>
    <row r="310" spans="1:10" ht="63.75">
      <c r="A310" s="21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10" s="17" t="str">
        <f>+'11+'!C245</f>
        <v>07</v>
      </c>
      <c r="D310" s="17" t="str">
        <f>+'11+'!D245</f>
        <v>01</v>
      </c>
      <c r="E310" s="17" t="str">
        <f>+'11+'!E245</f>
        <v>07 1 01 00059</v>
      </c>
      <c r="F310" s="17" t="str">
        <f>+'11+'!F245</f>
        <v>611</v>
      </c>
      <c r="G310" s="18">
        <f>+'12'!G240</f>
        <v>15470.68</v>
      </c>
      <c r="H310" s="18">
        <f>+'12'!H240</f>
        <v>13202.31</v>
      </c>
    </row>
    <row r="311" spans="1:10" ht="38.25" hidden="1">
      <c r="A311" s="21" t="str">
        <f>+'11+'!A246</f>
        <v xml:space="preserve">Обеспечение деятельности муниципальных учреждений (оказание услуг) - средства местного бюджета </v>
      </c>
      <c r="B311" s="21"/>
      <c r="C311" s="17" t="str">
        <f>+'11+'!C246</f>
        <v>07</v>
      </c>
      <c r="D311" s="17" t="str">
        <f>+'11+'!D246</f>
        <v>01</v>
      </c>
      <c r="E311" s="17" t="str">
        <f>+'11+'!E246</f>
        <v>07 1 01 L0270</v>
      </c>
      <c r="F311" s="17">
        <f>+'11+'!F246</f>
        <v>0</v>
      </c>
      <c r="G311" s="17">
        <f>+'11+'!G246</f>
        <v>0</v>
      </c>
      <c r="H311" s="17">
        <f>+'11+'!H246</f>
        <v>0</v>
      </c>
    </row>
    <row r="312" spans="1:10" ht="49.5" hidden="1" customHeight="1">
      <c r="A312" s="21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2" s="21"/>
      <c r="C312" s="17" t="str">
        <f>+'11+'!C247</f>
        <v>07</v>
      </c>
      <c r="D312" s="17" t="str">
        <f>+'11+'!D247</f>
        <v>01</v>
      </c>
      <c r="E312" s="17" t="str">
        <f>+'11+'!E247</f>
        <v>07 1 01 L0270</v>
      </c>
      <c r="F312" s="17" t="str">
        <f>+'11+'!F247</f>
        <v>600</v>
      </c>
      <c r="G312" s="17">
        <f>+'11+'!G247</f>
        <v>0</v>
      </c>
      <c r="H312" s="17">
        <f>+'11+'!H247</f>
        <v>0</v>
      </c>
    </row>
    <row r="313" spans="1:10" ht="24.75" hidden="1" customHeight="1">
      <c r="A313" s="21" t="str">
        <f>+'11+'!A248</f>
        <v>Субсидии бюджетным учреждениям</v>
      </c>
      <c r="B313" s="21"/>
      <c r="C313" s="17" t="str">
        <f>+'11+'!C248</f>
        <v>07</v>
      </c>
      <c r="D313" s="17" t="str">
        <f>+'11+'!D248</f>
        <v>01</v>
      </c>
      <c r="E313" s="17" t="str">
        <f>+'11+'!E248</f>
        <v>07 1 01 L0270</v>
      </c>
      <c r="F313" s="17" t="str">
        <f>+'11+'!F248</f>
        <v>610</v>
      </c>
      <c r="G313" s="17">
        <f>+'11+'!G248</f>
        <v>0</v>
      </c>
      <c r="H313" s="17">
        <f>+'11+'!H248</f>
        <v>0</v>
      </c>
    </row>
    <row r="314" spans="1:10" ht="69.75" hidden="1" customHeight="1">
      <c r="A314" s="21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4" s="21"/>
      <c r="C314" s="17" t="str">
        <f>+'11+'!C249</f>
        <v>07</v>
      </c>
      <c r="D314" s="17" t="str">
        <f>+'11+'!D249</f>
        <v>01</v>
      </c>
      <c r="E314" s="17" t="str">
        <f>+'11+'!E249</f>
        <v>07 1 01 L0270</v>
      </c>
      <c r="F314" s="17" t="str">
        <f>+'11+'!F249</f>
        <v>611</v>
      </c>
      <c r="G314" s="18">
        <f>+'12'!G244</f>
        <v>0</v>
      </c>
      <c r="H314" s="18">
        <f>+'12'!G245</f>
        <v>0</v>
      </c>
    </row>
    <row r="315" spans="1:10" ht="25.5" hidden="1">
      <c r="A315" s="21" t="str">
        <f>+'11+'!A250</f>
        <v>Субсидии бюджетным учреждениям на иные цели</v>
      </c>
      <c r="B315" s="21"/>
      <c r="C315" s="17" t="str">
        <f>+'11+'!C250</f>
        <v>07</v>
      </c>
      <c r="D315" s="17" t="str">
        <f>+'11+'!D250</f>
        <v>01</v>
      </c>
      <c r="E315" s="17" t="str">
        <f>+'11+'!E250</f>
        <v>07 1 01 L0270</v>
      </c>
      <c r="F315" s="17" t="str">
        <f>+'11+'!F250</f>
        <v>612</v>
      </c>
      <c r="G315" s="18">
        <f>+'12'!G244</f>
        <v>0</v>
      </c>
      <c r="H315" s="18">
        <f>+'12'!G245</f>
        <v>0</v>
      </c>
    </row>
    <row r="316" spans="1:10" ht="63.75">
      <c r="A316" s="21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C316" s="17" t="str">
        <f>+'11+'!C251</f>
        <v>07</v>
      </c>
      <c r="D316" s="17" t="str">
        <f>+'11+'!D251</f>
        <v>01</v>
      </c>
      <c r="E316" s="17" t="str">
        <f>+'11+'!E251</f>
        <v>07 1 02 00000</v>
      </c>
      <c r="F316" s="17"/>
      <c r="G316" s="16">
        <f t="shared" ref="G316:H319" si="14">+G317</f>
        <v>42691.9</v>
      </c>
      <c r="H316" s="16">
        <f t="shared" si="14"/>
        <v>42966.400000000001</v>
      </c>
    </row>
    <row r="317" spans="1:10" ht="38.25">
      <c r="A317" s="21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C317" s="17" t="str">
        <f>+'11+'!C252</f>
        <v>07</v>
      </c>
      <c r="D317" s="17" t="str">
        <f>+'11+'!D252</f>
        <v>01</v>
      </c>
      <c r="E317" s="17" t="str">
        <f>+'11+'!E252</f>
        <v>07 1 02 76020</v>
      </c>
      <c r="F317" s="17"/>
      <c r="G317" s="16">
        <f t="shared" si="14"/>
        <v>42691.9</v>
      </c>
      <c r="H317" s="16">
        <f t="shared" si="14"/>
        <v>42966.400000000001</v>
      </c>
    </row>
    <row r="318" spans="1:10" ht="51">
      <c r="A318" s="21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18" s="17" t="str">
        <f>+'11+'!C253</f>
        <v>07</v>
      </c>
      <c r="D318" s="17" t="str">
        <f>+'11+'!D253</f>
        <v>01</v>
      </c>
      <c r="E318" s="17" t="str">
        <f>+'11+'!E253</f>
        <v>07 1 02 76020</v>
      </c>
      <c r="F318" s="17" t="str">
        <f>+'11+'!F253</f>
        <v>600</v>
      </c>
      <c r="G318" s="16">
        <f t="shared" si="14"/>
        <v>42691.9</v>
      </c>
      <c r="H318" s="16">
        <f t="shared" si="14"/>
        <v>42966.400000000001</v>
      </c>
    </row>
    <row r="319" spans="1:10">
      <c r="A319" s="21" t="str">
        <f>+'11+'!A254</f>
        <v>Субсидии бюджетным учреждениям</v>
      </c>
      <c r="C319" s="17" t="str">
        <f>+'11+'!C254</f>
        <v>07</v>
      </c>
      <c r="D319" s="17" t="str">
        <f>+'11+'!D254</f>
        <v>01</v>
      </c>
      <c r="E319" s="17" t="str">
        <f>+'11+'!E254</f>
        <v>07 1 02 76020</v>
      </c>
      <c r="F319" s="17" t="str">
        <f>+'11+'!F254</f>
        <v>610</v>
      </c>
      <c r="G319" s="18">
        <f t="shared" si="14"/>
        <v>42691.9</v>
      </c>
      <c r="H319" s="18">
        <f t="shared" si="14"/>
        <v>42966.400000000001</v>
      </c>
    </row>
    <row r="320" spans="1:10" ht="63.75">
      <c r="A320" s="21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0" s="17" t="str">
        <f>+'11+'!C255</f>
        <v>07</v>
      </c>
      <c r="D320" s="17" t="str">
        <f>+'11+'!D255</f>
        <v>01</v>
      </c>
      <c r="E320" s="17" t="str">
        <f>+'11+'!E255</f>
        <v>07 1 02 76020</v>
      </c>
      <c r="F320" s="17" t="str">
        <f>+'11+'!F255</f>
        <v>611</v>
      </c>
      <c r="G320" s="18">
        <f>+'12'!G250</f>
        <v>42691.9</v>
      </c>
      <c r="H320" s="18">
        <f>+'12'!H250</f>
        <v>42966.400000000001</v>
      </c>
    </row>
    <row r="321" spans="1:8">
      <c r="A321" s="21" t="str">
        <f>+'11+'!A256</f>
        <v>Общее образование</v>
      </c>
      <c r="C321" s="17" t="str">
        <f>+'11+'!C256</f>
        <v>07</v>
      </c>
      <c r="D321" s="17" t="str">
        <f>+'11+'!D256</f>
        <v>02</v>
      </c>
      <c r="E321" s="17"/>
      <c r="F321" s="17"/>
      <c r="G321" s="18">
        <f>+G322+G346</f>
        <v>136541.29</v>
      </c>
      <c r="H321" s="18">
        <f>+H322+H346</f>
        <v>134341.28999999998</v>
      </c>
    </row>
    <row r="322" spans="1:8" ht="25.5">
      <c r="A322" s="21" t="str">
        <f>+'11+'!A257</f>
        <v>подпрограмма "Развитие общего образования"</v>
      </c>
      <c r="C322" s="17" t="str">
        <f>+'11+'!C257</f>
        <v>07</v>
      </c>
      <c r="D322" s="17" t="str">
        <f>+'11+'!D257</f>
        <v>02</v>
      </c>
      <c r="E322" s="17" t="str">
        <f>+'11+'!E257</f>
        <v>07 2 00 00000</v>
      </c>
      <c r="F322" s="17"/>
      <c r="G322" s="18">
        <f>+G323+G341</f>
        <v>136541.29</v>
      </c>
      <c r="H322" s="18">
        <f>+H323+H341</f>
        <v>134341.28999999998</v>
      </c>
    </row>
    <row r="323" spans="1:8" ht="51">
      <c r="A323" s="21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C323" s="17" t="str">
        <f>+'11+'!C258</f>
        <v>07</v>
      </c>
      <c r="D323" s="17" t="str">
        <f>+'11+'!D258</f>
        <v>02</v>
      </c>
      <c r="E323" s="17" t="str">
        <f>+'11+'!E258</f>
        <v>07 2 01 00000</v>
      </c>
      <c r="F323" s="17"/>
      <c r="G323" s="17">
        <f>+G324+G328+G333</f>
        <v>13664.99</v>
      </c>
      <c r="H323" s="17">
        <f>+H324+H328+H333</f>
        <v>10674.89</v>
      </c>
    </row>
    <row r="324" spans="1:8" ht="38.25">
      <c r="A324" s="21" t="str">
        <f>+'11+'!A259</f>
        <v xml:space="preserve">Обеспечение деятельности муниципальных учреждений (оказание услуг) - средства местного бюджета </v>
      </c>
      <c r="C324" s="17" t="str">
        <f>+'11+'!C259</f>
        <v>07</v>
      </c>
      <c r="D324" s="17" t="str">
        <f>+'11+'!D259</f>
        <v>02</v>
      </c>
      <c r="E324" s="17" t="str">
        <f>+'11+'!E259</f>
        <v>07 2 01 00059</v>
      </c>
      <c r="F324" s="17" t="str">
        <f>+'11+'!F259</f>
        <v xml:space="preserve">   </v>
      </c>
      <c r="G324" s="16">
        <f t="shared" ref="G324:H326" si="15">+G325</f>
        <v>12126.09</v>
      </c>
      <c r="H324" s="16">
        <f t="shared" si="15"/>
        <v>9126.09</v>
      </c>
    </row>
    <row r="325" spans="1:8" ht="51">
      <c r="A325" s="21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25" s="17" t="str">
        <f>+'11+'!C260</f>
        <v>07</v>
      </c>
      <c r="D325" s="17" t="str">
        <f>+'11+'!D260</f>
        <v>02</v>
      </c>
      <c r="E325" s="17" t="str">
        <f>+'11+'!E260</f>
        <v>07 2 01 00059</v>
      </c>
      <c r="F325" s="17" t="str">
        <f>+'11+'!F260</f>
        <v>600</v>
      </c>
      <c r="G325" s="16">
        <f t="shared" si="15"/>
        <v>12126.09</v>
      </c>
      <c r="H325" s="16">
        <f t="shared" si="15"/>
        <v>9126.09</v>
      </c>
    </row>
    <row r="326" spans="1:8">
      <c r="A326" s="21" t="str">
        <f>+'11+'!A261</f>
        <v>Субсидии бюджетным учреждениям</v>
      </c>
      <c r="C326" s="17" t="str">
        <f>+'11+'!C261</f>
        <v>07</v>
      </c>
      <c r="D326" s="17" t="str">
        <f>+'11+'!D261</f>
        <v>02</v>
      </c>
      <c r="E326" s="17" t="str">
        <f>+'11+'!E261</f>
        <v>07 2 01 00059</v>
      </c>
      <c r="F326" s="17" t="str">
        <f>+'11+'!F261</f>
        <v>610</v>
      </c>
      <c r="G326" s="18">
        <f t="shared" si="15"/>
        <v>12126.09</v>
      </c>
      <c r="H326" s="18">
        <f t="shared" si="15"/>
        <v>9126.09</v>
      </c>
    </row>
    <row r="327" spans="1:8" ht="63.75">
      <c r="A327" s="21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7" s="17" t="str">
        <f>+'11+'!C262</f>
        <v>07</v>
      </c>
      <c r="D327" s="17" t="str">
        <f>+'11+'!D262</f>
        <v>02</v>
      </c>
      <c r="E327" s="17" t="str">
        <f>+'11+'!E262</f>
        <v>07 2 01 00059</v>
      </c>
      <c r="F327" s="17" t="str">
        <f>+'11+'!F262</f>
        <v>611</v>
      </c>
      <c r="G327" s="18">
        <f>+'12'!G257</f>
        <v>12126.09</v>
      </c>
      <c r="H327" s="18">
        <f>+'12'!H257</f>
        <v>9126.09</v>
      </c>
    </row>
    <row r="328" spans="1:8" ht="38.25">
      <c r="A328" s="21" t="str">
        <f>+'11+'!A271</f>
        <v xml:space="preserve">Обеспечение деятельности муниципальных учреждений (оказание услуг) - средства местного бюджета </v>
      </c>
      <c r="B328" s="21"/>
      <c r="C328" s="17" t="str">
        <f>+'11+'!C271</f>
        <v>07</v>
      </c>
      <c r="D328" s="17" t="str">
        <f>+'11+'!D271</f>
        <v>02</v>
      </c>
      <c r="E328" s="17" t="str">
        <f>+'11+'!E271</f>
        <v>07 2 01 L0970</v>
      </c>
      <c r="F328" s="17" t="str">
        <f>+'11+'!F271</f>
        <v xml:space="preserve">   </v>
      </c>
      <c r="G328" s="16">
        <f t="shared" ref="G328:H331" si="16">+G329</f>
        <v>1538.9</v>
      </c>
      <c r="H328" s="16">
        <f t="shared" si="16"/>
        <v>1548.8</v>
      </c>
    </row>
    <row r="329" spans="1:8" ht="51">
      <c r="A329" s="21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29" s="21"/>
      <c r="C329" s="17" t="str">
        <f>+'11+'!C272</f>
        <v>07</v>
      </c>
      <c r="D329" s="17" t="str">
        <f>+'11+'!D272</f>
        <v>02</v>
      </c>
      <c r="E329" s="17" t="str">
        <f>+'11+'!E272</f>
        <v>07 2 01 L0970</v>
      </c>
      <c r="F329" s="17" t="str">
        <f>+'11+'!F272</f>
        <v>600</v>
      </c>
      <c r="G329" s="16">
        <f t="shared" si="16"/>
        <v>1538.9</v>
      </c>
      <c r="H329" s="16">
        <f t="shared" si="16"/>
        <v>1548.8</v>
      </c>
    </row>
    <row r="330" spans="1:8">
      <c r="A330" s="21" t="str">
        <f>+'11+'!A273</f>
        <v>Субсидии бюджетным учреждениям</v>
      </c>
      <c r="B330" s="21"/>
      <c r="C330" s="17" t="str">
        <f>+'11+'!C273</f>
        <v>07</v>
      </c>
      <c r="D330" s="17" t="str">
        <f>+'11+'!D273</f>
        <v>02</v>
      </c>
      <c r="E330" s="17" t="str">
        <f>+'11+'!E273</f>
        <v>07 2 01 L0970</v>
      </c>
      <c r="F330" s="17" t="str">
        <f>+'11+'!F273</f>
        <v>610</v>
      </c>
      <c r="G330" s="16">
        <f t="shared" si="16"/>
        <v>1538.9</v>
      </c>
      <c r="H330" s="16">
        <f t="shared" si="16"/>
        <v>1548.8</v>
      </c>
    </row>
    <row r="331" spans="1:8" ht="63.75">
      <c r="A331" s="21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31" s="21"/>
      <c r="C331" s="17" t="str">
        <f>+'11+'!C274</f>
        <v>07</v>
      </c>
      <c r="D331" s="17" t="str">
        <f>+'11+'!D274</f>
        <v>02</v>
      </c>
      <c r="E331" s="17" t="str">
        <f>+'11+'!E274</f>
        <v>07 2 01 L0970</v>
      </c>
      <c r="F331" s="17" t="str">
        <f>+'11+'!F274</f>
        <v>611</v>
      </c>
      <c r="G331" s="18">
        <f t="shared" si="16"/>
        <v>1538.9</v>
      </c>
      <c r="H331" s="18">
        <f t="shared" si="16"/>
        <v>1548.8</v>
      </c>
    </row>
    <row r="332" spans="1:8" ht="25.5">
      <c r="A332" s="21" t="str">
        <f>+'11+'!A275</f>
        <v>Субсидии бюджетным учреждениям на иные цели</v>
      </c>
      <c r="B332" s="21"/>
      <c r="C332" s="17" t="str">
        <f>+'11+'!C275</f>
        <v>07</v>
      </c>
      <c r="D332" s="17" t="str">
        <f>+'11+'!D275</f>
        <v>02</v>
      </c>
      <c r="E332" s="17" t="str">
        <f>+'11+'!E275</f>
        <v>07 2 01 L0970</v>
      </c>
      <c r="F332" s="17" t="str">
        <f>+'11+'!F275</f>
        <v>612</v>
      </c>
      <c r="G332" s="18">
        <f>+'12'!G270</f>
        <v>1538.9</v>
      </c>
      <c r="H332" s="18">
        <f>+'12'!H270</f>
        <v>1548.8</v>
      </c>
    </row>
    <row r="333" spans="1:8" ht="89.25" hidden="1">
      <c r="A333" s="21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C333" s="17" t="str">
        <f>+'11+'!C263</f>
        <v>07</v>
      </c>
      <c r="D333" s="17" t="str">
        <f>+'11+'!D263</f>
        <v>02</v>
      </c>
      <c r="E333" s="17" t="str">
        <f>+'11+'!E263</f>
        <v>07 2 01 50970</v>
      </c>
      <c r="F333" s="17" t="str">
        <f>+'11+'!F263</f>
        <v xml:space="preserve">   </v>
      </c>
      <c r="G333" s="16">
        <f t="shared" ref="G333:H335" si="17">+G334</f>
        <v>0</v>
      </c>
      <c r="H333" s="16">
        <f t="shared" si="17"/>
        <v>0</v>
      </c>
    </row>
    <row r="334" spans="1:8" ht="51" hidden="1">
      <c r="A334" s="21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4" s="17" t="str">
        <f>+'11+'!C264</f>
        <v>07</v>
      </c>
      <c r="D334" s="17" t="str">
        <f>+'11+'!D264</f>
        <v>02</v>
      </c>
      <c r="E334" s="17" t="str">
        <f>+'11+'!E264</f>
        <v>07 2 01 50970</v>
      </c>
      <c r="F334" s="17" t="str">
        <f>+'11+'!F264</f>
        <v>600</v>
      </c>
      <c r="G334" s="16">
        <f t="shared" si="17"/>
        <v>0</v>
      </c>
      <c r="H334" s="16">
        <f t="shared" si="17"/>
        <v>0</v>
      </c>
    </row>
    <row r="335" spans="1:8" hidden="1">
      <c r="A335" s="21" t="str">
        <f>+'11+'!A265</f>
        <v>Субсидии бюджетным учреждениям</v>
      </c>
      <c r="C335" s="17" t="str">
        <f>+'11+'!C265</f>
        <v>07</v>
      </c>
      <c r="D335" s="17" t="str">
        <f>+'11+'!D265</f>
        <v>02</v>
      </c>
      <c r="E335" s="17" t="str">
        <f>+'11+'!E265</f>
        <v>07 2 01 50970</v>
      </c>
      <c r="F335" s="17" t="str">
        <f>+'11+'!F265</f>
        <v>610</v>
      </c>
      <c r="G335" s="16">
        <f t="shared" si="17"/>
        <v>0</v>
      </c>
      <c r="H335" s="16">
        <f t="shared" si="17"/>
        <v>0</v>
      </c>
    </row>
    <row r="336" spans="1:8" ht="63.75" hidden="1">
      <c r="A336" s="21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36" s="17" t="str">
        <f>+'11+'!C266</f>
        <v>07</v>
      </c>
      <c r="D336" s="17" t="str">
        <f>+'11+'!D266</f>
        <v>02</v>
      </c>
      <c r="E336" s="17" t="str">
        <f>+'11+'!E266</f>
        <v>07 2 01 50970</v>
      </c>
      <c r="F336" s="17" t="str">
        <f>+'11+'!F266</f>
        <v>611</v>
      </c>
      <c r="H336" s="16">
        <f>+'11+'!H266</f>
        <v>0</v>
      </c>
    </row>
    <row r="337" spans="1:8" ht="89.25" hidden="1">
      <c r="A337" s="21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C337" s="17" t="str">
        <f>+'11+'!C267</f>
        <v>07</v>
      </c>
      <c r="D337" s="17" t="str">
        <f>+'11+'!D267</f>
        <v>02</v>
      </c>
      <c r="E337" s="17" t="str">
        <f>+'11+'!E267</f>
        <v>07 2 01 75220</v>
      </c>
      <c r="F337" s="17" t="str">
        <f>+'11+'!F267</f>
        <v xml:space="preserve">   </v>
      </c>
      <c r="G337" s="16">
        <f>+'11+'!G267</f>
        <v>0</v>
      </c>
      <c r="H337" s="16">
        <f>+'11+'!H267</f>
        <v>0</v>
      </c>
    </row>
    <row r="338" spans="1:8" ht="51" hidden="1">
      <c r="A338" s="21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8" s="17" t="str">
        <f>+'11+'!C268</f>
        <v>07</v>
      </c>
      <c r="D338" s="17" t="str">
        <f>+'11+'!D268</f>
        <v>02</v>
      </c>
      <c r="E338" s="17" t="str">
        <f>+'11+'!E268</f>
        <v>07 2 01 75220</v>
      </c>
      <c r="F338" s="17" t="str">
        <f>+'11+'!F268</f>
        <v>600</v>
      </c>
      <c r="G338" s="16">
        <f>+'11+'!G268</f>
        <v>0</v>
      </c>
      <c r="H338" s="16">
        <f>+'11+'!H268</f>
        <v>0</v>
      </c>
    </row>
    <row r="339" spans="1:8" hidden="1">
      <c r="A339" s="21" t="str">
        <f>+'11+'!A269</f>
        <v>Субсидии бюджетным учреждениям</v>
      </c>
      <c r="C339" s="17" t="str">
        <f>+'11+'!C269</f>
        <v>07</v>
      </c>
      <c r="D339" s="17" t="str">
        <f>+'11+'!D269</f>
        <v>02</v>
      </c>
      <c r="E339" s="17" t="str">
        <f>+'11+'!E269</f>
        <v>07 2 01 75220</v>
      </c>
      <c r="F339" s="17" t="str">
        <f>+'11+'!F269</f>
        <v>610</v>
      </c>
      <c r="G339" s="16">
        <f>+'11+'!G269</f>
        <v>0</v>
      </c>
      <c r="H339" s="16">
        <f>+'11+'!H269</f>
        <v>0</v>
      </c>
    </row>
    <row r="340" spans="1:8" ht="63.75" hidden="1">
      <c r="A340" s="21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0" s="17" t="str">
        <f>+'11+'!C270</f>
        <v>07</v>
      </c>
      <c r="D340" s="17" t="str">
        <f>+'11+'!D270</f>
        <v>02</v>
      </c>
      <c r="E340" s="17" t="str">
        <f>+'11+'!E270</f>
        <v>07 2 01 75220</v>
      </c>
      <c r="F340" s="17" t="str">
        <f>+'11+'!F270</f>
        <v>611</v>
      </c>
      <c r="H340" s="16">
        <f>+'11+'!H270</f>
        <v>0</v>
      </c>
    </row>
    <row r="341" spans="1:8" ht="63.75">
      <c r="A341" s="21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C341" s="17" t="str">
        <f>+'11+'!C276</f>
        <v>07</v>
      </c>
      <c r="D341" s="17" t="str">
        <f>+'11+'!D276</f>
        <v>02</v>
      </c>
      <c r="E341" s="17" t="str">
        <f>+'11+'!E276</f>
        <v>07 2 02 00000</v>
      </c>
      <c r="F341" s="17">
        <f>+'11+'!F276</f>
        <v>0</v>
      </c>
      <c r="G341" s="16">
        <f t="shared" ref="G341:H344" si="18">+G342</f>
        <v>122876.3</v>
      </c>
      <c r="H341" s="16">
        <f t="shared" si="18"/>
        <v>123666.4</v>
      </c>
    </row>
    <row r="342" spans="1:8" ht="38.25">
      <c r="A342" s="21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C342" s="17" t="str">
        <f>+'11+'!C277</f>
        <v>07</v>
      </c>
      <c r="D342" s="17" t="str">
        <f>+'11+'!D277</f>
        <v>02</v>
      </c>
      <c r="E342" s="17" t="str">
        <f>+'11+'!E277</f>
        <v>07 2 02 76020</v>
      </c>
      <c r="F342" s="17" t="str">
        <f>+'11+'!F277</f>
        <v xml:space="preserve">   </v>
      </c>
      <c r="G342" s="16">
        <f t="shared" si="18"/>
        <v>122876.3</v>
      </c>
      <c r="H342" s="16">
        <f t="shared" si="18"/>
        <v>123666.4</v>
      </c>
    </row>
    <row r="343" spans="1:8" ht="51">
      <c r="A343" s="21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3" s="17" t="str">
        <f>+'11+'!C278</f>
        <v>07</v>
      </c>
      <c r="D343" s="17" t="str">
        <f>+'11+'!D278</f>
        <v>02</v>
      </c>
      <c r="E343" s="17" t="str">
        <f>+'11+'!E278</f>
        <v>07 2 02 76020</v>
      </c>
      <c r="F343" s="17" t="str">
        <f>+'11+'!F278</f>
        <v>600</v>
      </c>
      <c r="G343" s="16">
        <f t="shared" si="18"/>
        <v>122876.3</v>
      </c>
      <c r="H343" s="16">
        <f t="shared" si="18"/>
        <v>123666.4</v>
      </c>
    </row>
    <row r="344" spans="1:8">
      <c r="A344" s="21" t="str">
        <f>+'11+'!A279</f>
        <v>Субсидии бюджетным учреждениям</v>
      </c>
      <c r="C344" s="17" t="str">
        <f>+'11+'!C279</f>
        <v>07</v>
      </c>
      <c r="D344" s="17" t="str">
        <f>+'11+'!D279</f>
        <v>02</v>
      </c>
      <c r="E344" s="17" t="str">
        <f>+'11+'!E279</f>
        <v>07 2 02 76020</v>
      </c>
      <c r="F344" s="17" t="str">
        <f>+'11+'!F279</f>
        <v>610</v>
      </c>
      <c r="G344" s="18">
        <f t="shared" si="18"/>
        <v>122876.3</v>
      </c>
      <c r="H344" s="18">
        <f t="shared" si="18"/>
        <v>123666.4</v>
      </c>
    </row>
    <row r="345" spans="1:8" ht="63.75">
      <c r="A345" s="21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5" s="17" t="str">
        <f>+'11+'!C280</f>
        <v>07</v>
      </c>
      <c r="D345" s="17" t="str">
        <f>+'11+'!D280</f>
        <v>02</v>
      </c>
      <c r="E345" s="17" t="str">
        <f>+'11+'!E280</f>
        <v>07 2 02 76020</v>
      </c>
      <c r="F345" s="17" t="str">
        <f>+'11+'!F280</f>
        <v>611</v>
      </c>
      <c r="G345" s="18">
        <f>+'12'!G275</f>
        <v>122876.3</v>
      </c>
      <c r="H345" s="18">
        <f>+'12'!H275</f>
        <v>123666.4</v>
      </c>
    </row>
    <row r="346" spans="1:8" ht="25.5" hidden="1">
      <c r="A346" s="21" t="str">
        <f>+'11+'!A281</f>
        <v>Подпрограмма "Организация горячего питания учащихся"</v>
      </c>
      <c r="C346" s="17" t="str">
        <f>+'11+'!C281</f>
        <v>07</v>
      </c>
      <c r="D346" s="17" t="str">
        <f>+'11+'!D281</f>
        <v>02</v>
      </c>
      <c r="E346" s="17" t="str">
        <f>+'11+'!E281</f>
        <v>07 5 00 00000</v>
      </c>
      <c r="F346" s="17" t="str">
        <f>+'11+'!F281</f>
        <v xml:space="preserve">   </v>
      </c>
      <c r="G346" s="16">
        <f>+'11+'!G281</f>
        <v>0</v>
      </c>
      <c r="H346" s="16">
        <f>+'11+'!H281</f>
        <v>0</v>
      </c>
    </row>
    <row r="347" spans="1:8" ht="51" hidden="1">
      <c r="A347" s="21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C347" s="17" t="str">
        <f>+'11+'!C282</f>
        <v>07</v>
      </c>
      <c r="D347" s="17" t="str">
        <f>+'11+'!D282</f>
        <v>02</v>
      </c>
      <c r="E347" s="17" t="str">
        <f>+'11+'!E282</f>
        <v>07 5 01 00000</v>
      </c>
      <c r="F347" s="17"/>
      <c r="G347" s="16">
        <f>+'11+'!G282</f>
        <v>0</v>
      </c>
      <c r="H347" s="16">
        <f>+'11+'!H282</f>
        <v>0</v>
      </c>
    </row>
    <row r="348" spans="1:8" ht="38.25" hidden="1">
      <c r="A348" s="21" t="str">
        <f>+'11+'!A283</f>
        <v>Обеспечение деятельности муниципальных учреждений (оказание услуг) - средства местного бюджета</v>
      </c>
      <c r="C348" s="17" t="str">
        <f>+'11+'!C283</f>
        <v>07</v>
      </c>
      <c r="D348" s="17" t="str">
        <f>+'11+'!D283</f>
        <v>02</v>
      </c>
      <c r="E348" s="17" t="str">
        <f>+'11+'!E283</f>
        <v>07 5 01 00 059</v>
      </c>
      <c r="F348" s="17" t="str">
        <f>+'11+'!F283</f>
        <v xml:space="preserve">   </v>
      </c>
      <c r="G348" s="16">
        <f>+'11+'!G283</f>
        <v>0</v>
      </c>
      <c r="H348" s="16">
        <f>+'11+'!H283</f>
        <v>0</v>
      </c>
    </row>
    <row r="349" spans="1:8" ht="25.5" hidden="1">
      <c r="A349" s="21" t="str">
        <f>+'11+'!A284</f>
        <v>Закупка товаров, работ и услуг для государственных (муниципальных) нужд</v>
      </c>
      <c r="C349" s="17" t="str">
        <f>+'11+'!C284</f>
        <v>07</v>
      </c>
      <c r="D349" s="17" t="str">
        <f>+'11+'!D284</f>
        <v>02</v>
      </c>
      <c r="E349" s="17" t="str">
        <f>+'11+'!E284</f>
        <v>07 5 01 00 059</v>
      </c>
      <c r="F349" s="17" t="str">
        <f>+'11+'!F284</f>
        <v>200</v>
      </c>
      <c r="G349" s="16">
        <f>+'11+'!G284</f>
        <v>0</v>
      </c>
      <c r="H349" s="16">
        <f>+'11+'!H284</f>
        <v>0</v>
      </c>
    </row>
    <row r="350" spans="1:8" ht="25.5" hidden="1">
      <c r="A350" s="21" t="str">
        <f>+'11+'!A285</f>
        <v>Иные закупки товаров, работ и услуг для государственных (муниципальных) нужд</v>
      </c>
      <c r="C350" s="17" t="str">
        <f>+'11+'!C285</f>
        <v>07</v>
      </c>
      <c r="D350" s="17" t="str">
        <f>+'11+'!D285</f>
        <v>02</v>
      </c>
      <c r="E350" s="17" t="str">
        <f>+'11+'!E285</f>
        <v>07 5 01 00 059</v>
      </c>
      <c r="F350" s="17" t="str">
        <f>+'11+'!F285</f>
        <v>240</v>
      </c>
      <c r="G350" s="16">
        <f>+'11+'!G285</f>
        <v>0</v>
      </c>
      <c r="H350" s="16">
        <f>+'11+'!H285</f>
        <v>0</v>
      </c>
    </row>
    <row r="351" spans="1:8" ht="25.5" hidden="1">
      <c r="A351" s="21" t="str">
        <f>+'11+'!A286</f>
        <v>Прочая закупка товаров, работ и услуг для государственных (муниципальных) нужд</v>
      </c>
      <c r="C351" s="17" t="str">
        <f>+'11+'!C286</f>
        <v>07</v>
      </c>
      <c r="D351" s="17" t="str">
        <f>+'11+'!D286</f>
        <v>02</v>
      </c>
      <c r="E351" s="17" t="str">
        <f>+'11+'!E286</f>
        <v>07 5 01 00 059</v>
      </c>
      <c r="F351" s="17" t="str">
        <f>+'11+'!F286</f>
        <v>244</v>
      </c>
      <c r="G351" s="18">
        <f>+'12'!G281</f>
        <v>0</v>
      </c>
      <c r="H351" s="18">
        <f>+'12'!H281</f>
        <v>0</v>
      </c>
    </row>
    <row r="352" spans="1:8" ht="25.5">
      <c r="A352" s="21" t="str">
        <f>+'11+'!A287</f>
        <v xml:space="preserve">подпрограмма "Дополнительное образование детей" </v>
      </c>
      <c r="B352" s="17"/>
      <c r="C352" s="17" t="str">
        <f>+'11+'!C287</f>
        <v>07</v>
      </c>
      <c r="D352" s="17" t="str">
        <f>+'11+'!D287</f>
        <v>03</v>
      </c>
      <c r="E352" s="17"/>
      <c r="F352" s="17"/>
      <c r="G352" s="16">
        <f t="shared" ref="G352:H357" si="19">+G353</f>
        <v>14605.35</v>
      </c>
      <c r="H352" s="16">
        <f t="shared" si="19"/>
        <v>13400.75</v>
      </c>
    </row>
    <row r="353" spans="1:8" ht="25.5">
      <c r="A353" s="21" t="str">
        <f>+'11+'!A288</f>
        <v xml:space="preserve">Подпрограмма "Развитие дополнительного образования" </v>
      </c>
      <c r="C353" s="17" t="str">
        <f>+'11+'!C288</f>
        <v>07</v>
      </c>
      <c r="D353" s="17" t="str">
        <f>+'11+'!D288</f>
        <v>03</v>
      </c>
      <c r="E353" s="17" t="str">
        <f>+'11+'!E288</f>
        <v>07 3 00 00000</v>
      </c>
      <c r="F353" s="17" t="str">
        <f>+'11+'!F288</f>
        <v xml:space="preserve">   </v>
      </c>
      <c r="G353" s="16">
        <f t="shared" si="19"/>
        <v>14605.35</v>
      </c>
      <c r="H353" s="16">
        <f t="shared" si="19"/>
        <v>13400.75</v>
      </c>
    </row>
    <row r="354" spans="1:8" ht="51">
      <c r="A354" s="21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C354" s="17" t="str">
        <f>+'11+'!C289</f>
        <v>07</v>
      </c>
      <c r="D354" s="17" t="str">
        <f>+'11+'!D289</f>
        <v>03</v>
      </c>
      <c r="E354" s="17" t="str">
        <f>+'11+'!E289</f>
        <v>07 3 01 00000</v>
      </c>
      <c r="F354" s="17"/>
      <c r="G354" s="16">
        <f t="shared" si="19"/>
        <v>14605.35</v>
      </c>
      <c r="H354" s="16">
        <f t="shared" si="19"/>
        <v>13400.75</v>
      </c>
    </row>
    <row r="355" spans="1:8" ht="38.25">
      <c r="A355" s="21" t="str">
        <f>+'11+'!A290</f>
        <v>Обеспечение деятельности муниципальных учреждений (оказание услуг) - средства местного бюджета</v>
      </c>
      <c r="C355" s="17" t="str">
        <f>+'11+'!C290</f>
        <v>07</v>
      </c>
      <c r="D355" s="17" t="str">
        <f>+'11+'!D290</f>
        <v>03</v>
      </c>
      <c r="E355" s="17" t="str">
        <f>+'11+'!E290</f>
        <v>07 3 01 00059</v>
      </c>
      <c r="F355" s="17" t="str">
        <f>+'11+'!F290</f>
        <v xml:space="preserve">   </v>
      </c>
      <c r="G355" s="16">
        <f t="shared" si="19"/>
        <v>14605.35</v>
      </c>
      <c r="H355" s="16">
        <f t="shared" si="19"/>
        <v>13400.75</v>
      </c>
    </row>
    <row r="356" spans="1:8" ht="51">
      <c r="A356" s="21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56" s="17" t="str">
        <f>+'11+'!C291</f>
        <v>07</v>
      </c>
      <c r="D356" s="17" t="str">
        <f>+'11+'!D291</f>
        <v>03</v>
      </c>
      <c r="E356" s="17" t="str">
        <f>+'11+'!E291</f>
        <v>07 3 01 00059</v>
      </c>
      <c r="F356" s="17" t="str">
        <f>+'11+'!F291</f>
        <v>600</v>
      </c>
      <c r="G356" s="16">
        <f t="shared" si="19"/>
        <v>14605.35</v>
      </c>
      <c r="H356" s="16">
        <f t="shared" si="19"/>
        <v>13400.75</v>
      </c>
    </row>
    <row r="357" spans="1:8">
      <c r="A357" s="21" t="str">
        <f>+'11+'!A292</f>
        <v>Субсидии бюджетным учреждениям</v>
      </c>
      <c r="C357" s="17" t="str">
        <f>+'11+'!C292</f>
        <v>07</v>
      </c>
      <c r="D357" s="17" t="str">
        <f>+'11+'!D292</f>
        <v>03</v>
      </c>
      <c r="E357" s="17" t="str">
        <f>+'11+'!E292</f>
        <v>07 3 01 00059</v>
      </c>
      <c r="F357" s="17" t="str">
        <f>+'11+'!F292</f>
        <v>610</v>
      </c>
      <c r="G357" s="16">
        <f t="shared" si="19"/>
        <v>14605.35</v>
      </c>
      <c r="H357" s="16">
        <f t="shared" si="19"/>
        <v>13400.75</v>
      </c>
    </row>
    <row r="358" spans="1:8" ht="63.75">
      <c r="A358" s="21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58" s="17" t="str">
        <f>+'11+'!C293</f>
        <v>07</v>
      </c>
      <c r="D358" s="17" t="str">
        <f>+'11+'!D293</f>
        <v>03</v>
      </c>
      <c r="E358" s="17" t="str">
        <f>+'11+'!E293</f>
        <v>073 01 00 059</v>
      </c>
      <c r="F358" s="17" t="str">
        <f>+'11+'!F293</f>
        <v>611</v>
      </c>
      <c r="G358" s="18">
        <f>+'12'!G24+'12'!G288</f>
        <v>14605.35</v>
      </c>
      <c r="H358" s="18">
        <f>+'12'!H24+'12'!H288</f>
        <v>13400.75</v>
      </c>
    </row>
    <row r="359" spans="1:8" ht="38.25">
      <c r="A359" s="21" t="str">
        <f>+'12'!A568</f>
        <v>Программа "Профессиональная подготовка, переподготовка и повышение квалификации"</v>
      </c>
      <c r="B359" s="21"/>
      <c r="C359" s="17" t="str">
        <f>+'12'!C568</f>
        <v>07</v>
      </c>
      <c r="D359" s="17" t="str">
        <f>+'12'!D568</f>
        <v>05</v>
      </c>
      <c r="E359" s="17">
        <f>+'12'!E568</f>
        <v>0</v>
      </c>
      <c r="F359" s="17">
        <f>+'12'!F568</f>
        <v>0</v>
      </c>
      <c r="G359" s="17">
        <f>+'12'!G568</f>
        <v>40</v>
      </c>
      <c r="H359" s="17">
        <f>+'12'!H568</f>
        <v>40</v>
      </c>
    </row>
    <row r="360" spans="1:8" ht="51">
      <c r="A360" s="21" t="str">
        <f>+'12'!A569</f>
        <v>Программа "Развитие муниципальной службы муниципального района "Овюрский кожуун"Республики Тыва на 2018-2020 гг"</v>
      </c>
      <c r="B360" s="21"/>
      <c r="C360" s="17" t="str">
        <f>+'12'!C569</f>
        <v>07</v>
      </c>
      <c r="D360" s="17" t="str">
        <f>+'12'!D569</f>
        <v>05</v>
      </c>
      <c r="E360" s="17" t="str">
        <f>+'12'!E569</f>
        <v>11 0 00 00000</v>
      </c>
      <c r="F360" s="17">
        <f>+'12'!F569</f>
        <v>0</v>
      </c>
      <c r="G360" s="17">
        <f>+'12'!G569</f>
        <v>40</v>
      </c>
      <c r="H360" s="17">
        <f>+'12'!H569</f>
        <v>40</v>
      </c>
    </row>
    <row r="361" spans="1:8" ht="25.5">
      <c r="A361" s="21" t="str">
        <f>+'12'!A570</f>
        <v>Организация и повышение квалификации  муниципальных  служащих</v>
      </c>
      <c r="B361" s="21"/>
      <c r="C361" s="17" t="str">
        <f>+'12'!C570</f>
        <v>07</v>
      </c>
      <c r="D361" s="17" t="str">
        <f>+'12'!D570</f>
        <v>05</v>
      </c>
      <c r="E361" s="17" t="str">
        <f>+'12'!E570</f>
        <v>11 0 02 00000</v>
      </c>
      <c r="F361" s="17">
        <f>+'12'!F570</f>
        <v>0</v>
      </c>
      <c r="G361" s="17">
        <f>+'12'!G570</f>
        <v>40</v>
      </c>
      <c r="H361" s="17">
        <f>+'12'!H570</f>
        <v>40</v>
      </c>
    </row>
    <row r="362" spans="1:8" ht="25.5">
      <c r="A362" s="21" t="str">
        <f>+'12'!A571</f>
        <v>Иные закупки товаров, работ и услуг для государственных (муниципальных) нужд</v>
      </c>
      <c r="B362" s="21"/>
      <c r="C362" s="17" t="str">
        <f>+'12'!C571</f>
        <v>07</v>
      </c>
      <c r="D362" s="17" t="str">
        <f>+'12'!D571</f>
        <v>05</v>
      </c>
      <c r="E362" s="17" t="str">
        <f>+'12'!E571</f>
        <v>11 0 02 00020</v>
      </c>
      <c r="F362" s="17" t="str">
        <f>+'12'!F571</f>
        <v>240</v>
      </c>
      <c r="G362" s="17">
        <f>+'12'!G571</f>
        <v>40</v>
      </c>
      <c r="H362" s="17">
        <f>+'12'!H571</f>
        <v>40</v>
      </c>
    </row>
    <row r="363" spans="1:8" ht="25.5">
      <c r="A363" s="21" t="str">
        <f>+'12'!A572</f>
        <v>Прочая закупка товаров, работ и услуг для государственных (муниципальных) нужд</v>
      </c>
      <c r="B363" s="21"/>
      <c r="C363" s="17" t="str">
        <f>+'12'!C572</f>
        <v>07</v>
      </c>
      <c r="D363" s="17" t="str">
        <f>+'12'!D572</f>
        <v>05</v>
      </c>
      <c r="E363" s="17" t="str">
        <f>+'12'!E572</f>
        <v>11 0 02 00020</v>
      </c>
      <c r="F363" s="17" t="str">
        <f>+'12'!F572</f>
        <v>244</v>
      </c>
      <c r="G363" s="17">
        <f>+'12'!G572</f>
        <v>40</v>
      </c>
      <c r="H363" s="17">
        <f>+'12'!H572</f>
        <v>40</v>
      </c>
    </row>
    <row r="364" spans="1:8">
      <c r="A364" s="21" t="str">
        <f>+'11+'!A294</f>
        <v>Молодежная политика и оздоровление детей</v>
      </c>
      <c r="C364" s="17" t="str">
        <f>+'11+'!C294</f>
        <v>07</v>
      </c>
      <c r="D364" s="17" t="str">
        <f>+'11+'!D294</f>
        <v>07</v>
      </c>
      <c r="E364" s="17" t="str">
        <f>+'11+'!E294</f>
        <v xml:space="preserve">         </v>
      </c>
      <c r="F364" s="17" t="str">
        <f>+'11+'!F294</f>
        <v xml:space="preserve">   </v>
      </c>
      <c r="G364" s="16">
        <f t="shared" ref="G364:H369" si="20">+G365</f>
        <v>970.2</v>
      </c>
      <c r="H364" s="16">
        <f t="shared" si="20"/>
        <v>976.5</v>
      </c>
    </row>
    <row r="365" spans="1:8" ht="25.5">
      <c r="A365" s="21" t="str">
        <f>+'11+'!A295</f>
        <v>Подпрограмма "Отдых и оздоровление детей"</v>
      </c>
      <c r="C365" s="17" t="str">
        <f>+'11+'!C295</f>
        <v>07</v>
      </c>
      <c r="D365" s="17" t="str">
        <f>+'11+'!D295</f>
        <v>07</v>
      </c>
      <c r="E365" s="17" t="str">
        <f>+'11+'!E295</f>
        <v>07 4 00 00000</v>
      </c>
      <c r="F365" s="17" t="str">
        <f>+'11+'!F295</f>
        <v xml:space="preserve">   </v>
      </c>
      <c r="G365" s="16">
        <f t="shared" si="20"/>
        <v>970.2</v>
      </c>
      <c r="H365" s="16">
        <f t="shared" si="20"/>
        <v>976.5</v>
      </c>
    </row>
    <row r="366" spans="1:8" ht="51">
      <c r="A366" s="21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C366" s="17" t="str">
        <f>+'11+'!C296</f>
        <v>07</v>
      </c>
      <c r="D366" s="17" t="str">
        <f>+'11+'!D296</f>
        <v>07</v>
      </c>
      <c r="E366" s="17" t="str">
        <f>+'11+'!E296</f>
        <v>07 4 01 00000</v>
      </c>
      <c r="F366" s="17"/>
      <c r="G366" s="16">
        <f t="shared" si="20"/>
        <v>970.2</v>
      </c>
      <c r="H366" s="16">
        <f t="shared" si="20"/>
        <v>976.5</v>
      </c>
    </row>
    <row r="367" spans="1:8">
      <c r="A367" s="21" t="str">
        <f>+'11+'!A297</f>
        <v>Мероприятия по оздоровлению детей</v>
      </c>
      <c r="C367" s="17" t="str">
        <f>+'11+'!C297</f>
        <v>07</v>
      </c>
      <c r="D367" s="17" t="str">
        <f>+'11+'!D297</f>
        <v>07</v>
      </c>
      <c r="E367" s="17" t="str">
        <f>+'11+'!E297</f>
        <v>07 4 01 75040</v>
      </c>
      <c r="F367" s="17"/>
      <c r="G367" s="16">
        <f t="shared" si="20"/>
        <v>970.2</v>
      </c>
      <c r="H367" s="16">
        <f t="shared" si="20"/>
        <v>976.5</v>
      </c>
    </row>
    <row r="368" spans="1:8" ht="51">
      <c r="A368" s="21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68" s="17" t="str">
        <f>+'11+'!C298</f>
        <v>07</v>
      </c>
      <c r="D368" s="17" t="str">
        <f>+'11+'!D298</f>
        <v>07</v>
      </c>
      <c r="E368" s="17" t="str">
        <f>+'11+'!E298</f>
        <v>07 4 01 75040</v>
      </c>
      <c r="F368" s="17" t="str">
        <f>+'11+'!F298</f>
        <v>600</v>
      </c>
      <c r="G368" s="16">
        <f t="shared" si="20"/>
        <v>970.2</v>
      </c>
      <c r="H368" s="16">
        <f t="shared" si="20"/>
        <v>976.5</v>
      </c>
    </row>
    <row r="369" spans="1:8">
      <c r="A369" s="21" t="str">
        <f>+'11+'!A299</f>
        <v>Субсидии бюджетным учреждениям</v>
      </c>
      <c r="C369" s="17" t="str">
        <f>+'11+'!C299</f>
        <v>07</v>
      </c>
      <c r="D369" s="17" t="str">
        <f>+'11+'!D299</f>
        <v>07</v>
      </c>
      <c r="E369" s="17" t="str">
        <f>+'11+'!E299</f>
        <v>07 4 01 75040</v>
      </c>
      <c r="F369" s="17" t="str">
        <f>+'11+'!F299</f>
        <v>610</v>
      </c>
      <c r="G369" s="18">
        <f t="shared" si="20"/>
        <v>970.2</v>
      </c>
      <c r="H369" s="18">
        <f t="shared" si="20"/>
        <v>976.5</v>
      </c>
    </row>
    <row r="370" spans="1:8" ht="63.75">
      <c r="A370" s="21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0" s="17" t="str">
        <f>+'11+'!C300</f>
        <v>07</v>
      </c>
      <c r="D370" s="17" t="str">
        <f>+'11+'!D300</f>
        <v>07</v>
      </c>
      <c r="E370" s="17" t="str">
        <f>+'11+'!E300</f>
        <v>07 4 01 75040</v>
      </c>
      <c r="F370" s="17" t="str">
        <f>+'11+'!F300</f>
        <v>611</v>
      </c>
      <c r="G370" s="18">
        <f>+'12'!G295</f>
        <v>970.2</v>
      </c>
      <c r="H370" s="18">
        <f>+'12'!H295</f>
        <v>976.5</v>
      </c>
    </row>
    <row r="371" spans="1:8" ht="25.5" hidden="1">
      <c r="A371" s="21" t="str">
        <f>+'11+'!A301</f>
        <v>Мероприятия по оздоровлению детей за счет средств федерального бюджета</v>
      </c>
      <c r="C371" s="17" t="str">
        <f>+'11+'!C301</f>
        <v>07</v>
      </c>
      <c r="D371" s="17" t="str">
        <f>+'11+'!D301</f>
        <v>07</v>
      </c>
      <c r="E371" s="17" t="str">
        <f>+'11+'!E301</f>
        <v>07 4 01 54570</v>
      </c>
      <c r="F371" s="17"/>
      <c r="G371" s="16">
        <f>+'11+'!G301</f>
        <v>0</v>
      </c>
      <c r="H371" s="16">
        <f>+'11+'!H301</f>
        <v>0</v>
      </c>
    </row>
    <row r="372" spans="1:8" ht="51" hidden="1">
      <c r="A372" s="21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2" s="17" t="str">
        <f>+'11+'!C302</f>
        <v>07</v>
      </c>
      <c r="D372" s="17" t="str">
        <f>+'11+'!D302</f>
        <v>07</v>
      </c>
      <c r="E372" s="17" t="str">
        <f>+'11+'!E302</f>
        <v>07 4 01 54570</v>
      </c>
      <c r="F372" s="17" t="str">
        <f>+'11+'!F302</f>
        <v>600</v>
      </c>
      <c r="G372" s="16">
        <f>+'11+'!G302</f>
        <v>0</v>
      </c>
      <c r="H372" s="16">
        <f>+'11+'!H302</f>
        <v>0</v>
      </c>
    </row>
    <row r="373" spans="1:8" hidden="1">
      <c r="A373" s="21" t="str">
        <f>+'11+'!A303</f>
        <v>Субсидии бюджетным учреждениям</v>
      </c>
      <c r="C373" s="17" t="str">
        <f>+'11+'!C303</f>
        <v>07</v>
      </c>
      <c r="D373" s="17" t="str">
        <f>+'11+'!D303</f>
        <v>07</v>
      </c>
      <c r="E373" s="17" t="str">
        <f>+'11+'!E303</f>
        <v>07 4 01 54570</v>
      </c>
      <c r="F373" s="17" t="str">
        <f>+'11+'!F303</f>
        <v>610</v>
      </c>
      <c r="G373" s="16">
        <f>+'11+'!G303</f>
        <v>0</v>
      </c>
      <c r="H373" s="16">
        <f>+'11+'!H303</f>
        <v>0</v>
      </c>
    </row>
    <row r="374" spans="1:8" ht="63.75" hidden="1">
      <c r="A374" s="21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4" s="17" t="str">
        <f>+'11+'!C304</f>
        <v>07</v>
      </c>
      <c r="D374" s="17" t="str">
        <f>+'11+'!D304</f>
        <v>07</v>
      </c>
      <c r="E374" s="17" t="str">
        <f>+'11+'!E304</f>
        <v>07 4 01 54570</v>
      </c>
      <c r="F374" s="17" t="str">
        <f>+'11+'!F304</f>
        <v>611</v>
      </c>
      <c r="G374" s="16">
        <f>+'11+'!G304</f>
        <v>0</v>
      </c>
      <c r="H374" s="16">
        <f>+'11+'!H304</f>
        <v>0</v>
      </c>
    </row>
    <row r="375" spans="1:8">
      <c r="A375" s="21" t="str">
        <f>+'11+'!A305</f>
        <v>Другие вопросы в области образования</v>
      </c>
      <c r="C375" s="17" t="str">
        <f>+'11+'!C305</f>
        <v>07</v>
      </c>
      <c r="D375" s="17" t="str">
        <f>+'11+'!D305</f>
        <v>09</v>
      </c>
      <c r="E375" s="17" t="str">
        <f>+'11+'!E305</f>
        <v xml:space="preserve">         </v>
      </c>
      <c r="F375" s="17" t="str">
        <f>+'11+'!F305</f>
        <v xml:space="preserve">   </v>
      </c>
      <c r="G375" s="18">
        <f>+G376+G407</f>
        <v>16805.7</v>
      </c>
      <c r="H375" s="18">
        <f>+H376+H407</f>
        <v>16148.199999999999</v>
      </c>
    </row>
    <row r="376" spans="1:8" ht="38.25">
      <c r="A376" s="21" t="str">
        <f>+'11+'!A306</f>
        <v>Подпрограмма "Обеспечение реализации муниципальной программы и прочие мероприятия в сфере образования"</v>
      </c>
      <c r="C376" s="17" t="str">
        <f>+'11+'!C306</f>
        <v>07</v>
      </c>
      <c r="D376" s="17" t="str">
        <f>+'11+'!D306</f>
        <v>09</v>
      </c>
      <c r="E376" s="17" t="str">
        <f>+'11+'!E306</f>
        <v>07 6 00 00000</v>
      </c>
      <c r="F376" s="17"/>
      <c r="G376" s="16">
        <f>+G377+G389</f>
        <v>16421.400000000001</v>
      </c>
      <c r="H376" s="16">
        <f>+H377+H389</f>
        <v>15761.4</v>
      </c>
    </row>
    <row r="377" spans="1:8" ht="51">
      <c r="A377" s="21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C377" s="17" t="str">
        <f>+'11+'!C307</f>
        <v>07</v>
      </c>
      <c r="D377" s="17" t="str">
        <f>+'11+'!D307</f>
        <v>09</v>
      </c>
      <c r="E377" s="17" t="str">
        <f>+'11+'!E307</f>
        <v>07 6 01 00000</v>
      </c>
      <c r="F377" s="17"/>
      <c r="G377" s="18">
        <f>+G378</f>
        <v>1578.5900000000001</v>
      </c>
      <c r="H377" s="18">
        <f>+H378</f>
        <v>1578.5900000000001</v>
      </c>
    </row>
    <row r="378" spans="1:8" ht="38.25">
      <c r="A378" s="21" t="str">
        <f>+'11+'!A308</f>
        <v>Руководство и управление в сфере установленных функций органов государственной власти Республики Тыва</v>
      </c>
      <c r="C378" s="17" t="str">
        <f>+'11+'!C308</f>
        <v>07</v>
      </c>
      <c r="D378" s="17" t="str">
        <f>+'11+'!D308</f>
        <v>09</v>
      </c>
      <c r="E378" s="17" t="str">
        <f>+'11+'!E308</f>
        <v>07 6 01 20419</v>
      </c>
      <c r="F378" s="17" t="str">
        <f>+'11+'!F308</f>
        <v xml:space="preserve">   </v>
      </c>
      <c r="G378" s="18">
        <f>+G379</f>
        <v>1578.5900000000001</v>
      </c>
      <c r="H378" s="18">
        <f>+H379</f>
        <v>1578.5900000000001</v>
      </c>
    </row>
    <row r="379" spans="1:8">
      <c r="A379" s="21" t="str">
        <f>+'11+'!A309</f>
        <v>Центральный аппарат</v>
      </c>
      <c r="C379" s="17" t="str">
        <f>+'11+'!C309</f>
        <v>07</v>
      </c>
      <c r="D379" s="17" t="str">
        <f>+'11+'!D309</f>
        <v>09</v>
      </c>
      <c r="E379" s="17" t="str">
        <f>+'11+'!E309</f>
        <v>07 6 01 20419</v>
      </c>
      <c r="F379" s="17" t="str">
        <f>+'11+'!F309</f>
        <v xml:space="preserve">   </v>
      </c>
      <c r="G379" s="18">
        <f>+G380+G385</f>
        <v>1578.5900000000001</v>
      </c>
      <c r="H379" s="18">
        <f>+H380+H385</f>
        <v>1578.5900000000001</v>
      </c>
    </row>
    <row r="380" spans="1:8" ht="76.5">
      <c r="A380" s="21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80" s="17" t="str">
        <f>+'11+'!C310</f>
        <v>07</v>
      </c>
      <c r="D380" s="17" t="str">
        <f>+'11+'!D310</f>
        <v>09</v>
      </c>
      <c r="E380" s="17" t="str">
        <f>+'11+'!E310</f>
        <v>07 6 01 20419</v>
      </c>
      <c r="F380" s="17" t="str">
        <f>+'11+'!F310</f>
        <v>100</v>
      </c>
      <c r="G380" s="16">
        <f>+G381</f>
        <v>1573.5900000000001</v>
      </c>
      <c r="H380" s="16">
        <f>+H381</f>
        <v>1573.5900000000001</v>
      </c>
    </row>
    <row r="381" spans="1:8" ht="25.5">
      <c r="A381" s="21" t="str">
        <f>+'11+'!A311</f>
        <v>Расходы на выплаты персоналу государственных (муниципальных) органов</v>
      </c>
      <c r="C381" s="17" t="str">
        <f>+'11+'!C311</f>
        <v>07</v>
      </c>
      <c r="D381" s="17" t="str">
        <f>+'11+'!D311</f>
        <v>09</v>
      </c>
      <c r="E381" s="17" t="str">
        <f>+'11+'!E311</f>
        <v>07 6 01 20419</v>
      </c>
      <c r="F381" s="17" t="str">
        <f>+'11+'!F311</f>
        <v>120</v>
      </c>
      <c r="G381" s="18">
        <f>+G382+G383+G384</f>
        <v>1573.5900000000001</v>
      </c>
      <c r="H381" s="18">
        <f>+H382+H383+H384</f>
        <v>1573.5900000000001</v>
      </c>
    </row>
    <row r="382" spans="1:8">
      <c r="A382" s="21" t="str">
        <f>+'11+'!A312</f>
        <v>Фонд оплаты труда и страховые взносы</v>
      </c>
      <c r="C382" s="17" t="str">
        <f>+'11+'!C312</f>
        <v>07</v>
      </c>
      <c r="D382" s="17" t="str">
        <f>+'11+'!D312</f>
        <v>09</v>
      </c>
      <c r="E382" s="17" t="str">
        <f>+'11+'!E312</f>
        <v>07 6 01 20419</v>
      </c>
      <c r="F382" s="17" t="str">
        <f>+'11+'!F312</f>
        <v>121</v>
      </c>
      <c r="G382" s="18">
        <f>+'12'!G307</f>
        <v>1181.71</v>
      </c>
      <c r="H382" s="18">
        <f>+'12'!H307</f>
        <v>1181.71</v>
      </c>
    </row>
    <row r="383" spans="1:8" ht="25.5">
      <c r="A383" s="21" t="str">
        <f>+'11+'!A313</f>
        <v>Иные выплаты персоналу, за исключением фонда оплаты труда</v>
      </c>
      <c r="C383" s="17" t="str">
        <f>+'11+'!C313</f>
        <v>07</v>
      </c>
      <c r="D383" s="17" t="str">
        <f>+'11+'!D313</f>
        <v>09</v>
      </c>
      <c r="E383" s="17" t="str">
        <f>+'11+'!E313</f>
        <v>07 6 01 20419</v>
      </c>
      <c r="F383" s="17" t="str">
        <f>+'11+'!F313</f>
        <v>122</v>
      </c>
      <c r="G383" s="18">
        <f>+'12'!G308</f>
        <v>35</v>
      </c>
      <c r="H383" s="18">
        <f>+'12'!H308</f>
        <v>35</v>
      </c>
    </row>
    <row r="384" spans="1:8" ht="51">
      <c r="A384" s="21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84" s="17" t="str">
        <f>+'11+'!C314</f>
        <v>07</v>
      </c>
      <c r="D384" s="17" t="str">
        <f>+'11+'!D314</f>
        <v>09</v>
      </c>
      <c r="E384" s="17" t="str">
        <f>+'11+'!E314</f>
        <v>07 6 01 20419</v>
      </c>
      <c r="F384" s="17" t="str">
        <f>+'11+'!F314</f>
        <v>129</v>
      </c>
      <c r="G384" s="18">
        <f>+'12'!G309</f>
        <v>356.88</v>
      </c>
      <c r="H384" s="18">
        <f>+'12'!H309</f>
        <v>356.88</v>
      </c>
    </row>
    <row r="385" spans="1:8" ht="25.5">
      <c r="A385" s="21" t="str">
        <f>+'11+'!A315</f>
        <v>Закупка товаров, работ и услуг для государственных (муниципальных) нужд</v>
      </c>
      <c r="C385" s="17" t="str">
        <f>+'11+'!C315</f>
        <v>07</v>
      </c>
      <c r="D385" s="17" t="str">
        <f>+'11+'!D315</f>
        <v>09</v>
      </c>
      <c r="E385" s="17" t="str">
        <f>+'11+'!E315</f>
        <v>07 6 01 20419</v>
      </c>
      <c r="F385" s="17" t="str">
        <f>+'11+'!F315</f>
        <v>200</v>
      </c>
      <c r="G385" s="16">
        <f>+G386</f>
        <v>5</v>
      </c>
      <c r="H385" s="16">
        <f>+H386</f>
        <v>5</v>
      </c>
    </row>
    <row r="386" spans="1:8" ht="25.5">
      <c r="A386" s="21" t="str">
        <f>+'11+'!A316</f>
        <v>Иные закупки товаров, работ и услуг для государственных (муниципальных) нужд</v>
      </c>
      <c r="C386" s="17" t="str">
        <f>+'11+'!C316</f>
        <v>07</v>
      </c>
      <c r="D386" s="17" t="str">
        <f>+'11+'!D316</f>
        <v>09</v>
      </c>
      <c r="E386" s="17" t="str">
        <f>+'11+'!E316</f>
        <v>07 6 01 20419</v>
      </c>
      <c r="F386" s="17" t="str">
        <f>+'11+'!F316</f>
        <v>240</v>
      </c>
      <c r="G386" s="18">
        <f>+G387+G388</f>
        <v>5</v>
      </c>
      <c r="H386" s="18">
        <f>+H387+H388</f>
        <v>5</v>
      </c>
    </row>
    <row r="387" spans="1:8" ht="25.5">
      <c r="A387" s="21" t="str">
        <f>+'11+'!A317</f>
        <v>Закупка товаров, работ, услуг в сфере информационно-коммуникационных услуг</v>
      </c>
      <c r="C387" s="17" t="str">
        <f>+'11+'!C317</f>
        <v>07</v>
      </c>
      <c r="D387" s="17" t="str">
        <f>+'11+'!D317</f>
        <v>09</v>
      </c>
      <c r="E387" s="17" t="str">
        <f>+'11+'!E317</f>
        <v>07 6 01 20419</v>
      </c>
      <c r="F387" s="17" t="str">
        <f>+'11+'!F317</f>
        <v>242</v>
      </c>
      <c r="G387" s="18">
        <f>+'12'!G312</f>
        <v>0</v>
      </c>
      <c r="H387" s="18">
        <f>+'12'!H312</f>
        <v>0</v>
      </c>
    </row>
    <row r="388" spans="1:8" ht="25.5">
      <c r="A388" s="21" t="str">
        <f>+'11+'!A318</f>
        <v>Прочая закупка товаров, работ и услуг для государственных (муниципальных) нужд</v>
      </c>
      <c r="C388" s="17" t="str">
        <f>+'11+'!C318</f>
        <v>07</v>
      </c>
      <c r="D388" s="17" t="str">
        <f>+'11+'!D318</f>
        <v>09</v>
      </c>
      <c r="E388" s="17" t="str">
        <f>+'11+'!E318</f>
        <v>07 6 01 20419</v>
      </c>
      <c r="F388" s="17" t="str">
        <f>+'11+'!F318</f>
        <v>244</v>
      </c>
      <c r="G388" s="18">
        <f>+'12'!G313</f>
        <v>5</v>
      </c>
      <c r="H388" s="18">
        <f>+'12'!H313</f>
        <v>5</v>
      </c>
    </row>
    <row r="389" spans="1:8" ht="51">
      <c r="A389" s="21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C389" s="17" t="str">
        <f>+'11+'!C319</f>
        <v>07</v>
      </c>
      <c r="D389" s="17" t="str">
        <f>+'11+'!D319</f>
        <v>09</v>
      </c>
      <c r="E389" s="17" t="str">
        <f>+'11+'!E319</f>
        <v>07 6 02 00000</v>
      </c>
      <c r="F389" s="17" t="str">
        <f>+'11+'!F319</f>
        <v xml:space="preserve">   </v>
      </c>
      <c r="G389" s="16">
        <f>+G390</f>
        <v>14842.81</v>
      </c>
      <c r="H389" s="16">
        <f>+H390</f>
        <v>14182.81</v>
      </c>
    </row>
    <row r="390" spans="1:8" ht="25.5">
      <c r="A390" s="21" t="str">
        <f>+'11+'!A320</f>
        <v>Обеспечение деятельности органов местного самоуправления</v>
      </c>
      <c r="C390" s="17" t="str">
        <f>+'11+'!C320</f>
        <v>07</v>
      </c>
      <c r="D390" s="17" t="str">
        <f>+'11+'!D320</f>
        <v>09</v>
      </c>
      <c r="E390" s="17" t="str">
        <f>+'11+'!E320</f>
        <v>07 6 02 00019</v>
      </c>
      <c r="F390" s="17" t="str">
        <f>+'11+'!F320</f>
        <v xml:space="preserve">   </v>
      </c>
      <c r="G390" s="16">
        <f>+G391+G396+G400</f>
        <v>14842.81</v>
      </c>
      <c r="H390" s="16">
        <f>+H391+H396+H400</f>
        <v>14182.81</v>
      </c>
    </row>
    <row r="391" spans="1:8" ht="76.5">
      <c r="A391" s="21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91" s="17" t="str">
        <f>+'11+'!C321</f>
        <v>07</v>
      </c>
      <c r="D391" s="17" t="str">
        <f>+'11+'!D321</f>
        <v>09</v>
      </c>
      <c r="E391" s="17" t="str">
        <f>+'11+'!E321</f>
        <v>07 6 02 00019</v>
      </c>
      <c r="F391" s="17" t="str">
        <f>+'11+'!F321</f>
        <v>100</v>
      </c>
      <c r="G391" s="16">
        <f>+G392</f>
        <v>13573.23</v>
      </c>
      <c r="H391" s="16">
        <f>+H392</f>
        <v>13573.23</v>
      </c>
    </row>
    <row r="392" spans="1:8" ht="25.5">
      <c r="A392" s="21" t="str">
        <f>+'11+'!A322</f>
        <v>Расходы на выплаты персоналу казенных учреждений</v>
      </c>
      <c r="C392" s="17" t="str">
        <f>+'11+'!C322</f>
        <v>07</v>
      </c>
      <c r="D392" s="17" t="str">
        <f>+'11+'!D322</f>
        <v>09</v>
      </c>
      <c r="E392" s="17" t="str">
        <f>+'11+'!E322</f>
        <v>07 6 02 00019</v>
      </c>
      <c r="F392" s="17" t="str">
        <f>+'11+'!F322</f>
        <v>110</v>
      </c>
      <c r="G392" s="18">
        <f>+G393+G394+G395</f>
        <v>13573.23</v>
      </c>
      <c r="H392" s="18">
        <f>+H393+H394+H395</f>
        <v>13573.23</v>
      </c>
    </row>
    <row r="393" spans="1:8">
      <c r="A393" s="21" t="str">
        <f>+'11+'!A323</f>
        <v>Фонд оплаты труда и страховые взносы</v>
      </c>
      <c r="C393" s="17" t="str">
        <f>+'11+'!C323</f>
        <v>07</v>
      </c>
      <c r="D393" s="17" t="str">
        <f>+'11+'!D323</f>
        <v>09</v>
      </c>
      <c r="E393" s="17" t="str">
        <f>+'11+'!E323</f>
        <v>07 6 02 00019</v>
      </c>
      <c r="F393" s="17" t="str">
        <f>+'11+'!F323</f>
        <v>111</v>
      </c>
      <c r="G393" s="18">
        <f>+'12'!G318</f>
        <v>10424.91</v>
      </c>
      <c r="H393" s="18">
        <f>+'12'!H318</f>
        <v>10424.91</v>
      </c>
    </row>
    <row r="394" spans="1:8" ht="25.5">
      <c r="A394" s="21" t="str">
        <f>+'11+'!A324</f>
        <v>Иные выплаты персоналу, за исключением фонда оплаты труда</v>
      </c>
      <c r="C394" s="17" t="str">
        <f>+'11+'!C324</f>
        <v>07</v>
      </c>
      <c r="D394" s="17" t="str">
        <f>+'11+'!D324</f>
        <v>09</v>
      </c>
      <c r="E394" s="17" t="str">
        <f>+'11+'!E324</f>
        <v>07 6 02 00019</v>
      </c>
      <c r="F394" s="17" t="str">
        <f>+'11+'!F324</f>
        <v>112</v>
      </c>
      <c r="G394" s="18">
        <f>+'12'!G319</f>
        <v>0</v>
      </c>
      <c r="H394" s="18">
        <f>+'12'!H319</f>
        <v>0</v>
      </c>
    </row>
    <row r="395" spans="1:8" ht="51">
      <c r="A395" s="21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C395" s="17" t="str">
        <f>+'11+'!C325</f>
        <v>07</v>
      </c>
      <c r="D395" s="17" t="str">
        <f>+'11+'!D325</f>
        <v>09</v>
      </c>
      <c r="E395" s="17" t="str">
        <f>+'11+'!E325</f>
        <v>07 6 02 00019</v>
      </c>
      <c r="F395" s="17" t="str">
        <f>+'11+'!F325</f>
        <v>119</v>
      </c>
      <c r="G395" s="18">
        <f>+'12'!G320</f>
        <v>3148.32</v>
      </c>
      <c r="H395" s="18">
        <f>+'12'!H320</f>
        <v>3148.32</v>
      </c>
    </row>
    <row r="396" spans="1:8" ht="25.5">
      <c r="A396" s="21" t="str">
        <f>+'11+'!A326</f>
        <v>Закупка товаров, работ и услуг для государственных (муниципальных) нужд</v>
      </c>
      <c r="C396" s="17" t="str">
        <f>+'11+'!C326</f>
        <v>07</v>
      </c>
      <c r="D396" s="17" t="str">
        <f>+'11+'!D326</f>
        <v>09</v>
      </c>
      <c r="E396" s="17" t="str">
        <f>+'11+'!E326</f>
        <v>07 6 02 00019</v>
      </c>
      <c r="F396" s="17" t="str">
        <f>+'11+'!F326</f>
        <v>200</v>
      </c>
      <c r="G396" s="16">
        <f>+G397</f>
        <v>1206.58</v>
      </c>
      <c r="H396" s="16">
        <f>+H397</f>
        <v>546.58000000000004</v>
      </c>
    </row>
    <row r="397" spans="1:8" ht="25.5">
      <c r="A397" s="21" t="str">
        <f>+'11+'!A327</f>
        <v>Иные закупки товаров, работ и услуг для государственных (муниципальных) нужд</v>
      </c>
      <c r="C397" s="17" t="str">
        <f>+'11+'!C327</f>
        <v>07</v>
      </c>
      <c r="D397" s="17" t="str">
        <f>+'11+'!D327</f>
        <v>09</v>
      </c>
      <c r="E397" s="17" t="str">
        <f>+'11+'!E327</f>
        <v>07 6 02 00019</v>
      </c>
      <c r="F397" s="17" t="str">
        <f>+'11+'!F327</f>
        <v>240</v>
      </c>
      <c r="G397" s="18">
        <f>+G398+G399</f>
        <v>1206.58</v>
      </c>
      <c r="H397" s="18">
        <f>+H398+H399</f>
        <v>546.58000000000004</v>
      </c>
    </row>
    <row r="398" spans="1:8" ht="25.5">
      <c r="A398" s="21" t="str">
        <f>+'11+'!A328</f>
        <v>Закупка товаров, работ, услуг в сфере информационно-коммуникационных услуг</v>
      </c>
      <c r="C398" s="17" t="str">
        <f>+'11+'!C328</f>
        <v>07</v>
      </c>
      <c r="D398" s="17" t="str">
        <f>+'11+'!D328</f>
        <v>09</v>
      </c>
      <c r="E398" s="17" t="str">
        <f>+'11+'!E328</f>
        <v>07 6 02 00019</v>
      </c>
      <c r="F398" s="17" t="str">
        <f>+'11+'!F328</f>
        <v>242</v>
      </c>
      <c r="G398" s="18">
        <f>+'12'!G323</f>
        <v>255.4</v>
      </c>
      <c r="H398" s="18">
        <f>+'12'!H323</f>
        <v>95.4</v>
      </c>
    </row>
    <row r="399" spans="1:8" ht="25.5">
      <c r="A399" s="21" t="str">
        <f>+'11+'!A329</f>
        <v>Прочая закупка товаров, работ и услуг для государственных (муниципальных) нужд</v>
      </c>
      <c r="C399" s="17" t="str">
        <f>+'11+'!C329</f>
        <v>07</v>
      </c>
      <c r="D399" s="17" t="str">
        <f>+'11+'!D329</f>
        <v>09</v>
      </c>
      <c r="E399" s="17" t="str">
        <f>+'11+'!E329</f>
        <v>07 6 02 00019</v>
      </c>
      <c r="F399" s="17" t="str">
        <f>+'11+'!F329</f>
        <v>244</v>
      </c>
      <c r="G399" s="18">
        <f>+'12'!G324</f>
        <v>951.18</v>
      </c>
      <c r="H399" s="18">
        <f>+'12'!H324</f>
        <v>451.18</v>
      </c>
    </row>
    <row r="400" spans="1:8">
      <c r="A400" s="21" t="str">
        <f>+'11+'!A330</f>
        <v>Иные бюджетные ассигнования</v>
      </c>
      <c r="C400" s="17" t="str">
        <f>+'11+'!C330</f>
        <v>07</v>
      </c>
      <c r="D400" s="17" t="str">
        <f>+'11+'!D330</f>
        <v>09</v>
      </c>
      <c r="E400" s="17" t="str">
        <f>+'11+'!E330</f>
        <v>07 6 02 00019</v>
      </c>
      <c r="F400" s="17" t="str">
        <f>+'11+'!F330</f>
        <v>800</v>
      </c>
      <c r="G400" s="17">
        <f>+G401+G403</f>
        <v>63</v>
      </c>
      <c r="H400" s="17">
        <f>+H401+H403</f>
        <v>63</v>
      </c>
    </row>
    <row r="401" spans="1:8" hidden="1">
      <c r="A401" s="21" t="str">
        <f>+'11+'!A331</f>
        <v>Исполнение судебных актов</v>
      </c>
      <c r="B401" s="21"/>
      <c r="C401" s="17" t="str">
        <f>+'11+'!C331</f>
        <v>07</v>
      </c>
      <c r="D401" s="17" t="str">
        <f>+'11+'!D331</f>
        <v>09</v>
      </c>
      <c r="E401" s="17" t="str">
        <f>+'11+'!E331</f>
        <v>07 6 02 00019</v>
      </c>
      <c r="F401" s="17" t="str">
        <f>+'11+'!F331</f>
        <v>830</v>
      </c>
      <c r="G401" s="17"/>
      <c r="H401" s="17"/>
    </row>
    <row r="402" spans="1:8" ht="51" hidden="1">
      <c r="A402" s="21" t="str">
        <f>+'11+'!A332</f>
        <v xml:space="preserve"> Исполнение судебных актов Российской Федерации
и мировых соглашений по возмещению причиненного вреда</v>
      </c>
      <c r="B402" s="21"/>
      <c r="C402" s="17" t="str">
        <f>+'11+'!C332</f>
        <v>07</v>
      </c>
      <c r="D402" s="17" t="str">
        <f>+'11+'!D332</f>
        <v>09</v>
      </c>
      <c r="E402" s="17" t="str">
        <f>+'11+'!E332</f>
        <v>07 6 02 00019</v>
      </c>
      <c r="F402" s="17" t="str">
        <f>+'11+'!F332</f>
        <v>831</v>
      </c>
      <c r="G402" s="17">
        <f>+'11+'!G332</f>
        <v>0</v>
      </c>
      <c r="H402" s="17">
        <f>+'11+'!H332</f>
        <v>0</v>
      </c>
    </row>
    <row r="403" spans="1:8" ht="38.25">
      <c r="A403" s="21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C403" s="17" t="str">
        <f>+'11+'!C333</f>
        <v>07</v>
      </c>
      <c r="D403" s="17" t="str">
        <f>+'11+'!D333</f>
        <v>09</v>
      </c>
      <c r="E403" s="17" t="str">
        <f>+'11+'!E333</f>
        <v>07 6 02 00019</v>
      </c>
      <c r="F403" s="17" t="str">
        <f>+'11+'!F333</f>
        <v>850</v>
      </c>
      <c r="G403" s="18">
        <f>+G404+G405+G406</f>
        <v>63</v>
      </c>
      <c r="H403" s="18">
        <f>+H404+H405+H406</f>
        <v>63</v>
      </c>
    </row>
    <row r="404" spans="1:8" ht="25.5">
      <c r="A404" s="21" t="str">
        <f>+'11+'!A334</f>
        <v>Уплата налога на имущество организаций и земельного налога</v>
      </c>
      <c r="C404" s="17" t="str">
        <f>+'11+'!C334</f>
        <v>07</v>
      </c>
      <c r="D404" s="17" t="str">
        <f>+'11+'!D334</f>
        <v>09</v>
      </c>
      <c r="E404" s="17" t="str">
        <f>+'11+'!E334</f>
        <v>07 6 02 00019</v>
      </c>
      <c r="F404" s="17" t="str">
        <f>+'11+'!F334</f>
        <v>851</v>
      </c>
      <c r="G404" s="18">
        <f>+'12'!G329</f>
        <v>33</v>
      </c>
      <c r="H404" s="18">
        <f>+'12'!H329</f>
        <v>33</v>
      </c>
    </row>
    <row r="405" spans="1:8" ht="25.5">
      <c r="A405" s="21" t="str">
        <f>+'11+'!A335</f>
        <v>Уплата прочих налогов, сборов и иных платежей</v>
      </c>
      <c r="C405" s="17" t="str">
        <f>+'11+'!C335</f>
        <v>07</v>
      </c>
      <c r="D405" s="17" t="str">
        <f>+'11+'!D335</f>
        <v>09</v>
      </c>
      <c r="E405" s="17" t="str">
        <f>+'11+'!E335</f>
        <v>07 6 02 00019</v>
      </c>
      <c r="F405" s="17" t="str">
        <f>+'11+'!F335</f>
        <v>852</v>
      </c>
      <c r="G405" s="18">
        <f>+'12'!G330</f>
        <v>12</v>
      </c>
      <c r="H405" s="18">
        <f>+'12'!H330</f>
        <v>12</v>
      </c>
    </row>
    <row r="406" spans="1:8">
      <c r="A406" s="20" t="str">
        <f>+'11+'!A336</f>
        <v>Уплата иных платежей</v>
      </c>
      <c r="B406" s="20"/>
      <c r="C406" s="16" t="str">
        <f>+'11+'!C336</f>
        <v>07</v>
      </c>
      <c r="D406" s="16" t="str">
        <f>+'11+'!D336</f>
        <v>09</v>
      </c>
      <c r="E406" s="16" t="str">
        <f>+'11+'!E336</f>
        <v>07 6 02 00019</v>
      </c>
      <c r="F406" s="16" t="str">
        <f>+'11+'!F336</f>
        <v>853</v>
      </c>
      <c r="G406" s="18">
        <f>+'12'!G331</f>
        <v>18</v>
      </c>
      <c r="H406" s="18">
        <f>+'12'!H331</f>
        <v>18</v>
      </c>
    </row>
    <row r="407" spans="1:8" ht="25.5">
      <c r="A407" s="21" t="str">
        <f>+'11+'!A579</f>
        <v>Образование и организация деятельности комиссий по делам несовершеннолетних</v>
      </c>
      <c r="B407" s="17"/>
      <c r="C407" s="17" t="str">
        <f>+'11+'!C579</f>
        <v>07</v>
      </c>
      <c r="D407" s="17" t="str">
        <f>+'11+'!D579</f>
        <v>09</v>
      </c>
      <c r="E407" s="17" t="str">
        <f>+'11+'!E579</f>
        <v>77 0 00 76100</v>
      </c>
      <c r="F407" s="17">
        <f>+'11+'!F579</f>
        <v>0</v>
      </c>
      <c r="G407" s="16">
        <f>+G408+G413</f>
        <v>384.3</v>
      </c>
      <c r="H407" s="16">
        <f>+H408+H413</f>
        <v>386.8</v>
      </c>
    </row>
    <row r="408" spans="1:8" ht="76.5">
      <c r="A408" s="21" t="str">
        <f>+'11+'!A580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8" s="17"/>
      <c r="C408" s="17" t="str">
        <f>+'11+'!C580</f>
        <v>07</v>
      </c>
      <c r="D408" s="17" t="str">
        <f>+'11+'!D580</f>
        <v>09</v>
      </c>
      <c r="E408" s="17" t="str">
        <f>+'11+'!E580</f>
        <v>77 0 00 76100</v>
      </c>
      <c r="F408" s="17" t="str">
        <f>+'11+'!F580</f>
        <v>100</v>
      </c>
      <c r="G408" s="16">
        <f>+G409</f>
        <v>352.1</v>
      </c>
      <c r="H408" s="16">
        <f>+H409</f>
        <v>352.1</v>
      </c>
    </row>
    <row r="409" spans="1:8" ht="25.5">
      <c r="A409" s="21" t="str">
        <f>+'11+'!A581</f>
        <v>Расходы на выплаты персоналу государственных (муниципальных) органов</v>
      </c>
      <c r="B409" s="17"/>
      <c r="C409" s="17" t="str">
        <f>+'11+'!C581</f>
        <v>07</v>
      </c>
      <c r="D409" s="17" t="str">
        <f>+'11+'!D581</f>
        <v>09</v>
      </c>
      <c r="E409" s="17" t="str">
        <f>+'11+'!E581</f>
        <v>77 0 00 76100</v>
      </c>
      <c r="F409" s="17" t="str">
        <f>+'11+'!F581</f>
        <v>120</v>
      </c>
      <c r="G409" s="18">
        <f>+G410+G411+G412</f>
        <v>352.1</v>
      </c>
      <c r="H409" s="18">
        <f>+H410+H411+H412</f>
        <v>352.1</v>
      </c>
    </row>
    <row r="410" spans="1:8">
      <c r="A410" s="21" t="str">
        <f>+'11+'!A582</f>
        <v>Фонд оплаты труда и страховые взносы</v>
      </c>
      <c r="B410" s="17"/>
      <c r="C410" s="17" t="str">
        <f>+'11+'!C582</f>
        <v>07</v>
      </c>
      <c r="D410" s="17" t="str">
        <f>+'11+'!D582</f>
        <v>09</v>
      </c>
      <c r="E410" s="17" t="str">
        <f>+'11+'!E582</f>
        <v>77 0 00 76100</v>
      </c>
      <c r="F410" s="17" t="str">
        <f>+'11+'!F582</f>
        <v>121</v>
      </c>
      <c r="G410" s="18">
        <f>+'12'!G577</f>
        <v>270.43</v>
      </c>
      <c r="H410" s="18">
        <f>+'12'!H577</f>
        <v>270.43</v>
      </c>
    </row>
    <row r="411" spans="1:8" ht="25.5">
      <c r="A411" s="21" t="str">
        <f>+'11+'!A583</f>
        <v>Иные выплаты персоналу, за исключением фонда оплаты труда</v>
      </c>
      <c r="B411" s="17"/>
      <c r="C411" s="17" t="str">
        <f>+'11+'!C583</f>
        <v>07</v>
      </c>
      <c r="D411" s="17" t="str">
        <f>+'11+'!D583</f>
        <v>09</v>
      </c>
      <c r="E411" s="17" t="str">
        <f>+'11+'!E583</f>
        <v>77 0 00 76100</v>
      </c>
      <c r="F411" s="17" t="str">
        <f>+'11+'!F583</f>
        <v>122</v>
      </c>
      <c r="G411" s="18">
        <f>+'12'!G578</f>
        <v>0</v>
      </c>
      <c r="H411" s="18">
        <f>+'12'!H578</f>
        <v>0</v>
      </c>
    </row>
    <row r="412" spans="1:8" ht="51">
      <c r="A412" s="21" t="str">
        <f>+'11+'!A584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12" s="17"/>
      <c r="C412" s="17" t="str">
        <f>+'11+'!C584</f>
        <v>07</v>
      </c>
      <c r="D412" s="17" t="str">
        <f>+'11+'!D584</f>
        <v>09</v>
      </c>
      <c r="E412" s="17" t="str">
        <f>+'11+'!E584</f>
        <v>77 0 00 76100</v>
      </c>
      <c r="F412" s="17" t="str">
        <f>+'11+'!F584</f>
        <v>129</v>
      </c>
      <c r="G412" s="18">
        <f>+'12'!G579</f>
        <v>81.67</v>
      </c>
      <c r="H412" s="18">
        <f>+'12'!H579</f>
        <v>81.67</v>
      </c>
    </row>
    <row r="413" spans="1:8" ht="25.5">
      <c r="A413" s="21" t="str">
        <f>+'11+'!A585</f>
        <v>Закупка товаров, работ и услуг для государственных (муниципальных) нужд</v>
      </c>
      <c r="B413" s="17"/>
      <c r="C413" s="17" t="str">
        <f>+'11+'!C585</f>
        <v>07</v>
      </c>
      <c r="D413" s="17" t="str">
        <f>+'11+'!D585</f>
        <v>09</v>
      </c>
      <c r="E413" s="17" t="str">
        <f>+'11+'!E585</f>
        <v>77 0 00 76100</v>
      </c>
      <c r="F413" s="17" t="str">
        <f>+'11+'!F585</f>
        <v>200</v>
      </c>
      <c r="G413" s="16">
        <f>+G414</f>
        <v>32.200000000000003</v>
      </c>
      <c r="H413" s="16">
        <f>+H414</f>
        <v>34.700000000000003</v>
      </c>
    </row>
    <row r="414" spans="1:8" ht="25.5">
      <c r="A414" s="21" t="str">
        <f>+'11+'!A586</f>
        <v>Иные закупки товаров, работ и услуг для государственных (муниципальных) нужд</v>
      </c>
      <c r="B414" s="17"/>
      <c r="C414" s="17" t="str">
        <f>+'11+'!C586</f>
        <v>07</v>
      </c>
      <c r="D414" s="17" t="str">
        <f>+'11+'!D586</f>
        <v>09</v>
      </c>
      <c r="E414" s="17" t="str">
        <f>+'11+'!E586</f>
        <v>77 0 00 76100</v>
      </c>
      <c r="F414" s="17" t="str">
        <f>+'11+'!F586</f>
        <v>240</v>
      </c>
      <c r="G414" s="18">
        <f>+G415+G416</f>
        <v>32.200000000000003</v>
      </c>
      <c r="H414" s="18">
        <f>+H415+H416</f>
        <v>34.700000000000003</v>
      </c>
    </row>
    <row r="415" spans="1:8" ht="25.5">
      <c r="A415" s="21" t="str">
        <f>+'11+'!A587</f>
        <v>Закупка товаров, работ, услуг в сфере информационно-коммуникационных услуг</v>
      </c>
      <c r="B415" s="17"/>
      <c r="C415" s="17" t="str">
        <f>+'11+'!C587</f>
        <v>07</v>
      </c>
      <c r="D415" s="17" t="str">
        <f>+'11+'!D587</f>
        <v>09</v>
      </c>
      <c r="E415" s="17" t="str">
        <f>+'11+'!E587</f>
        <v>77 0 00 76100</v>
      </c>
      <c r="F415" s="17" t="str">
        <f>+'11+'!F587</f>
        <v>242</v>
      </c>
      <c r="G415" s="18"/>
      <c r="H415" s="18">
        <f>+'12'!H459</f>
        <v>0</v>
      </c>
    </row>
    <row r="416" spans="1:8" ht="25.5">
      <c r="A416" s="21" t="str">
        <f>+'11+'!A588</f>
        <v>Прочая закупка товаров, работ и услуг для государственных (муниципальных) нужд</v>
      </c>
      <c r="B416" s="17"/>
      <c r="C416" s="17" t="str">
        <f>+'11+'!C588</f>
        <v>07</v>
      </c>
      <c r="D416" s="17" t="str">
        <f>+'11+'!D588</f>
        <v>09</v>
      </c>
      <c r="E416" s="17" t="str">
        <f>+'11+'!E588</f>
        <v>77 0 00 76100</v>
      </c>
      <c r="F416" s="17" t="str">
        <f>+'11+'!F588</f>
        <v>244</v>
      </c>
      <c r="G416" s="18">
        <f>+'12'!G583</f>
        <v>32.200000000000003</v>
      </c>
      <c r="H416" s="18">
        <f>+'12'!H583</f>
        <v>34.700000000000003</v>
      </c>
    </row>
    <row r="417" spans="1:10" ht="25.5">
      <c r="A417" s="21" t="str">
        <f>+'11+'!A25</f>
        <v>Муниципальная программа "Развитие культуры"</v>
      </c>
      <c r="B417" s="17"/>
      <c r="C417" s="17" t="str">
        <f>+'11+'!C25</f>
        <v>08</v>
      </c>
      <c r="D417" s="17"/>
      <c r="E417" s="17"/>
      <c r="F417" s="17"/>
      <c r="G417" s="16">
        <f>+G418+G463</f>
        <v>36188.01</v>
      </c>
      <c r="H417" s="16">
        <f>+H418+H463</f>
        <v>36467.81</v>
      </c>
    </row>
    <row r="418" spans="1:10">
      <c r="A418" s="21" t="str">
        <f>+'11+'!A26</f>
        <v>Культура</v>
      </c>
      <c r="B418" s="17"/>
      <c r="C418" s="17" t="str">
        <f>+'11+'!C26</f>
        <v>08</v>
      </c>
      <c r="D418" s="17" t="str">
        <f>+'11+'!D26</f>
        <v>01</v>
      </c>
      <c r="E418" s="17" t="str">
        <f>+'11+'!E26</f>
        <v xml:space="preserve">         </v>
      </c>
      <c r="F418" s="17" t="str">
        <f>+'11+'!F26</f>
        <v xml:space="preserve">   </v>
      </c>
      <c r="G418" s="16">
        <f>+G419+G455</f>
        <v>33603.040000000001</v>
      </c>
      <c r="H418" s="16">
        <f>+H419+H455</f>
        <v>33883.839999999997</v>
      </c>
      <c r="I418" s="16">
        <v>36188.01</v>
      </c>
      <c r="J418" s="16">
        <v>36467.81</v>
      </c>
    </row>
    <row r="419" spans="1:10" ht="25.5">
      <c r="A419" s="21" t="str">
        <f>+'11+'!A27</f>
        <v>Муниципальная программа "Развитие культуры"</v>
      </c>
      <c r="B419" s="17"/>
      <c r="C419" s="17" t="str">
        <f>+'11+'!C27</f>
        <v>08</v>
      </c>
      <c r="D419" s="17" t="str">
        <f>+'11+'!D27</f>
        <v>01</v>
      </c>
      <c r="E419" s="17" t="str">
        <f>+'11+'!E27</f>
        <v>08 0 00 00000</v>
      </c>
      <c r="F419" s="17"/>
      <c r="G419" s="16">
        <f>+G420+G434</f>
        <v>33341.64</v>
      </c>
      <c r="H419" s="16">
        <f>+H420+H434</f>
        <v>33615.64</v>
      </c>
      <c r="I419" s="16" t="s">
        <v>825</v>
      </c>
      <c r="J419" s="16">
        <f>+H420+H435+H440+H465+H473</f>
        <v>36199.61</v>
      </c>
    </row>
    <row r="420" spans="1:10" ht="25.5">
      <c r="A420" s="21" t="str">
        <f>+'11+'!A28</f>
        <v>Основное мероприятие: "Развитие библиотечного дела"</v>
      </c>
      <c r="B420" s="17"/>
      <c r="C420" s="17" t="str">
        <f>+'11+'!C28</f>
        <v>08</v>
      </c>
      <c r="D420" s="17" t="str">
        <f>+'11+'!D28</f>
        <v>01</v>
      </c>
      <c r="E420" s="17" t="str">
        <f>+'11+'!E28</f>
        <v>08 1 01 00000</v>
      </c>
      <c r="F420" s="17"/>
      <c r="G420" s="16">
        <f t="shared" ref="G420:H423" si="21">+G421</f>
        <v>8056.05</v>
      </c>
      <c r="H420" s="16">
        <f t="shared" si="21"/>
        <v>8330.0499999999993</v>
      </c>
    </row>
    <row r="421" spans="1:10" ht="38.25">
      <c r="A421" s="21" t="str">
        <f>+'11+'!A29</f>
        <v>Обеспечение деятельности муниципальных учреждений (оказание услуг) - средства местного бджета</v>
      </c>
      <c r="B421" s="17"/>
      <c r="C421" s="17" t="str">
        <f>+'11+'!C29</f>
        <v>08</v>
      </c>
      <c r="D421" s="17" t="str">
        <f>+'11+'!D29</f>
        <v>01</v>
      </c>
      <c r="E421" s="17" t="str">
        <f>+'11+'!E29</f>
        <v>08 1 01 00059</v>
      </c>
      <c r="F421" s="17"/>
      <c r="G421" s="16">
        <f t="shared" si="21"/>
        <v>8056.05</v>
      </c>
      <c r="H421" s="16">
        <f t="shared" si="21"/>
        <v>8330.0499999999993</v>
      </c>
    </row>
    <row r="422" spans="1:10" ht="51">
      <c r="A422" s="21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2" s="17"/>
      <c r="C422" s="17" t="str">
        <f>+'11+'!C30</f>
        <v>08</v>
      </c>
      <c r="D422" s="17" t="str">
        <f>+'11+'!D30</f>
        <v>01</v>
      </c>
      <c r="E422" s="17" t="str">
        <f>+'11+'!E30</f>
        <v>08 1 01 00059</v>
      </c>
      <c r="F422" s="17" t="str">
        <f>+'11+'!F30</f>
        <v>600</v>
      </c>
      <c r="G422" s="16">
        <f t="shared" si="21"/>
        <v>8056.05</v>
      </c>
      <c r="H422" s="16">
        <f t="shared" si="21"/>
        <v>8330.0499999999993</v>
      </c>
    </row>
    <row r="423" spans="1:10">
      <c r="A423" s="21" t="str">
        <f>+'11+'!A31</f>
        <v>Субсидии бюджетным учреждениям</v>
      </c>
      <c r="B423" s="17"/>
      <c r="C423" s="17" t="str">
        <f>+'11+'!C31</f>
        <v>08</v>
      </c>
      <c r="D423" s="17" t="str">
        <f>+'11+'!D31</f>
        <v>01</v>
      </c>
      <c r="E423" s="17" t="str">
        <f>+'11+'!E31</f>
        <v>08 1 01 00059</v>
      </c>
      <c r="F423" s="17" t="str">
        <f>+'11+'!F31</f>
        <v>610</v>
      </c>
      <c r="G423" s="18">
        <f t="shared" si="21"/>
        <v>8056.05</v>
      </c>
      <c r="H423" s="18">
        <f t="shared" si="21"/>
        <v>8330.0499999999993</v>
      </c>
    </row>
    <row r="424" spans="1:10" ht="63.75">
      <c r="A424" s="21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4" s="17"/>
      <c r="C424" s="17" t="str">
        <f>+'11+'!C32</f>
        <v>08</v>
      </c>
      <c r="D424" s="17" t="str">
        <f>+'11+'!D32</f>
        <v>01</v>
      </c>
      <c r="E424" s="17" t="str">
        <f>+'11+'!E32</f>
        <v>08 1 01 00059</v>
      </c>
      <c r="F424" s="17" t="str">
        <f>+'11+'!F32</f>
        <v>611</v>
      </c>
      <c r="G424" s="18">
        <f>+'12'!G32</f>
        <v>8056.05</v>
      </c>
      <c r="H424" s="18">
        <f>+'12'!H32</f>
        <v>8330.0499999999993</v>
      </c>
    </row>
    <row r="425" spans="1:10" s="70" customFormat="1" ht="25.5" hidden="1">
      <c r="A425" s="81" t="s">
        <v>34</v>
      </c>
      <c r="B425" s="76"/>
      <c r="C425" s="76" t="s">
        <v>27</v>
      </c>
      <c r="D425" s="76" t="s">
        <v>33</v>
      </c>
      <c r="E425" s="76" t="s">
        <v>441</v>
      </c>
      <c r="F425" s="76"/>
      <c r="G425" s="77">
        <f>G426+G430</f>
        <v>0</v>
      </c>
      <c r="H425" s="77">
        <f t="shared" ref="H425" si="22">H426+H430</f>
        <v>0</v>
      </c>
      <c r="I425" s="71"/>
    </row>
    <row r="426" spans="1:10" s="70" customFormat="1" ht="25.5" hidden="1">
      <c r="A426" s="82" t="str">
        <f>+'11+'!A34</f>
        <v>Субсидии на развитие учреждений культуры</v>
      </c>
      <c r="B426" s="82"/>
      <c r="C426" s="162" t="str">
        <f>+'11+'!C34</f>
        <v>08</v>
      </c>
      <c r="D426" s="162" t="str">
        <f>+'11+'!D34</f>
        <v>01</v>
      </c>
      <c r="E426" s="162" t="str">
        <f>+'11+'!E34</f>
        <v>081 02 L0019</v>
      </c>
      <c r="F426" s="162">
        <f>+'11+'!F34</f>
        <v>0</v>
      </c>
      <c r="G426" s="162">
        <f>+'11+'!G34</f>
        <v>0</v>
      </c>
      <c r="H426" s="162">
        <f>+'11+'!H34</f>
        <v>0</v>
      </c>
      <c r="I426" s="71"/>
    </row>
    <row r="427" spans="1:10" s="70" customFormat="1" ht="51" hidden="1">
      <c r="A427" s="82" t="str">
        <f>+'11+'!A35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7" s="82"/>
      <c r="C427" s="162" t="str">
        <f>+'11+'!C35</f>
        <v>08</v>
      </c>
      <c r="D427" s="162" t="str">
        <f>+'11+'!D35</f>
        <v>01</v>
      </c>
      <c r="E427" s="162" t="str">
        <f>+'11+'!E35</f>
        <v>081 02 L0019</v>
      </c>
      <c r="F427" s="162" t="str">
        <f>+'11+'!F35</f>
        <v>600</v>
      </c>
      <c r="G427" s="162">
        <f>+'11+'!G35</f>
        <v>0</v>
      </c>
      <c r="H427" s="162">
        <f>+'11+'!H35</f>
        <v>0</v>
      </c>
      <c r="I427" s="71"/>
    </row>
    <row r="428" spans="1:10" s="70" customFormat="1" hidden="1">
      <c r="A428" s="82" t="str">
        <f>+'11+'!A36</f>
        <v>Субсидии бюджетным учреждениям</v>
      </c>
      <c r="B428" s="82"/>
      <c r="C428" s="162" t="str">
        <f>+'11+'!C36</f>
        <v>08</v>
      </c>
      <c r="D428" s="162" t="str">
        <f>+'11+'!D36</f>
        <v>01</v>
      </c>
      <c r="E428" s="162" t="str">
        <f>+'11+'!E36</f>
        <v>081 02 L0019</v>
      </c>
      <c r="F428" s="162" t="str">
        <f>+'11+'!F36</f>
        <v>610</v>
      </c>
      <c r="G428" s="162">
        <f>+'11+'!G36</f>
        <v>0</v>
      </c>
      <c r="H428" s="162">
        <f>+'11+'!H36</f>
        <v>0</v>
      </c>
      <c r="I428" s="71"/>
    </row>
    <row r="429" spans="1:10" s="70" customFormat="1" ht="63.75" hidden="1">
      <c r="A429" s="82" t="str">
        <f>+'11+'!A37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9" s="82"/>
      <c r="C429" s="162" t="str">
        <f>+'11+'!C37</f>
        <v>08</v>
      </c>
      <c r="D429" s="162" t="str">
        <f>+'11+'!D37</f>
        <v>01</v>
      </c>
      <c r="E429" s="162" t="str">
        <f>+'11+'!E37</f>
        <v>081 02 L0019</v>
      </c>
      <c r="F429" s="162" t="str">
        <f>+'11+'!F37</f>
        <v>611</v>
      </c>
      <c r="G429" s="77">
        <f>+'12'!G37</f>
        <v>0</v>
      </c>
      <c r="H429" s="77">
        <f>+'12'!H37</f>
        <v>0</v>
      </c>
      <c r="I429" s="71"/>
    </row>
    <row r="430" spans="1:10" s="70" customFormat="1" ht="28.5" hidden="1" customHeight="1">
      <c r="A430" s="82" t="s">
        <v>442</v>
      </c>
      <c r="B430" s="76"/>
      <c r="C430" s="76" t="s">
        <v>27</v>
      </c>
      <c r="D430" s="76" t="s">
        <v>33</v>
      </c>
      <c r="E430" s="76" t="s">
        <v>447</v>
      </c>
      <c r="F430" s="76"/>
      <c r="G430" s="77">
        <f t="shared" ref="G430:H432" si="23">G431</f>
        <v>0</v>
      </c>
      <c r="H430" s="77">
        <f t="shared" si="23"/>
        <v>0</v>
      </c>
      <c r="I430" s="71"/>
    </row>
    <row r="431" spans="1:10" s="70" customFormat="1" ht="51" hidden="1">
      <c r="A431" s="81" t="s">
        <v>21</v>
      </c>
      <c r="B431" s="76"/>
      <c r="C431" s="76" t="s">
        <v>27</v>
      </c>
      <c r="D431" s="76" t="s">
        <v>33</v>
      </c>
      <c r="E431" s="76" t="s">
        <v>447</v>
      </c>
      <c r="F431" s="76" t="s">
        <v>22</v>
      </c>
      <c r="G431" s="77">
        <f t="shared" si="23"/>
        <v>0</v>
      </c>
      <c r="H431" s="77">
        <f t="shared" si="23"/>
        <v>0</v>
      </c>
      <c r="I431" s="71"/>
    </row>
    <row r="432" spans="1:10" s="70" customFormat="1" hidden="1">
      <c r="A432" s="81" t="s">
        <v>23</v>
      </c>
      <c r="B432" s="76"/>
      <c r="C432" s="76" t="s">
        <v>27</v>
      </c>
      <c r="D432" s="76" t="s">
        <v>33</v>
      </c>
      <c r="E432" s="76" t="s">
        <v>447</v>
      </c>
      <c r="F432" s="76" t="s">
        <v>24</v>
      </c>
      <c r="G432" s="77">
        <f t="shared" si="23"/>
        <v>0</v>
      </c>
      <c r="H432" s="77">
        <f t="shared" si="23"/>
        <v>0</v>
      </c>
      <c r="I432" s="71"/>
    </row>
    <row r="433" spans="1:9" s="70" customFormat="1" ht="29.25" hidden="1" customHeight="1">
      <c r="A433" s="81" t="s">
        <v>25</v>
      </c>
      <c r="B433" s="76"/>
      <c r="C433" s="76" t="s">
        <v>27</v>
      </c>
      <c r="D433" s="76" t="s">
        <v>33</v>
      </c>
      <c r="E433" s="76" t="s">
        <v>447</v>
      </c>
      <c r="F433" s="76" t="s">
        <v>26</v>
      </c>
      <c r="G433" s="77">
        <f>+'12'!G41</f>
        <v>0</v>
      </c>
      <c r="H433" s="77">
        <f>+'12'!H41</f>
        <v>0</v>
      </c>
      <c r="I433" s="71"/>
    </row>
    <row r="434" spans="1:9" ht="38.25">
      <c r="A434" s="21" t="str">
        <f>+'11+'!A42</f>
        <v>Подпрограмма "Организация досуга и предоставление услуг организаций культуры"</v>
      </c>
      <c r="B434" s="17"/>
      <c r="C434" s="17" t="str">
        <f>+'11+'!C42</f>
        <v>08</v>
      </c>
      <c r="D434" s="17" t="str">
        <f>+'11+'!D42</f>
        <v>01</v>
      </c>
      <c r="E434" s="17" t="str">
        <f>+'11+'!E42</f>
        <v>08 2 00 00000</v>
      </c>
      <c r="F434" s="17"/>
      <c r="G434" s="16">
        <f>+G435+G440</f>
        <v>25285.59</v>
      </c>
      <c r="H434" s="16">
        <f>+H435+H440</f>
        <v>25285.59</v>
      </c>
    </row>
    <row r="435" spans="1:9" ht="25.5">
      <c r="A435" s="21" t="str">
        <f>+'11+'!A43</f>
        <v>Основное мероприятие: "Развитие сельской культуры"</v>
      </c>
      <c r="B435" s="17"/>
      <c r="C435" s="17" t="str">
        <f>+'11+'!C43</f>
        <v>08</v>
      </c>
      <c r="D435" s="17" t="str">
        <f>+'11+'!D43</f>
        <v>01</v>
      </c>
      <c r="E435" s="17" t="str">
        <f>+'11+'!E43</f>
        <v>08 2 01 00000</v>
      </c>
      <c r="F435" s="17"/>
      <c r="G435" s="16">
        <f t="shared" ref="G435:H438" si="24">+G436</f>
        <v>11416.66</v>
      </c>
      <c r="H435" s="16">
        <f t="shared" si="24"/>
        <v>11416.66</v>
      </c>
    </row>
    <row r="436" spans="1:9" ht="25.5">
      <c r="A436" s="21" t="str">
        <f>+'11+'!A44</f>
        <v>Обеспечение деятельности муниципальных учреждений (оказание услуг)</v>
      </c>
      <c r="B436" s="17"/>
      <c r="C436" s="17" t="str">
        <f>+'11+'!C44</f>
        <v>08</v>
      </c>
      <c r="D436" s="17" t="str">
        <f>+'11+'!D44</f>
        <v>01</v>
      </c>
      <c r="E436" s="17" t="str">
        <f>+'11+'!E44</f>
        <v>08 2 01 00059</v>
      </c>
      <c r="F436" s="17"/>
      <c r="G436" s="16">
        <f t="shared" si="24"/>
        <v>11416.66</v>
      </c>
      <c r="H436" s="16">
        <f t="shared" si="24"/>
        <v>11416.66</v>
      </c>
    </row>
    <row r="437" spans="1:9">
      <c r="A437" s="21" t="str">
        <f>+'11+'!A45</f>
        <v>Субсидии бюджетным учреждениям</v>
      </c>
      <c r="B437" s="17"/>
      <c r="C437" s="17" t="str">
        <f>+'11+'!C45</f>
        <v>08</v>
      </c>
      <c r="D437" s="17" t="str">
        <f>+'11+'!D45</f>
        <v>01</v>
      </c>
      <c r="E437" s="17" t="str">
        <f>+'11+'!E45</f>
        <v>08 2 01 00059</v>
      </c>
      <c r="F437" s="17" t="str">
        <f>+'11+'!F45</f>
        <v>600</v>
      </c>
      <c r="G437" s="16">
        <f t="shared" si="24"/>
        <v>11416.66</v>
      </c>
      <c r="H437" s="16">
        <f t="shared" si="24"/>
        <v>11416.66</v>
      </c>
    </row>
    <row r="438" spans="1:9" ht="63.75">
      <c r="A438" s="21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8" s="17"/>
      <c r="C438" s="17" t="str">
        <f>+'11+'!C46</f>
        <v>08</v>
      </c>
      <c r="D438" s="17" t="str">
        <f>+'11+'!D46</f>
        <v>01</v>
      </c>
      <c r="E438" s="17" t="str">
        <f>+'11+'!E46</f>
        <v>08 2 01 00059</v>
      </c>
      <c r="F438" s="17" t="str">
        <f>+'11+'!F46</f>
        <v>610</v>
      </c>
      <c r="G438" s="18">
        <f t="shared" si="24"/>
        <v>11416.66</v>
      </c>
      <c r="H438" s="18">
        <f t="shared" si="24"/>
        <v>11416.66</v>
      </c>
    </row>
    <row r="439" spans="1:9" ht="63.75">
      <c r="A439" s="21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9" s="17"/>
      <c r="C439" s="17" t="str">
        <f>+'11+'!C47</f>
        <v>08</v>
      </c>
      <c r="D439" s="17" t="str">
        <f>+'11+'!D47</f>
        <v>01</v>
      </c>
      <c r="E439" s="17" t="str">
        <f>+'11+'!E47</f>
        <v>08 2 01 00059</v>
      </c>
      <c r="F439" s="17" t="str">
        <f>+'11+'!F47</f>
        <v>611</v>
      </c>
      <c r="G439" s="18">
        <f>+'12'!G47</f>
        <v>11416.66</v>
      </c>
      <c r="H439" s="18">
        <f>+'12'!H47</f>
        <v>11416.66</v>
      </c>
    </row>
    <row r="440" spans="1:9" ht="51">
      <c r="A440" s="21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440" s="17"/>
      <c r="C440" s="17" t="str">
        <f>+'11+'!C48</f>
        <v>08</v>
      </c>
      <c r="D440" s="17" t="str">
        <f>+'11+'!D48</f>
        <v>01</v>
      </c>
      <c r="E440" s="17" t="str">
        <f>+'11+'!E48</f>
        <v>08 2 02 00000</v>
      </c>
      <c r="F440" s="17" t="str">
        <f>+'11+'!F48</f>
        <v xml:space="preserve">   </v>
      </c>
      <c r="G440" s="16">
        <f>+G441</f>
        <v>13868.93</v>
      </c>
      <c r="H440" s="16">
        <f>+H441</f>
        <v>13868.93</v>
      </c>
    </row>
    <row r="441" spans="1:9" ht="25.5">
      <c r="A441" s="21" t="str">
        <f>+'11+'!A49</f>
        <v>Обеспечение деятельности подведомственных учреждений</v>
      </c>
      <c r="B441" s="17"/>
      <c r="C441" s="17" t="str">
        <f>+'11+'!C49</f>
        <v>08</v>
      </c>
      <c r="D441" s="17" t="str">
        <f>+'11+'!D49</f>
        <v>01</v>
      </c>
      <c r="E441" s="17" t="str">
        <f>+'11+'!E49</f>
        <v>08 2 02 99190</v>
      </c>
      <c r="F441" s="17" t="str">
        <f>+'11+'!F49</f>
        <v xml:space="preserve">   </v>
      </c>
      <c r="G441" s="16">
        <f>+G442+G447+G451</f>
        <v>13868.93</v>
      </c>
      <c r="H441" s="16">
        <f>+H442+H447+H451</f>
        <v>13868.93</v>
      </c>
    </row>
    <row r="442" spans="1:9" ht="76.5">
      <c r="A442" s="21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2" s="17"/>
      <c r="C442" s="17" t="str">
        <f>+'11+'!C50</f>
        <v>08</v>
      </c>
      <c r="D442" s="17" t="str">
        <f>+'11+'!D50</f>
        <v>01</v>
      </c>
      <c r="E442" s="17" t="str">
        <f>+'11+'!E50</f>
        <v>08 2 02 99190</v>
      </c>
      <c r="F442" s="17" t="str">
        <f>+'11+'!F50</f>
        <v>100</v>
      </c>
      <c r="G442" s="16">
        <f>+G443</f>
        <v>13496.25</v>
      </c>
      <c r="H442" s="16">
        <f>+H443</f>
        <v>13496.25</v>
      </c>
    </row>
    <row r="443" spans="1:9" ht="25.5">
      <c r="A443" s="21" t="str">
        <f>+'11+'!A51</f>
        <v>Расходы на выплаты персоналу казенных учреждений</v>
      </c>
      <c r="B443" s="17"/>
      <c r="C443" s="17" t="str">
        <f>+'11+'!C51</f>
        <v>08</v>
      </c>
      <c r="D443" s="17" t="str">
        <f>+'11+'!D51</f>
        <v>01</v>
      </c>
      <c r="E443" s="17" t="str">
        <f>+'11+'!E51</f>
        <v>08 2 02 99190</v>
      </c>
      <c r="F443" s="17" t="str">
        <f>+'11+'!F51</f>
        <v>110</v>
      </c>
      <c r="G443" s="18">
        <f>+G444+G445+G446</f>
        <v>13496.25</v>
      </c>
      <c r="H443" s="18">
        <f>+H444+H445+H446</f>
        <v>13496.25</v>
      </c>
    </row>
    <row r="444" spans="1:9">
      <c r="A444" s="21" t="str">
        <f>+'11+'!A52</f>
        <v>Фонд оплаты труда и страховые взносы</v>
      </c>
      <c r="B444" s="17"/>
      <c r="C444" s="17" t="str">
        <f>+'11+'!C52</f>
        <v>08</v>
      </c>
      <c r="D444" s="17" t="str">
        <f>+'11+'!D52</f>
        <v>01</v>
      </c>
      <c r="E444" s="17" t="str">
        <f>+'11+'!E52</f>
        <v>08 2 02 99190</v>
      </c>
      <c r="F444" s="17" t="str">
        <f>+'11+'!F52</f>
        <v>111</v>
      </c>
      <c r="G444" s="18">
        <f>+'12'!G52</f>
        <v>10365.780000000001</v>
      </c>
      <c r="H444" s="18">
        <f>+'12'!H52</f>
        <v>10365.780000000001</v>
      </c>
    </row>
    <row r="445" spans="1:9" ht="25.5" hidden="1">
      <c r="A445" s="21" t="str">
        <f>+'11+'!A53</f>
        <v>Иные выплаты персоналу, за исключением фонда оплаты труда</v>
      </c>
      <c r="B445" s="17"/>
      <c r="C445" s="17" t="str">
        <f>+'11+'!C53</f>
        <v>08</v>
      </c>
      <c r="D445" s="17" t="str">
        <f>+'11+'!D53</f>
        <v>01</v>
      </c>
      <c r="E445" s="17" t="str">
        <f>+'11+'!E53</f>
        <v>08 2 02 99190</v>
      </c>
      <c r="F445" s="17" t="str">
        <f>+'11+'!F53</f>
        <v>112</v>
      </c>
      <c r="G445" s="18">
        <f>+'12'!G53</f>
        <v>0</v>
      </c>
      <c r="H445" s="18">
        <f>+'12'!H53</f>
        <v>0</v>
      </c>
    </row>
    <row r="446" spans="1:9" ht="51">
      <c r="A446" s="21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46" s="17"/>
      <c r="C446" s="17" t="str">
        <f>+'11+'!C54</f>
        <v>08</v>
      </c>
      <c r="D446" s="17" t="str">
        <f>+'11+'!D54</f>
        <v>01</v>
      </c>
      <c r="E446" s="17" t="str">
        <f>+'11+'!E54</f>
        <v>08 2 02 99190</v>
      </c>
      <c r="F446" s="17" t="str">
        <f>+'11+'!F54</f>
        <v>119</v>
      </c>
      <c r="G446" s="18">
        <f>+'12'!G54</f>
        <v>3130.47</v>
      </c>
      <c r="H446" s="18">
        <f>+'12'!H54</f>
        <v>3130.47</v>
      </c>
    </row>
    <row r="447" spans="1:9" ht="25.5">
      <c r="A447" s="21" t="str">
        <f>+'11+'!A55</f>
        <v>Закупка товаров, работ и услуг для государственных (муниципальных) нужд</v>
      </c>
      <c r="B447" s="17"/>
      <c r="C447" s="17" t="str">
        <f>+'11+'!C55</f>
        <v>08</v>
      </c>
      <c r="D447" s="17" t="str">
        <f>+'11+'!D55</f>
        <v>01</v>
      </c>
      <c r="E447" s="17" t="str">
        <f>+'11+'!E55</f>
        <v>08 2 02 99190</v>
      </c>
      <c r="F447" s="17" t="str">
        <f>+'11+'!F55</f>
        <v>200</v>
      </c>
      <c r="G447" s="16">
        <f>+G448</f>
        <v>363</v>
      </c>
      <c r="H447" s="16">
        <f>+H448</f>
        <v>363</v>
      </c>
    </row>
    <row r="448" spans="1:9" ht="25.5">
      <c r="A448" s="21" t="str">
        <f>+'11+'!A56</f>
        <v>Иные закупки товаров, работ и услуг для государственных (муниципальных) нужд</v>
      </c>
      <c r="B448" s="17"/>
      <c r="C448" s="17" t="str">
        <f>+'11+'!C56</f>
        <v>08</v>
      </c>
      <c r="D448" s="17" t="str">
        <f>+'11+'!D56</f>
        <v>01</v>
      </c>
      <c r="E448" s="17" t="str">
        <f>+'11+'!E56</f>
        <v>08 2 02 99190</v>
      </c>
      <c r="F448" s="17" t="str">
        <f>+'11+'!F56</f>
        <v>240</v>
      </c>
      <c r="G448" s="18">
        <f>+G449+G450</f>
        <v>363</v>
      </c>
      <c r="H448" s="18">
        <f>+H449+H450</f>
        <v>363</v>
      </c>
    </row>
    <row r="449" spans="1:8" ht="38.25">
      <c r="A449" s="21" t="str">
        <f>+'11+'!A57</f>
        <v>Закупка товаров, работ, услкг в сфере информационно- коммуникационных технологий</v>
      </c>
      <c r="B449" s="17"/>
      <c r="C449" s="17" t="str">
        <f>+'11+'!C57</f>
        <v>08</v>
      </c>
      <c r="D449" s="17" t="str">
        <f>+'11+'!D57</f>
        <v>01</v>
      </c>
      <c r="E449" s="17" t="str">
        <f>+'11+'!E57</f>
        <v>08 2 02 99190</v>
      </c>
      <c r="F449" s="17" t="str">
        <f>+'11+'!F57</f>
        <v>242</v>
      </c>
      <c r="G449" s="18">
        <f>+'12'!G57</f>
        <v>99</v>
      </c>
      <c r="H449" s="18">
        <f>+'12'!H57</f>
        <v>99</v>
      </c>
    </row>
    <row r="450" spans="1:8" ht="25.5">
      <c r="A450" s="21" t="str">
        <f>+'11+'!A58</f>
        <v>Прочая закупка товаров, работ и услуг для государственных (муниципальных) нужд</v>
      </c>
      <c r="B450" s="17"/>
      <c r="C450" s="17" t="str">
        <f>+'11+'!C58</f>
        <v>08</v>
      </c>
      <c r="D450" s="17" t="str">
        <f>+'11+'!D58</f>
        <v>01</v>
      </c>
      <c r="E450" s="17" t="str">
        <f>+'11+'!E58</f>
        <v>08 2 02 99190</v>
      </c>
      <c r="F450" s="17" t="str">
        <f>+'11+'!F58</f>
        <v>244</v>
      </c>
      <c r="G450" s="18">
        <f>+'12'!G58</f>
        <v>264</v>
      </c>
      <c r="H450" s="18">
        <f>+'12'!H58</f>
        <v>264</v>
      </c>
    </row>
    <row r="451" spans="1:8">
      <c r="A451" s="21" t="str">
        <f>+'11+'!A59</f>
        <v>Иные бюджетные ассигнования</v>
      </c>
      <c r="B451" s="17"/>
      <c r="C451" s="17" t="str">
        <f>+'11+'!C59</f>
        <v>08</v>
      </c>
      <c r="D451" s="17" t="str">
        <f>+'11+'!D59</f>
        <v>01</v>
      </c>
      <c r="E451" s="17" t="str">
        <f>+'11+'!E59</f>
        <v>08 2 02 99190</v>
      </c>
      <c r="F451" s="17" t="str">
        <f>+'11+'!F59</f>
        <v>800</v>
      </c>
      <c r="G451" s="16">
        <f>+G452</f>
        <v>9.68</v>
      </c>
      <c r="H451" s="16">
        <f>+H452</f>
        <v>9.68</v>
      </c>
    </row>
    <row r="452" spans="1:8">
      <c r="A452" s="21" t="str">
        <f>+'11+'!A60</f>
        <v>Уплата налогов, сборов, и иных платежей</v>
      </c>
      <c r="B452" s="17"/>
      <c r="C452" s="17" t="str">
        <f>+'11+'!C60</f>
        <v>08</v>
      </c>
      <c r="D452" s="17" t="str">
        <f>+'11+'!D60</f>
        <v>01</v>
      </c>
      <c r="E452" s="17" t="str">
        <f>+'11+'!E60</f>
        <v>08 2 02 99190</v>
      </c>
      <c r="F452" s="17" t="str">
        <f>+'11+'!F60</f>
        <v>850</v>
      </c>
      <c r="G452" s="18">
        <f>+G453+G454</f>
        <v>9.68</v>
      </c>
      <c r="H452" s="18">
        <f>+H453+H454</f>
        <v>9.68</v>
      </c>
    </row>
    <row r="453" spans="1:8" ht="25.5">
      <c r="A453" s="21" t="str">
        <f>+'11+'!A61</f>
        <v>Уплата налога на имущество организаций и земельного налога</v>
      </c>
      <c r="B453" s="17"/>
      <c r="C453" s="17" t="str">
        <f>+'11+'!C61</f>
        <v>08</v>
      </c>
      <c r="D453" s="17" t="str">
        <f>+'11+'!D61</f>
        <v>01</v>
      </c>
      <c r="E453" s="17" t="str">
        <f>+'11+'!E61</f>
        <v>08 2 02 99190</v>
      </c>
      <c r="F453" s="17" t="str">
        <f>+'11+'!F61</f>
        <v>851</v>
      </c>
      <c r="G453" s="18">
        <f>+'12'!G61</f>
        <v>6.6</v>
      </c>
      <c r="H453" s="18">
        <f>+'12'!H61</f>
        <v>6.6</v>
      </c>
    </row>
    <row r="454" spans="1:8" ht="25.5">
      <c r="A454" s="21" t="str">
        <f>+'11+'!A62</f>
        <v>Уплата прочих налогов, сборов и иных платежей</v>
      </c>
      <c r="B454" s="17"/>
      <c r="C454" s="17" t="str">
        <f>+'11+'!C62</f>
        <v>08</v>
      </c>
      <c r="D454" s="17" t="str">
        <f>+'11+'!D62</f>
        <v>01</v>
      </c>
      <c r="E454" s="17" t="str">
        <f>+'11+'!E62</f>
        <v>08 2 02 99190</v>
      </c>
      <c r="F454" s="17" t="str">
        <f>+'11+'!F62</f>
        <v>852</v>
      </c>
      <c r="G454" s="18">
        <f>+'12'!G62</f>
        <v>3.08</v>
      </c>
      <c r="H454" s="18">
        <f>+'12'!H62</f>
        <v>3.08</v>
      </c>
    </row>
    <row r="455" spans="1:8" ht="38.25">
      <c r="A455" s="21" t="str">
        <f>+'11+'!A63</f>
        <v>Льготы жилищно- коммунальных услуг сельским специалистам учреждений культуры</v>
      </c>
      <c r="B455" s="17"/>
      <c r="C455" s="17" t="str">
        <f>+'11+'!C63</f>
        <v>08</v>
      </c>
      <c r="D455" s="17" t="str">
        <f>+'11+'!D63</f>
        <v>01</v>
      </c>
      <c r="E455" s="17" t="str">
        <f>+'11+'!E63</f>
        <v>88 0 00 00000</v>
      </c>
      <c r="F455" s="17">
        <f>+'11+'!F63</f>
        <v>0</v>
      </c>
      <c r="G455" s="16">
        <f>+G456</f>
        <v>261.39999999999998</v>
      </c>
      <c r="H455" s="16">
        <f>+H456</f>
        <v>268.2</v>
      </c>
    </row>
    <row r="456" spans="1:8" ht="38.25">
      <c r="A456" s="21" t="str">
        <f>+'11+'!A64</f>
        <v>Льготы жилищно- коммунальных услуг сельским специалистам учреждений культуры</v>
      </c>
      <c r="B456" s="17"/>
      <c r="C456" s="17" t="str">
        <f>+'11+'!C64</f>
        <v>08</v>
      </c>
      <c r="D456" s="17" t="str">
        <f>+'11+'!D64</f>
        <v>01</v>
      </c>
      <c r="E456" s="17" t="str">
        <f>+'11+'!E64</f>
        <v>88 2 00 76240</v>
      </c>
      <c r="F456" s="17">
        <f>+'11+'!F64</f>
        <v>0</v>
      </c>
      <c r="G456" s="16">
        <f>+G457+G460</f>
        <v>261.39999999999998</v>
      </c>
      <c r="H456" s="16">
        <f>+H457+H460</f>
        <v>268.2</v>
      </c>
    </row>
    <row r="457" spans="1:8" ht="114.75">
      <c r="A457" s="21" t="str">
        <f>+'11+'!A65</f>
        <v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v>
      </c>
      <c r="B457" s="17"/>
      <c r="C457" s="17" t="str">
        <f>+'11+'!C65</f>
        <v>08</v>
      </c>
      <c r="D457" s="17" t="str">
        <f>+'11+'!D65</f>
        <v>01</v>
      </c>
      <c r="E457" s="17" t="str">
        <f>+'11+'!E65</f>
        <v>88 2 00 76240</v>
      </c>
      <c r="F457" s="17" t="str">
        <f>+'11+'!F65</f>
        <v>100</v>
      </c>
      <c r="G457" s="16">
        <f>+G458</f>
        <v>9.9</v>
      </c>
      <c r="H457" s="16">
        <f>+H458</f>
        <v>9.9</v>
      </c>
    </row>
    <row r="458" spans="1:8" ht="25.5">
      <c r="A458" s="21" t="str">
        <f>+'11+'!A66</f>
        <v>Расходы на выплаты персоналу казенных учреждений</v>
      </c>
      <c r="B458" s="17"/>
      <c r="C458" s="17" t="str">
        <f>+'11+'!C66</f>
        <v>08</v>
      </c>
      <c r="D458" s="17" t="str">
        <f>+'11+'!D66</f>
        <v>01</v>
      </c>
      <c r="E458" s="17" t="str">
        <f>+'11+'!E66</f>
        <v>88 2 00 76240</v>
      </c>
      <c r="F458" s="17" t="str">
        <f>+'11+'!F66</f>
        <v>110</v>
      </c>
      <c r="G458" s="18">
        <f>+G459</f>
        <v>9.9</v>
      </c>
      <c r="H458" s="18">
        <f>+H459</f>
        <v>9.9</v>
      </c>
    </row>
    <row r="459" spans="1:8" ht="38.25">
      <c r="A459" s="21" t="str">
        <f>+'11+'!A67</f>
        <v>Иные выплаты персоналу казенных учреждений,
за исключением фонда оплаты труда</v>
      </c>
      <c r="B459" s="17"/>
      <c r="C459" s="17" t="str">
        <f>+'11+'!C67</f>
        <v>08</v>
      </c>
      <c r="D459" s="17" t="str">
        <f>+'11+'!D67</f>
        <v>01</v>
      </c>
      <c r="E459" s="17" t="str">
        <f>+'11+'!E67</f>
        <v>88 2 00 76240</v>
      </c>
      <c r="F459" s="17" t="str">
        <f>+'11+'!F67</f>
        <v>112</v>
      </c>
      <c r="G459" s="18">
        <f>+'12'!G67</f>
        <v>9.9</v>
      </c>
      <c r="H459" s="18">
        <f>+'12'!H67</f>
        <v>9.9</v>
      </c>
    </row>
    <row r="460" spans="1:8" ht="51">
      <c r="A460" s="21" t="str">
        <f>+'11+'!A68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60" s="17"/>
      <c r="C460" s="17" t="str">
        <f>+'11+'!C68</f>
        <v>08</v>
      </c>
      <c r="D460" s="17" t="str">
        <f>+'11+'!D68</f>
        <v>01</v>
      </c>
      <c r="E460" s="17" t="str">
        <f>+'11+'!E68</f>
        <v>88 2 00 76240</v>
      </c>
      <c r="F460" s="17" t="str">
        <f>+'11+'!F68</f>
        <v>600</v>
      </c>
      <c r="G460" s="16">
        <f>+G461</f>
        <v>251.5</v>
      </c>
      <c r="H460" s="16">
        <f>+H461</f>
        <v>258.3</v>
      </c>
    </row>
    <row r="461" spans="1:8">
      <c r="A461" s="21" t="str">
        <f>+'11+'!A69</f>
        <v>Субсидии бюджетным учреждениям</v>
      </c>
      <c r="B461" s="17"/>
      <c r="C461" s="17" t="str">
        <f>+'11+'!C69</f>
        <v>08</v>
      </c>
      <c r="D461" s="17" t="str">
        <f>+'11+'!D69</f>
        <v>01</v>
      </c>
      <c r="E461" s="17" t="str">
        <f>+'11+'!E69</f>
        <v>88 2 00 76240</v>
      </c>
      <c r="F461" s="17" t="str">
        <f>+'11+'!F69</f>
        <v>610</v>
      </c>
      <c r="G461" s="18">
        <f>+G462</f>
        <v>251.5</v>
      </c>
      <c r="H461" s="18">
        <f>+H462</f>
        <v>258.3</v>
      </c>
    </row>
    <row r="462" spans="1:8" ht="63.75">
      <c r="A462" s="21" t="str">
        <f>+'11+'!A70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62" s="17"/>
      <c r="C462" s="17" t="str">
        <f>+'11+'!C70</f>
        <v>08</v>
      </c>
      <c r="D462" s="17" t="str">
        <f>+'11+'!D70</f>
        <v>01</v>
      </c>
      <c r="E462" s="17" t="str">
        <f>+'11+'!E70</f>
        <v>88 2 00 76240</v>
      </c>
      <c r="F462" s="17" t="str">
        <f>+'11+'!F70</f>
        <v>611</v>
      </c>
      <c r="G462" s="18">
        <f>+'12'!G70</f>
        <v>251.5</v>
      </c>
      <c r="H462" s="18">
        <f>+'12'!H70</f>
        <v>258.3</v>
      </c>
    </row>
    <row r="463" spans="1:8" ht="25.5">
      <c r="A463" s="21" t="str">
        <f>+'11+'!A71</f>
        <v>Другие вопросы в области культуры, кинематографии</v>
      </c>
      <c r="B463" s="17"/>
      <c r="C463" s="17" t="str">
        <f>+'11+'!C71</f>
        <v>08</v>
      </c>
      <c r="D463" s="17" t="str">
        <f>+'11+'!D71</f>
        <v>04</v>
      </c>
      <c r="E463" s="17">
        <f>+'11+'!E71</f>
        <v>0</v>
      </c>
      <c r="F463" s="17">
        <f>+'11+'!F71</f>
        <v>0</v>
      </c>
      <c r="G463" s="16">
        <f>+G464</f>
        <v>2584.9700000000003</v>
      </c>
      <c r="H463" s="16">
        <f>+H464</f>
        <v>2583.9700000000003</v>
      </c>
    </row>
    <row r="464" spans="1:8" ht="38.25">
      <c r="A464" s="21" t="str">
        <f>+'11+'!A72</f>
        <v>подпрограмма "Обеспечение реализации муниципальной программы и прочие мероприятия в сфере культуры"</v>
      </c>
      <c r="B464" s="17"/>
      <c r="C464" s="17" t="str">
        <f>+'11+'!C72</f>
        <v>08</v>
      </c>
      <c r="D464" s="17" t="str">
        <f>+'11+'!D72</f>
        <v>04</v>
      </c>
      <c r="E464" s="17" t="str">
        <f>+'11+'!E72</f>
        <v>08 3 00 00000</v>
      </c>
      <c r="F464" s="17">
        <f>+'11+'!F72</f>
        <v>0</v>
      </c>
      <c r="G464" s="16">
        <f>+G465+G473</f>
        <v>2584.9700000000003</v>
      </c>
      <c r="H464" s="16">
        <f>+H465+H473</f>
        <v>2583.9700000000003</v>
      </c>
    </row>
    <row r="465" spans="1:8" ht="51">
      <c r="A465" s="21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465" s="17"/>
      <c r="C465" s="17" t="str">
        <f>+'11+'!C73</f>
        <v>08</v>
      </c>
      <c r="D465" s="17" t="str">
        <f>+'11+'!D73</f>
        <v>04</v>
      </c>
      <c r="E465" s="17" t="str">
        <f>+'11+'!E73</f>
        <v>08 3 01 00000</v>
      </c>
      <c r="F465" s="17">
        <f>+'11+'!F73</f>
        <v>0</v>
      </c>
      <c r="G465" s="16">
        <f>+G466+G470</f>
        <v>843.92</v>
      </c>
      <c r="H465" s="16">
        <f>+H466+H470</f>
        <v>843.92</v>
      </c>
    </row>
    <row r="466" spans="1:8" ht="25.5">
      <c r="A466" s="21" t="str">
        <f>+'11+'!A74</f>
        <v>Расходы на выплаты персоналу государственных (муниципальных) органов</v>
      </c>
      <c r="B466" s="17"/>
      <c r="C466" s="17" t="str">
        <f>+'11+'!C74</f>
        <v>08</v>
      </c>
      <c r="D466" s="17" t="str">
        <f>+'11+'!D74</f>
        <v>04</v>
      </c>
      <c r="E466" s="17" t="str">
        <f>+'11+'!E74</f>
        <v>08 3 01 20419</v>
      </c>
      <c r="F466" s="17" t="str">
        <f>+'11+'!F74</f>
        <v>120</v>
      </c>
      <c r="G466" s="18">
        <f>+G467+G468+G469</f>
        <v>798.92</v>
      </c>
      <c r="H466" s="18">
        <f>+H467+H468+H469</f>
        <v>798.92</v>
      </c>
    </row>
    <row r="467" spans="1:8">
      <c r="A467" s="21" t="str">
        <f>+'11+'!A75</f>
        <v>Фонд оплаты труда и страховые взносы</v>
      </c>
      <c r="B467" s="17"/>
      <c r="C467" s="17" t="str">
        <f>+'11+'!C75</f>
        <v>08</v>
      </c>
      <c r="D467" s="17" t="str">
        <f>+'11+'!D75</f>
        <v>04</v>
      </c>
      <c r="E467" s="17" t="str">
        <f>+'11+'!E75</f>
        <v>08 3 01 20419</v>
      </c>
      <c r="F467" s="17" t="str">
        <f>+'11+'!F75</f>
        <v>121</v>
      </c>
      <c r="G467" s="18">
        <f>+'12'!G75</f>
        <v>609</v>
      </c>
      <c r="H467" s="18">
        <f>+'12'!H75</f>
        <v>609</v>
      </c>
    </row>
    <row r="468" spans="1:8" ht="25.5">
      <c r="A468" s="21" t="str">
        <f>+'11+'!A76</f>
        <v>Иные выплаты персоналу, за исключением фонда оплаты труда</v>
      </c>
      <c r="B468" s="17"/>
      <c r="C468" s="17" t="str">
        <f>+'11+'!C76</f>
        <v>08</v>
      </c>
      <c r="D468" s="17" t="str">
        <f>+'11+'!D76</f>
        <v>04</v>
      </c>
      <c r="E468" s="17" t="str">
        <f>+'11+'!E76</f>
        <v>08 3 01 20419</v>
      </c>
      <c r="F468" s="17" t="str">
        <f>+'11+'!F76</f>
        <v>122</v>
      </c>
      <c r="G468" s="18">
        <f>+'12'!G76</f>
        <v>6</v>
      </c>
      <c r="H468" s="18">
        <f>+'12'!H76</f>
        <v>6</v>
      </c>
    </row>
    <row r="469" spans="1:8" ht="57.75" customHeight="1">
      <c r="A469" s="21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69" s="17"/>
      <c r="C469" s="17" t="str">
        <f>+'11+'!C77</f>
        <v>08</v>
      </c>
      <c r="D469" s="17" t="str">
        <f>+'11+'!D77</f>
        <v>04</v>
      </c>
      <c r="E469" s="17" t="str">
        <f>+'11+'!E77</f>
        <v>08 3 01 20419</v>
      </c>
      <c r="F469" s="17" t="str">
        <f>+'11+'!F77</f>
        <v>129</v>
      </c>
      <c r="G469" s="18">
        <f>+'12'!G77</f>
        <v>183.92</v>
      </c>
      <c r="H469" s="18">
        <f>+'12'!H77</f>
        <v>183.92</v>
      </c>
    </row>
    <row r="470" spans="1:8" ht="25.5">
      <c r="A470" s="21" t="str">
        <f>+'11+'!A78</f>
        <v>Иные закупки товаров, работ и услуг для государственных (муниципальных) нужд</v>
      </c>
      <c r="B470" s="17"/>
      <c r="C470" s="17" t="str">
        <f>+'11+'!C78</f>
        <v>08</v>
      </c>
      <c r="D470" s="17" t="str">
        <f>+'11+'!D78</f>
        <v>04</v>
      </c>
      <c r="E470" s="17" t="str">
        <f>+'11+'!E78</f>
        <v>08 3 01 20419</v>
      </c>
      <c r="F470" s="17" t="str">
        <f>+'11+'!F78</f>
        <v>240</v>
      </c>
      <c r="G470" s="18">
        <f>+G471+G472</f>
        <v>45</v>
      </c>
      <c r="H470" s="18">
        <f>+H471+H472</f>
        <v>45</v>
      </c>
    </row>
    <row r="471" spans="1:8" ht="38.25">
      <c r="A471" s="21" t="str">
        <f>+'11+'!A79</f>
        <v>Закупка товаров, работ, услкг в сфере информационно- коммуникационных технологий</v>
      </c>
      <c r="B471" s="17"/>
      <c r="C471" s="17" t="str">
        <f>+'11+'!C79</f>
        <v>08</v>
      </c>
      <c r="D471" s="17" t="str">
        <f>+'11+'!D79</f>
        <v>04</v>
      </c>
      <c r="E471" s="17" t="str">
        <f>+'11+'!E79</f>
        <v>08 3 01 20419</v>
      </c>
      <c r="F471" s="17" t="str">
        <f>+'11+'!F79</f>
        <v>242</v>
      </c>
      <c r="G471" s="18">
        <f>+'12'!G79</f>
        <v>40</v>
      </c>
      <c r="H471" s="18">
        <f>+'12'!H79</f>
        <v>40</v>
      </c>
    </row>
    <row r="472" spans="1:8" ht="25.5">
      <c r="A472" s="21" t="str">
        <f>+'11+'!A80</f>
        <v>Прочая закупка товаров, работ и услуг для государственных (муниципальных) нужд</v>
      </c>
      <c r="B472" s="17"/>
      <c r="C472" s="17" t="str">
        <f>+'11+'!C80</f>
        <v>08</v>
      </c>
      <c r="D472" s="17" t="str">
        <f>+'11+'!D80</f>
        <v>04</v>
      </c>
      <c r="E472" s="17" t="str">
        <f>+'11+'!E80</f>
        <v>08 3 01 20419</v>
      </c>
      <c r="F472" s="17" t="str">
        <f>+'11+'!F80</f>
        <v>244</v>
      </c>
      <c r="G472" s="18">
        <f>+'12'!G80</f>
        <v>5</v>
      </c>
      <c r="H472" s="18">
        <f>+'12'!H80</f>
        <v>5</v>
      </c>
    </row>
    <row r="473" spans="1:8" ht="51">
      <c r="A473" s="21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473" s="17"/>
      <c r="C473" s="17" t="str">
        <f>+'11+'!C81</f>
        <v>08</v>
      </c>
      <c r="D473" s="17" t="str">
        <f>+'11+'!D81</f>
        <v>04</v>
      </c>
      <c r="E473" s="17" t="str">
        <f>+'11+'!E81</f>
        <v>08 3 02 00000</v>
      </c>
      <c r="F473" s="17" t="str">
        <f>+'11+'!F81</f>
        <v xml:space="preserve">   </v>
      </c>
      <c r="G473" s="16">
        <f>+G474+G479+G483</f>
        <v>1741.0500000000002</v>
      </c>
      <c r="H473" s="16">
        <f>+H474+H479+H483</f>
        <v>1740.0500000000002</v>
      </c>
    </row>
    <row r="474" spans="1:8" ht="76.5">
      <c r="A474" s="21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4" s="17"/>
      <c r="C474" s="17" t="str">
        <f>+'11+'!C82</f>
        <v>08</v>
      </c>
      <c r="D474" s="17" t="str">
        <f>+'11+'!D82</f>
        <v>04</v>
      </c>
      <c r="E474" s="17" t="str">
        <f>+'11+'!E82</f>
        <v>08 3 02 00019</v>
      </c>
      <c r="F474" s="17" t="str">
        <f>+'11+'!F82</f>
        <v>100</v>
      </c>
      <c r="G474" s="16">
        <f>+G475</f>
        <v>1462.0500000000002</v>
      </c>
      <c r="H474" s="16">
        <f>+H475</f>
        <v>1461.0500000000002</v>
      </c>
    </row>
    <row r="475" spans="1:8" ht="30" customHeight="1">
      <c r="A475" s="21" t="str">
        <f>+'11+'!A83</f>
        <v>Расходы на выплаты персоналу казенных учреждений</v>
      </c>
      <c r="B475" s="17"/>
      <c r="C475" s="17" t="str">
        <f>+'11+'!C83</f>
        <v>08</v>
      </c>
      <c r="D475" s="17" t="str">
        <f>+'11+'!D83</f>
        <v>04</v>
      </c>
      <c r="E475" s="17" t="str">
        <f>+'11+'!E83</f>
        <v>08 3 02 00019</v>
      </c>
      <c r="F475" s="17" t="str">
        <f>+'11+'!F83</f>
        <v>110</v>
      </c>
      <c r="G475" s="18">
        <f>+G476+G477+G478</f>
        <v>1462.0500000000002</v>
      </c>
      <c r="H475" s="18">
        <f>+H476+H477+H478</f>
        <v>1461.0500000000002</v>
      </c>
    </row>
    <row r="476" spans="1:8" ht="17.25" customHeight="1">
      <c r="A476" s="21" t="str">
        <f>+'11+'!A84</f>
        <v>Фонд оплаты труда и страховые взносы</v>
      </c>
      <c r="B476" s="17"/>
      <c r="C476" s="17" t="str">
        <f>+'11+'!C84</f>
        <v>08</v>
      </c>
      <c r="D476" s="17" t="str">
        <f>+'11+'!D84</f>
        <v>04</v>
      </c>
      <c r="E476" s="17" t="str">
        <f>+'11+'!E84</f>
        <v>08 3 02 00019</v>
      </c>
      <c r="F476" s="17" t="str">
        <f>+'11+'!F84</f>
        <v>111</v>
      </c>
      <c r="G476" s="18">
        <f>+'12'!G84</f>
        <v>1122.1600000000001</v>
      </c>
      <c r="H476" s="18">
        <f>+'12'!H84</f>
        <v>1122.1600000000001</v>
      </c>
    </row>
    <row r="477" spans="1:8" ht="27.75" customHeight="1">
      <c r="A477" s="21" t="str">
        <f>+'11+'!A85</f>
        <v>Иные выплаты персоналу, за исключением фонда оплаты труда</v>
      </c>
      <c r="B477" s="17"/>
      <c r="C477" s="17" t="str">
        <f>+'11+'!C85</f>
        <v>08</v>
      </c>
      <c r="D477" s="17" t="str">
        <f>+'11+'!D85</f>
        <v>04</v>
      </c>
      <c r="E477" s="17" t="str">
        <f>+'11+'!E85</f>
        <v>08 3 02 00019</v>
      </c>
      <c r="F477" s="17" t="str">
        <f>+'11+'!F85</f>
        <v>112</v>
      </c>
      <c r="G477" s="18">
        <f>+'12'!G85</f>
        <v>0</v>
      </c>
      <c r="H477" s="18">
        <f>+'12'!H85</f>
        <v>0</v>
      </c>
    </row>
    <row r="478" spans="1:8" ht="52.5" customHeight="1">
      <c r="A478" s="21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78" s="17"/>
      <c r="C478" s="17" t="str">
        <f>+'11+'!C86</f>
        <v>08</v>
      </c>
      <c r="D478" s="17" t="str">
        <f>+'11+'!D86</f>
        <v>04</v>
      </c>
      <c r="E478" s="17" t="str">
        <f>+'11+'!E86</f>
        <v>08 3 02 00019</v>
      </c>
      <c r="F478" s="17" t="str">
        <f>+'11+'!F86</f>
        <v>119</v>
      </c>
      <c r="G478" s="18">
        <f>+'12'!G86</f>
        <v>339.89</v>
      </c>
      <c r="H478" s="18">
        <f>+'12'!H86</f>
        <v>338.89</v>
      </c>
    </row>
    <row r="479" spans="1:8" ht="31.5" customHeight="1">
      <c r="A479" s="21" t="str">
        <f>+'11+'!A87</f>
        <v>Закупка товаров, работ и услуг для государственных (муниципальных) нужд</v>
      </c>
      <c r="B479" s="17"/>
      <c r="C479" s="17" t="str">
        <f>+'11+'!C87</f>
        <v>08</v>
      </c>
      <c r="D479" s="17" t="str">
        <f>+'11+'!D87</f>
        <v>04</v>
      </c>
      <c r="E479" s="17" t="str">
        <f>+'11+'!E87</f>
        <v>08 3 02 00019</v>
      </c>
      <c r="F479" s="17" t="str">
        <f>+'11+'!F87</f>
        <v>200</v>
      </c>
      <c r="G479" s="16">
        <f>+G480</f>
        <v>279</v>
      </c>
      <c r="H479" s="16">
        <f>+H480</f>
        <v>279</v>
      </c>
    </row>
    <row r="480" spans="1:8" ht="31.5" customHeight="1">
      <c r="A480" s="21" t="str">
        <f>+'11+'!A88</f>
        <v>Иные закупки товаров, работ и услуг для государственных (муниципальных) нужд</v>
      </c>
      <c r="B480" s="17"/>
      <c r="C480" s="17" t="str">
        <f>+'11+'!C88</f>
        <v>08</v>
      </c>
      <c r="D480" s="17" t="str">
        <f>+'11+'!D88</f>
        <v>04</v>
      </c>
      <c r="E480" s="17" t="str">
        <f>+'11+'!E88</f>
        <v>08 3 02 00019</v>
      </c>
      <c r="F480" s="17" t="str">
        <f>+'11+'!F88</f>
        <v>240</v>
      </c>
      <c r="G480" s="18">
        <f>+G481+G482</f>
        <v>279</v>
      </c>
      <c r="H480" s="18">
        <f>+H481+H482</f>
        <v>279</v>
      </c>
    </row>
    <row r="481" spans="1:8" ht="31.5" customHeight="1">
      <c r="A481" s="21" t="str">
        <f>+'11+'!A89</f>
        <v>Иные выплаты персоналу, за исключением фонда оплаты труда</v>
      </c>
      <c r="B481" s="17"/>
      <c r="C481" s="17" t="str">
        <f>+'11+'!C89</f>
        <v>08</v>
      </c>
      <c r="D481" s="17" t="str">
        <f>+'11+'!D89</f>
        <v>04</v>
      </c>
      <c r="E481" s="17" t="str">
        <f>+'11+'!E89</f>
        <v>08 3 02 00019</v>
      </c>
      <c r="F481" s="17" t="str">
        <f>+'11+'!F89</f>
        <v>242</v>
      </c>
      <c r="G481" s="18">
        <f>+'12'!G89</f>
        <v>216</v>
      </c>
      <c r="H481" s="18">
        <f>+'12'!H89</f>
        <v>216</v>
      </c>
    </row>
    <row r="482" spans="1:8" ht="27.75" customHeight="1">
      <c r="A482" s="21" t="str">
        <f>+'11+'!A90</f>
        <v>Прочая закупка товаров, работ и услуг для государственных (муниципальных) нужд</v>
      </c>
      <c r="B482" s="17"/>
      <c r="C482" s="17" t="str">
        <f>+'11+'!C90</f>
        <v>08</v>
      </c>
      <c r="D482" s="17" t="str">
        <f>+'11+'!D90</f>
        <v>04</v>
      </c>
      <c r="E482" s="17" t="str">
        <f>+'11+'!E90</f>
        <v>08 3 02 00019</v>
      </c>
      <c r="F482" s="17" t="str">
        <f>+'11+'!F90</f>
        <v>244</v>
      </c>
      <c r="G482" s="18">
        <f>+'12'!G90</f>
        <v>63</v>
      </c>
      <c r="H482" s="18">
        <f>+'12'!H90</f>
        <v>63</v>
      </c>
    </row>
    <row r="483" spans="1:8" ht="20.25" hidden="1" customHeight="1">
      <c r="A483" s="21" t="str">
        <f>+'11+'!A91</f>
        <v>Иные бюджетные ассигнования</v>
      </c>
      <c r="B483" s="17"/>
      <c r="C483" s="17" t="str">
        <f>+'11+'!C91</f>
        <v>08</v>
      </c>
      <c r="D483" s="17" t="str">
        <f>+'11+'!D91</f>
        <v>04</v>
      </c>
      <c r="E483" s="17" t="str">
        <f>+'11+'!E91</f>
        <v>08 3 02 00019</v>
      </c>
      <c r="F483" s="17" t="str">
        <f>+'11+'!F91</f>
        <v>800</v>
      </c>
      <c r="G483" s="16">
        <f>+G484</f>
        <v>0</v>
      </c>
      <c r="H483" s="16">
        <f>+H484</f>
        <v>0</v>
      </c>
    </row>
    <row r="484" spans="1:8" ht="53.25" hidden="1" customHeight="1">
      <c r="A484" s="21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484" s="17"/>
      <c r="C484" s="17" t="str">
        <f>+'11+'!C92</f>
        <v>08</v>
      </c>
      <c r="D484" s="17" t="str">
        <f>+'11+'!D92</f>
        <v>04</v>
      </c>
      <c r="E484" s="17" t="str">
        <f>+'11+'!E92</f>
        <v>08 3 02 00019</v>
      </c>
      <c r="F484" s="17" t="str">
        <f>+'11+'!F92</f>
        <v>850</v>
      </c>
      <c r="G484" s="18">
        <f>+G485+G486+G487</f>
        <v>0</v>
      </c>
      <c r="H484" s="18">
        <f>+H485+H486+H487</f>
        <v>0</v>
      </c>
    </row>
    <row r="485" spans="1:8" ht="27" hidden="1" customHeight="1">
      <c r="A485" s="21" t="str">
        <f>+'11+'!A93</f>
        <v>Уплата налога на имущество организаций и земельного налога</v>
      </c>
      <c r="B485" s="17"/>
      <c r="C485" s="17" t="str">
        <f>+'11+'!C93</f>
        <v>08</v>
      </c>
      <c r="D485" s="17" t="str">
        <f>+'11+'!D93</f>
        <v>04</v>
      </c>
      <c r="E485" s="17" t="str">
        <f>+'11+'!E93</f>
        <v>08 3 02 00019</v>
      </c>
      <c r="F485" s="17" t="str">
        <f>+'11+'!F93</f>
        <v>851</v>
      </c>
      <c r="G485" s="18">
        <f>+'12'!G93</f>
        <v>0</v>
      </c>
      <c r="H485" s="18">
        <f>+'12'!H93</f>
        <v>0</v>
      </c>
    </row>
    <row r="486" spans="1:8" ht="30" hidden="1" customHeight="1">
      <c r="A486" s="21" t="str">
        <f>+'11+'!A94</f>
        <v>Уплата прочих налогов, сборов и иных платежей</v>
      </c>
      <c r="B486" s="17"/>
      <c r="C486" s="17" t="str">
        <f>+'11+'!C94</f>
        <v>08</v>
      </c>
      <c r="D486" s="17" t="str">
        <f>+'11+'!D94</f>
        <v>04</v>
      </c>
      <c r="E486" s="17" t="str">
        <f>+'11+'!E94</f>
        <v>08 3 02 00019</v>
      </c>
      <c r="F486" s="17" t="str">
        <f>+'11+'!F94</f>
        <v>852</v>
      </c>
      <c r="G486" s="18">
        <f>+'12'!G94</f>
        <v>0</v>
      </c>
      <c r="H486" s="18">
        <f>+'12'!H94</f>
        <v>0</v>
      </c>
    </row>
    <row r="487" spans="1:8" ht="30" hidden="1" customHeight="1">
      <c r="A487" s="20" t="str">
        <f>+'11+'!A95</f>
        <v>Уплата иных платежей</v>
      </c>
      <c r="B487" s="20"/>
      <c r="C487" s="16" t="str">
        <f>+'11+'!C95</f>
        <v>08</v>
      </c>
      <c r="D487" s="16" t="str">
        <f>+'11+'!D95</f>
        <v>04</v>
      </c>
      <c r="E487" s="16" t="str">
        <f>+'11+'!E95</f>
        <v>08 3 02 00019</v>
      </c>
      <c r="F487" s="16" t="str">
        <f>+'11+'!F95</f>
        <v>853</v>
      </c>
      <c r="G487" s="18">
        <f>+'12'!G95</f>
        <v>0</v>
      </c>
      <c r="H487" s="18">
        <f>+'12'!H95</f>
        <v>0</v>
      </c>
    </row>
    <row r="488" spans="1:8" ht="27" customHeight="1">
      <c r="A488" s="21" t="str">
        <f>+'11+'!A97</f>
        <v xml:space="preserve">Муниципальная программа "Социальная поддержка граждан в Овюрском кожууне </v>
      </c>
      <c r="B488" s="17"/>
      <c r="C488" s="17" t="str">
        <f>+'11+'!C97</f>
        <v>10</v>
      </c>
      <c r="D488" s="17"/>
      <c r="E488" s="17"/>
      <c r="F488" s="17"/>
      <c r="G488" s="16">
        <f>+G489+G496+G571+G584</f>
        <v>39368.03</v>
      </c>
      <c r="H488" s="16">
        <f>+H489+H496+H571+H584</f>
        <v>39593.43</v>
      </c>
    </row>
    <row r="489" spans="1:8" hidden="1">
      <c r="A489" s="21" t="str">
        <f>+'11+'!A98</f>
        <v>Пенсионное обеспечение</v>
      </c>
      <c r="B489" s="17"/>
      <c r="C489" s="17" t="str">
        <f>+'11+'!C98</f>
        <v>10</v>
      </c>
      <c r="D489" s="17" t="str">
        <f>+'11+'!D98</f>
        <v>01</v>
      </c>
      <c r="E489" s="17" t="str">
        <f>+'11+'!E98</f>
        <v xml:space="preserve">         </v>
      </c>
      <c r="F489" s="17" t="str">
        <f>+'11+'!F98</f>
        <v xml:space="preserve">   </v>
      </c>
      <c r="G489" s="16">
        <f>+'11+'!G98</f>
        <v>0</v>
      </c>
      <c r="H489" s="16">
        <f>+'11+'!H98</f>
        <v>0</v>
      </c>
    </row>
    <row r="490" spans="1:8" ht="25.5" hidden="1">
      <c r="A490" s="21" t="str">
        <f>+'11+'!A99</f>
        <v>подпрограмма "Развитие мер социальной поддержки отдельным категориям граждан"</v>
      </c>
      <c r="B490" s="17"/>
      <c r="C490" s="17" t="str">
        <f>+'11+'!C99</f>
        <v>10</v>
      </c>
      <c r="D490" s="17" t="str">
        <f>+'11+'!D99</f>
        <v>01</v>
      </c>
      <c r="E490" s="17" t="str">
        <f>+'11+'!E99</f>
        <v>01 1 00 00000</v>
      </c>
      <c r="F490" s="17" t="str">
        <f>+'11+'!F99</f>
        <v xml:space="preserve">   </v>
      </c>
      <c r="G490" s="16">
        <f>+'11+'!G99</f>
        <v>0</v>
      </c>
      <c r="H490" s="16">
        <f>+'11+'!H99</f>
        <v>0</v>
      </c>
    </row>
    <row r="491" spans="1:8" ht="38.25" hidden="1">
      <c r="A491" s="21" t="str">
        <f>+'11+'!A100</f>
        <v>Основное мероприятие: Социальные гарантии лицам, замещавшим муниципальные должности</v>
      </c>
      <c r="B491" s="17"/>
      <c r="C491" s="17" t="str">
        <f>+'11+'!C100</f>
        <v>10</v>
      </c>
      <c r="D491" s="17" t="str">
        <f>+'11+'!D100</f>
        <v>01</v>
      </c>
      <c r="E491" s="17" t="str">
        <f>+'11+'!E100</f>
        <v>01 1 02 00000</v>
      </c>
      <c r="F491" s="17"/>
      <c r="G491" s="16">
        <f>+'11+'!G100</f>
        <v>0</v>
      </c>
      <c r="H491" s="16">
        <f>+'11+'!H100</f>
        <v>0</v>
      </c>
    </row>
    <row r="492" spans="1:8" ht="51" hidden="1">
      <c r="A492" s="21" t="str">
        <f>+'11+'!A101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492" s="17"/>
      <c r="C492" s="17" t="str">
        <f>+'11+'!C101</f>
        <v>10</v>
      </c>
      <c r="D492" s="17" t="str">
        <f>+'11+'!D101</f>
        <v>01</v>
      </c>
      <c r="E492" s="17" t="str">
        <f>+'11+'!E101</f>
        <v>01 1 02 07019</v>
      </c>
      <c r="F492" s="17" t="str">
        <f>+'11+'!F101</f>
        <v xml:space="preserve">   </v>
      </c>
      <c r="G492" s="16">
        <f>+'11+'!G101</f>
        <v>0</v>
      </c>
      <c r="H492" s="16">
        <f>+'11+'!H101</f>
        <v>0</v>
      </c>
    </row>
    <row r="493" spans="1:8" ht="25.5" hidden="1">
      <c r="A493" s="21" t="str">
        <f>+'11+'!A102</f>
        <v>Публичные норативные, социальные выплаты гражданам</v>
      </c>
      <c r="B493" s="17"/>
      <c r="C493" s="17" t="str">
        <f>+'11+'!C102</f>
        <v>10</v>
      </c>
      <c r="D493" s="17" t="str">
        <f>+'11+'!D102</f>
        <v>01</v>
      </c>
      <c r="E493" s="17" t="str">
        <f>+'11+'!E102</f>
        <v>01 1 02 07019</v>
      </c>
      <c r="F493" s="17" t="str">
        <f>+'11+'!F102</f>
        <v>300</v>
      </c>
      <c r="G493" s="16">
        <f>+'11+'!G102</f>
        <v>0</v>
      </c>
      <c r="H493" s="16">
        <f>+'11+'!H102</f>
        <v>0</v>
      </c>
    </row>
    <row r="494" spans="1:8" ht="25.5" hidden="1">
      <c r="A494" s="21" t="str">
        <f>+'11+'!A103</f>
        <v>Социальные выплаты гражданам, кроме публичных обязательств</v>
      </c>
      <c r="B494" s="17"/>
      <c r="C494" s="17" t="str">
        <f>+'11+'!C103</f>
        <v>10</v>
      </c>
      <c r="D494" s="17" t="str">
        <f>+'11+'!D103</f>
        <v>01</v>
      </c>
      <c r="E494" s="17" t="str">
        <f>+'11+'!E103</f>
        <v>01 1 02 07019</v>
      </c>
      <c r="F494" s="17" t="str">
        <f>+'11+'!F103</f>
        <v>310</v>
      </c>
      <c r="G494" s="16">
        <f>+'11+'!G103</f>
        <v>0</v>
      </c>
      <c r="H494" s="16">
        <f>+'11+'!H103</f>
        <v>0</v>
      </c>
    </row>
    <row r="495" spans="1:8" ht="25.5" hidden="1">
      <c r="A495" s="21" t="str">
        <f>+'11+'!A104</f>
        <v>Иные пенсии, социальные доплаты к пенсиям</v>
      </c>
      <c r="B495" s="17"/>
      <c r="C495" s="17" t="str">
        <f>+'11+'!C104</f>
        <v>10</v>
      </c>
      <c r="D495" s="17" t="str">
        <f>+'11+'!D104</f>
        <v>01</v>
      </c>
      <c r="E495" s="17" t="str">
        <f>+'11+'!E104</f>
        <v>01 1 02 07019</v>
      </c>
      <c r="F495" s="17" t="str">
        <f>+'11+'!F104</f>
        <v>312</v>
      </c>
      <c r="G495" s="16">
        <f>+'11+'!G104</f>
        <v>0</v>
      </c>
      <c r="H495" s="16">
        <f>+'11+'!H104</f>
        <v>0</v>
      </c>
    </row>
    <row r="496" spans="1:8">
      <c r="A496" s="21" t="str">
        <f>+'11+'!A105</f>
        <v>"Социальное обеспечение населения"</v>
      </c>
      <c r="B496" s="17"/>
      <c r="C496" s="17" t="str">
        <f>+'11+'!C105</f>
        <v>10</v>
      </c>
      <c r="D496" s="17" t="str">
        <f>+'11+'!D105</f>
        <v>03</v>
      </c>
      <c r="E496" s="17"/>
      <c r="F496" s="17"/>
      <c r="G496" s="16">
        <f>+G497+G521+G535+G552+G559+G565</f>
        <v>15714.599999999999</v>
      </c>
      <c r="H496" s="16">
        <f>+H497+H521+H535+H552+H559+H565</f>
        <v>15806.299999999997</v>
      </c>
    </row>
    <row r="497" spans="1:8" ht="25.5">
      <c r="A497" s="21" t="str">
        <f>+'11+'!A106</f>
        <v>подпрограмма "Развитие мер социальной поддержки отдельным категориям граждан"</v>
      </c>
      <c r="B497" s="17"/>
      <c r="C497" s="17" t="str">
        <f>+'11+'!C106</f>
        <v>10</v>
      </c>
      <c r="D497" s="17" t="str">
        <f>+'11+'!D106</f>
        <v>03</v>
      </c>
      <c r="E497" s="17" t="str">
        <f>+'11+'!E106</f>
        <v>01 1 00 00000</v>
      </c>
      <c r="F497" s="17" t="str">
        <f>+'11+'!F106</f>
        <v xml:space="preserve">   </v>
      </c>
      <c r="G497" s="16">
        <f>+G498+G506+G511+G516</f>
        <v>3789.3</v>
      </c>
      <c r="H497" s="16">
        <f>+H498+H506+H511+H516</f>
        <v>3813.7000000000003</v>
      </c>
    </row>
    <row r="498" spans="1:8" ht="25.5">
      <c r="A498" s="21" t="str">
        <f>+'11+'!A107</f>
        <v>Основное мероприятие: Социальная поддержка ветеранам труда</v>
      </c>
      <c r="B498" s="17"/>
      <c r="C498" s="17" t="str">
        <f>+'11+'!C107</f>
        <v>10</v>
      </c>
      <c r="D498" s="17" t="str">
        <f>+'11+'!D107</f>
        <v>03</v>
      </c>
      <c r="E498" s="17" t="str">
        <f>+'11+'!E107</f>
        <v>01 1 01 00000</v>
      </c>
      <c r="F498" s="17"/>
      <c r="G498" s="16">
        <f>+G499</f>
        <v>3732.3</v>
      </c>
      <c r="H498" s="16">
        <f>+H499</f>
        <v>3756.3</v>
      </c>
    </row>
    <row r="499" spans="1:8" ht="25.5">
      <c r="A499" s="21" t="str">
        <f>+'11+'!A108</f>
        <v>Обеспечение мер социальной поддержки ветеранов труда и тружеников тыла</v>
      </c>
      <c r="B499" s="17"/>
      <c r="C499" s="17" t="str">
        <f>+'11+'!C108</f>
        <v>10</v>
      </c>
      <c r="D499" s="17" t="str">
        <f>+'11+'!D108</f>
        <v>03</v>
      </c>
      <c r="E499" s="17" t="str">
        <f>+'11+'!E108</f>
        <v>01 1 01 76060</v>
      </c>
      <c r="F499" s="17"/>
      <c r="G499" s="16">
        <f>+G500+G503</f>
        <v>3732.3</v>
      </c>
      <c r="H499" s="16">
        <f>+H500+H503</f>
        <v>3756.3</v>
      </c>
    </row>
    <row r="500" spans="1:8" ht="25.5">
      <c r="A500" s="21" t="str">
        <f>+'11+'!A109</f>
        <v>Закупка товаров, работ и услуг для государственных (муниципальных) нужд</v>
      </c>
      <c r="B500" s="17"/>
      <c r="C500" s="17">
        <f>+'11+'!C109</f>
        <v>10</v>
      </c>
      <c r="D500" s="17" t="str">
        <f>+'11+'!D109</f>
        <v>03</v>
      </c>
      <c r="E500" s="17" t="str">
        <f>+'11+'!E109</f>
        <v>01 1 01 76060</v>
      </c>
      <c r="F500" s="17">
        <f>+'11+'!F109</f>
        <v>200</v>
      </c>
      <c r="G500" s="16">
        <f>+G501</f>
        <v>58</v>
      </c>
      <c r="H500" s="16">
        <f>+H501</f>
        <v>46</v>
      </c>
    </row>
    <row r="501" spans="1:8" ht="25.5">
      <c r="A501" s="21" t="str">
        <f>+'11+'!A110</f>
        <v>Иные закупки товаров, работ и услуг для государственных (муниципальных) нужд</v>
      </c>
      <c r="B501" s="17"/>
      <c r="C501" s="17">
        <f>+'11+'!C110</f>
        <v>10</v>
      </c>
      <c r="D501" s="17" t="str">
        <f>+'11+'!D110</f>
        <v>03</v>
      </c>
      <c r="E501" s="17" t="str">
        <f>+'11+'!E110</f>
        <v>01 1 01 76060</v>
      </c>
      <c r="F501" s="17">
        <f>+'11+'!F110</f>
        <v>240</v>
      </c>
      <c r="G501" s="18">
        <f>+G502</f>
        <v>58</v>
      </c>
      <c r="H501" s="18">
        <f>+H502</f>
        <v>46</v>
      </c>
    </row>
    <row r="502" spans="1:8" ht="25.5">
      <c r="A502" s="21" t="str">
        <f>+'11+'!A111</f>
        <v>Прочая закупка товаров, работ и услуг для государственных (муниципальных) нужд</v>
      </c>
      <c r="B502" s="17"/>
      <c r="C502" s="17">
        <f>+'11+'!C111</f>
        <v>10</v>
      </c>
      <c r="D502" s="17" t="str">
        <f>+'11+'!D111</f>
        <v>03</v>
      </c>
      <c r="E502" s="17" t="str">
        <f>+'11+'!E111</f>
        <v>01 1 01 76060</v>
      </c>
      <c r="F502" s="17">
        <f>+'11+'!F111</f>
        <v>244</v>
      </c>
      <c r="G502" s="18">
        <f>+'12'!G111</f>
        <v>58</v>
      </c>
      <c r="H502" s="18">
        <f>+'12'!H111</f>
        <v>46</v>
      </c>
    </row>
    <row r="503" spans="1:8" ht="25.5">
      <c r="A503" s="21" t="str">
        <f>+'11+'!A112</f>
        <v>Социальное обеспечение и иные выплаты населению</v>
      </c>
      <c r="B503" s="17"/>
      <c r="C503" s="17" t="str">
        <f>+'11+'!C112</f>
        <v>10</v>
      </c>
      <c r="D503" s="17" t="str">
        <f>+'11+'!D112</f>
        <v>03</v>
      </c>
      <c r="E503" s="17" t="str">
        <f>+'11+'!E112</f>
        <v>01 1 01 76060</v>
      </c>
      <c r="F503" s="17" t="str">
        <f>+'11+'!F112</f>
        <v>300</v>
      </c>
      <c r="G503" s="16">
        <f>+G504</f>
        <v>3674.3</v>
      </c>
      <c r="H503" s="16">
        <f>+H504</f>
        <v>3710.3</v>
      </c>
    </row>
    <row r="504" spans="1:8" ht="25.5">
      <c r="A504" s="21" t="str">
        <f>+'11+'!A113</f>
        <v>Публичные нормативные социальные выплаты гражданам</v>
      </c>
      <c r="B504" s="17"/>
      <c r="C504" s="17" t="str">
        <f>+'11+'!C113</f>
        <v>10</v>
      </c>
      <c r="D504" s="17" t="str">
        <f>+'11+'!D113</f>
        <v>03</v>
      </c>
      <c r="E504" s="17" t="str">
        <f>+'11+'!E113</f>
        <v>01 1 01 76060</v>
      </c>
      <c r="F504" s="17" t="str">
        <f>+'11+'!F113</f>
        <v>310</v>
      </c>
      <c r="G504" s="18">
        <f>+G505</f>
        <v>3674.3</v>
      </c>
      <c r="H504" s="18">
        <f>+H505</f>
        <v>3710.3</v>
      </c>
    </row>
    <row r="505" spans="1:8" ht="38.25">
      <c r="A505" s="21" t="str">
        <f>+'11+'!A114</f>
        <v>Пособия, коменсации, меры социальной поддержки насления по публичным нормативным обязательствам</v>
      </c>
      <c r="B505" s="17"/>
      <c r="C505" s="17" t="str">
        <f>+'11+'!C114</f>
        <v>10</v>
      </c>
      <c r="D505" s="17" t="str">
        <f>+'11+'!D114</f>
        <v>03</v>
      </c>
      <c r="E505" s="17" t="str">
        <f>+'11+'!E114</f>
        <v>01 1 01 76060</v>
      </c>
      <c r="F505" s="17" t="str">
        <f>+'11+'!F114</f>
        <v>313</v>
      </c>
      <c r="G505" s="18">
        <f>+'12'!G114</f>
        <v>3674.3</v>
      </c>
      <c r="H505" s="18">
        <f>+'12'!H114</f>
        <v>3710.3</v>
      </c>
    </row>
    <row r="506" spans="1:8" ht="25.5" hidden="1">
      <c r="A506" s="21" t="str">
        <f>+'11+'!A115</f>
        <v>Основное мероприятие: Льготы за услуги общественным транспортом инвалидам</v>
      </c>
      <c r="B506" s="17"/>
      <c r="C506" s="17" t="str">
        <f>+'11+'!C115</f>
        <v>10</v>
      </c>
      <c r="D506" s="17" t="str">
        <f>+'11+'!D115</f>
        <v>03</v>
      </c>
      <c r="E506" s="17" t="str">
        <f>+'11+'!E115</f>
        <v>01 1 03 00000</v>
      </c>
      <c r="F506" s="17">
        <f>+'11+'!F115</f>
        <v>0</v>
      </c>
      <c r="G506" s="16">
        <f>+'11+'!G115</f>
        <v>0</v>
      </c>
      <c r="H506" s="16">
        <f>+'11+'!H115</f>
        <v>0</v>
      </c>
    </row>
    <row r="507" spans="1:8" ht="76.5" hidden="1">
      <c r="A507" s="21" t="str">
        <f>+'11+'!A116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507" s="17"/>
      <c r="C507" s="17" t="str">
        <f>+'11+'!C116</f>
        <v>10</v>
      </c>
      <c r="D507" s="17" t="str">
        <f>+'11+'!D116</f>
        <v>03</v>
      </c>
      <c r="E507" s="17" t="str">
        <f>+'11+'!E116</f>
        <v>01 1 03 76110</v>
      </c>
      <c r="F507" s="17" t="str">
        <f>+'11+'!F116</f>
        <v xml:space="preserve">   </v>
      </c>
      <c r="G507" s="16">
        <f>+'11+'!G116</f>
        <v>0</v>
      </c>
      <c r="H507" s="16">
        <f>+'11+'!H116</f>
        <v>0</v>
      </c>
    </row>
    <row r="508" spans="1:8" ht="25.5" hidden="1">
      <c r="A508" s="21" t="str">
        <f>+'11+'!A117</f>
        <v>Социальное обеспечение и иные выплаты населению</v>
      </c>
      <c r="B508" s="17"/>
      <c r="C508" s="17" t="str">
        <f>+'11+'!C117</f>
        <v>10</v>
      </c>
      <c r="D508" s="17" t="str">
        <f>+'11+'!D117</f>
        <v>03</v>
      </c>
      <c r="E508" s="17" t="str">
        <f>+'11+'!E117</f>
        <v>01 1 03 76110</v>
      </c>
      <c r="F508" s="17" t="str">
        <f>+'11+'!F117</f>
        <v>300</v>
      </c>
      <c r="G508" s="16">
        <f>+'11+'!G117</f>
        <v>0</v>
      </c>
      <c r="H508" s="16">
        <f>+'11+'!H117</f>
        <v>0</v>
      </c>
    </row>
    <row r="509" spans="1:8" ht="25.5" hidden="1">
      <c r="A509" s="21" t="str">
        <f>+'11+'!A118</f>
        <v>Публичные нормативные социальные выплаты гражданам</v>
      </c>
      <c r="B509" s="17"/>
      <c r="C509" s="17" t="str">
        <f>+'11+'!C118</f>
        <v>10</v>
      </c>
      <c r="D509" s="17" t="str">
        <f>+'11+'!D118</f>
        <v>03</v>
      </c>
      <c r="E509" s="17" t="str">
        <f>+'11+'!E118</f>
        <v>01 1 03 76110</v>
      </c>
      <c r="F509" s="17" t="str">
        <f>+'11+'!F118</f>
        <v>310</v>
      </c>
      <c r="G509" s="16">
        <f>+'11+'!G118</f>
        <v>0</v>
      </c>
      <c r="H509" s="16">
        <f>+'11+'!H118</f>
        <v>0</v>
      </c>
    </row>
    <row r="510" spans="1:8" ht="38.25" hidden="1">
      <c r="A510" s="21" t="str">
        <f>+'11+'!A119</f>
        <v>Пособия, коменсации, меры социальной поддержки насления по публичным нормативным обязательствам</v>
      </c>
      <c r="B510" s="17"/>
      <c r="C510" s="17" t="str">
        <f>+'11+'!C119</f>
        <v>10</v>
      </c>
      <c r="D510" s="17" t="str">
        <f>+'11+'!D119</f>
        <v>03</v>
      </c>
      <c r="E510" s="17" t="str">
        <f>+'11+'!E119</f>
        <v>01 1 03 76110</v>
      </c>
      <c r="F510" s="17" t="str">
        <f>+'11+'!F119</f>
        <v>313</v>
      </c>
      <c r="G510" s="18">
        <f>+'12'!G119</f>
        <v>0</v>
      </c>
      <c r="H510" s="18">
        <f>+'12'!H119</f>
        <v>0</v>
      </c>
    </row>
    <row r="511" spans="1:8" ht="38.25">
      <c r="A511" s="21" t="str">
        <f>+'11+'!A120</f>
        <v>Основное мероприятие: Осуществление государственной материальной помощи гражданам</v>
      </c>
      <c r="B511" s="17"/>
      <c r="C511" s="17" t="str">
        <f>+'11+'!C120</f>
        <v>10</v>
      </c>
      <c r="D511" s="17" t="str">
        <f>+'11+'!D120</f>
        <v>03</v>
      </c>
      <c r="E511" s="17" t="str">
        <f>+'11+'!E120</f>
        <v>01 1 04 00000</v>
      </c>
      <c r="F511" s="17">
        <f>+'11+'!F120</f>
        <v>0</v>
      </c>
      <c r="G511" s="16">
        <f t="shared" ref="G511:H514" si="25">+G512</f>
        <v>57</v>
      </c>
      <c r="H511" s="16">
        <f t="shared" si="25"/>
        <v>57.4</v>
      </c>
    </row>
    <row r="512" spans="1:8" ht="25.5">
      <c r="A512" s="21" t="str">
        <f>+'11+'!A121</f>
        <v>Федеральный Закон от 12 января 1996 года № 8-ФЗ  "О погребении и похоронном деле"</v>
      </c>
      <c r="B512" s="17"/>
      <c r="C512" s="17" t="str">
        <f>+'11+'!C121</f>
        <v>10</v>
      </c>
      <c r="D512" s="17" t="str">
        <f>+'11+'!D121</f>
        <v>03</v>
      </c>
      <c r="E512" s="17" t="str">
        <f>+'11+'!E121</f>
        <v>01 1 04 76120</v>
      </c>
      <c r="F512" s="17" t="str">
        <f>+'11+'!F121</f>
        <v xml:space="preserve">   </v>
      </c>
      <c r="G512" s="16">
        <f t="shared" si="25"/>
        <v>57</v>
      </c>
      <c r="H512" s="16">
        <f t="shared" si="25"/>
        <v>57.4</v>
      </c>
    </row>
    <row r="513" spans="1:8" ht="25.5">
      <c r="A513" s="21" t="str">
        <f>+'11+'!A122</f>
        <v>Социальное обеспечение и иные выплаты населению</v>
      </c>
      <c r="B513" s="17"/>
      <c r="C513" s="17" t="str">
        <f>+'11+'!C122</f>
        <v>10</v>
      </c>
      <c r="D513" s="17" t="str">
        <f>+'11+'!D122</f>
        <v>03</v>
      </c>
      <c r="E513" s="17" t="str">
        <f>+'11+'!E122</f>
        <v>01 1 04 76120</v>
      </c>
      <c r="F513" s="17" t="str">
        <f>+'11+'!F122</f>
        <v>300</v>
      </c>
      <c r="G513" s="16">
        <f t="shared" si="25"/>
        <v>57</v>
      </c>
      <c r="H513" s="16">
        <f t="shared" si="25"/>
        <v>57.4</v>
      </c>
    </row>
    <row r="514" spans="1:8" ht="25.5">
      <c r="A514" s="21" t="str">
        <f>+'11+'!A123</f>
        <v>Публичные нормативные социальные выплаты гражданам</v>
      </c>
      <c r="B514" s="17"/>
      <c r="C514" s="17" t="str">
        <f>+'11+'!C123</f>
        <v>10</v>
      </c>
      <c r="D514" s="17" t="str">
        <f>+'11+'!D123</f>
        <v>03</v>
      </c>
      <c r="E514" s="17" t="str">
        <f>+'11+'!E123</f>
        <v>01 1 04 76120</v>
      </c>
      <c r="F514" s="17" t="str">
        <f>+'11+'!F123</f>
        <v>310</v>
      </c>
      <c r="G514" s="18">
        <f t="shared" si="25"/>
        <v>57</v>
      </c>
      <c r="H514" s="18">
        <f t="shared" si="25"/>
        <v>57.4</v>
      </c>
    </row>
    <row r="515" spans="1:8" ht="38.25">
      <c r="A515" s="21" t="str">
        <f>+'11+'!A124</f>
        <v>Пособия, коменсации, меры социальной поддержки насления по публичным нормативным обязательствам</v>
      </c>
      <c r="B515" s="17"/>
      <c r="C515" s="17" t="str">
        <f>+'11+'!C124</f>
        <v>10</v>
      </c>
      <c r="D515" s="17" t="str">
        <f>+'11+'!D124</f>
        <v>03</v>
      </c>
      <c r="E515" s="17" t="str">
        <f>+'11+'!E124</f>
        <v>01 1 04 76120</v>
      </c>
      <c r="F515" s="17" t="str">
        <f>+'11+'!F124</f>
        <v>313</v>
      </c>
      <c r="G515" s="18">
        <f>+'12'!G124</f>
        <v>57</v>
      </c>
      <c r="H515" s="18">
        <f>+'12'!H124</f>
        <v>57.4</v>
      </c>
    </row>
    <row r="516" spans="1:8" ht="25.5" hidden="1">
      <c r="A516" s="21" t="str">
        <f>+'11+'!A125</f>
        <v>Основное мероприятие: "культурно-массовые мероприятия"</v>
      </c>
      <c r="B516" s="17"/>
      <c r="C516" s="17" t="str">
        <f>+'11+'!C125</f>
        <v>10</v>
      </c>
      <c r="D516" s="17" t="str">
        <f>+'11+'!D125</f>
        <v>03</v>
      </c>
      <c r="E516" s="17" t="str">
        <f>+'11+'!E125</f>
        <v>01 1 06 00000</v>
      </c>
      <c r="F516" s="17">
        <f>+'11+'!F125</f>
        <v>0</v>
      </c>
      <c r="G516" s="16">
        <f t="shared" ref="G516:H519" si="26">+G517</f>
        <v>0</v>
      </c>
      <c r="H516" s="16">
        <f t="shared" si="26"/>
        <v>0</v>
      </c>
    </row>
    <row r="517" spans="1:8" ht="25.5" hidden="1">
      <c r="A517" s="21" t="str">
        <f>+'11+'!A126</f>
        <v>Создание условий для реализации муниципальной программы</v>
      </c>
      <c r="B517" s="17"/>
      <c r="C517" s="17">
        <f>+'11+'!C126</f>
        <v>10</v>
      </c>
      <c r="D517" s="17" t="str">
        <f>+'11+'!D126</f>
        <v>03</v>
      </c>
      <c r="E517" s="17" t="str">
        <f>+'11+'!E126</f>
        <v>01 1 06 07020</v>
      </c>
      <c r="F517" s="17" t="str">
        <f>+'11+'!F126</f>
        <v xml:space="preserve">   </v>
      </c>
      <c r="G517" s="16">
        <f t="shared" si="26"/>
        <v>0</v>
      </c>
      <c r="H517" s="16">
        <f t="shared" si="26"/>
        <v>0</v>
      </c>
    </row>
    <row r="518" spans="1:8" ht="25.5" hidden="1">
      <c r="A518" s="21" t="str">
        <f>+'11+'!A127</f>
        <v>Закупка товаров, работ и услуг для государственных (муниципальных) нужд</v>
      </c>
      <c r="B518" s="17"/>
      <c r="C518" s="17">
        <f>+'11+'!C127</f>
        <v>10</v>
      </c>
      <c r="D518" s="17" t="str">
        <f>+'11+'!D127</f>
        <v>03</v>
      </c>
      <c r="E518" s="17" t="str">
        <f>+'11+'!E127</f>
        <v>01 1 06 07020</v>
      </c>
      <c r="F518" s="17">
        <f>+'11+'!F127</f>
        <v>200</v>
      </c>
      <c r="G518" s="16">
        <f t="shared" si="26"/>
        <v>0</v>
      </c>
      <c r="H518" s="16">
        <f t="shared" si="26"/>
        <v>0</v>
      </c>
    </row>
    <row r="519" spans="1:8" ht="25.5" hidden="1">
      <c r="A519" s="21" t="str">
        <f>+'11+'!A128</f>
        <v>Иные закупки товаров, работ и услуг для государственных (муниципальных) нужд</v>
      </c>
      <c r="B519" s="17"/>
      <c r="C519" s="17">
        <f>+'11+'!C128</f>
        <v>10</v>
      </c>
      <c r="D519" s="17" t="str">
        <f>+'11+'!D128</f>
        <v>03</v>
      </c>
      <c r="E519" s="17" t="str">
        <f>+'11+'!E128</f>
        <v>01 1 06 07020</v>
      </c>
      <c r="F519" s="17">
        <f>+'11+'!F128</f>
        <v>240</v>
      </c>
      <c r="G519" s="18">
        <f t="shared" si="26"/>
        <v>0</v>
      </c>
      <c r="H519" s="18">
        <f t="shared" si="26"/>
        <v>0</v>
      </c>
    </row>
    <row r="520" spans="1:8" ht="25.5" hidden="1">
      <c r="A520" s="21" t="str">
        <f>+'11+'!A129</f>
        <v>Прочая закупка товаров, работ и услуг для государственных (муниципальных) нужд</v>
      </c>
      <c r="B520" s="17"/>
      <c r="C520" s="17">
        <f>+'11+'!C129</f>
        <v>10</v>
      </c>
      <c r="D520" s="17" t="str">
        <f>+'11+'!D129</f>
        <v>03</v>
      </c>
      <c r="E520" s="17" t="str">
        <f>+'11+'!E129</f>
        <v>01 1 06 07020</v>
      </c>
      <c r="F520" s="17">
        <f>+'11+'!F129</f>
        <v>244</v>
      </c>
      <c r="G520" s="18">
        <f>+'12'!G129</f>
        <v>0</v>
      </c>
      <c r="H520" s="18">
        <f>+'12'!H129</f>
        <v>0</v>
      </c>
    </row>
    <row r="521" spans="1:8" ht="25.5">
      <c r="A521" s="21" t="str">
        <f>+'11+'!A130</f>
        <v>подпрограмма "Социальная поддержка семьи и детей"</v>
      </c>
      <c r="B521" s="17"/>
      <c r="C521" s="17" t="str">
        <f>+'11+'!C130</f>
        <v>10</v>
      </c>
      <c r="D521" s="17" t="str">
        <f>+'11+'!D130</f>
        <v>03</v>
      </c>
      <c r="E521" s="17" t="str">
        <f>+'11+'!E130</f>
        <v>01 2 00 00000</v>
      </c>
      <c r="F521" s="17">
        <f>+'11+'!F130</f>
        <v>0</v>
      </c>
      <c r="G521" s="16">
        <f>+G522+G530</f>
        <v>4737.2</v>
      </c>
      <c r="H521" s="16">
        <f>+H522+H530</f>
        <v>4767.7</v>
      </c>
    </row>
    <row r="522" spans="1:8" ht="38.25">
      <c r="A522" s="21" t="str">
        <f>+'11+'!A131</f>
        <v>Основное мероприятие: Обеспечение мер социальной поддержки гражданам, имеющим детей</v>
      </c>
      <c r="B522" s="17"/>
      <c r="C522" s="17" t="str">
        <f>+'11+'!C131</f>
        <v>10</v>
      </c>
      <c r="D522" s="17" t="str">
        <f>+'11+'!D131</f>
        <v>03</v>
      </c>
      <c r="E522" s="17" t="str">
        <f>+'11+'!E131</f>
        <v>01 2 01 00000</v>
      </c>
      <c r="F522" s="17">
        <f>+'11+'!F131</f>
        <v>0</v>
      </c>
      <c r="G522" s="16">
        <f>+G523</f>
        <v>4737.2</v>
      </c>
      <c r="H522" s="16">
        <f>+H523</f>
        <v>4767.7</v>
      </c>
    </row>
    <row r="523" spans="1:8">
      <c r="A523" s="21" t="str">
        <f>+'11+'!A132</f>
        <v>Выплата ежемесячного пособия на ребенка</v>
      </c>
      <c r="B523" s="17"/>
      <c r="C523" s="17" t="str">
        <f>+'11+'!C132</f>
        <v>10</v>
      </c>
      <c r="D523" s="17" t="str">
        <f>+'11+'!D132</f>
        <v>03</v>
      </c>
      <c r="E523" s="17" t="str">
        <f>+'11+'!E132</f>
        <v>01 2 01 76070</v>
      </c>
      <c r="F523" s="17">
        <f>+'11+'!F132</f>
        <v>0</v>
      </c>
      <c r="G523" s="16">
        <f>+G524+G527</f>
        <v>4737.2</v>
      </c>
      <c r="H523" s="16">
        <f>+H524+H527</f>
        <v>4767.7</v>
      </c>
    </row>
    <row r="524" spans="1:8" ht="25.5">
      <c r="A524" s="21" t="str">
        <f>+'11+'!A133</f>
        <v>Закупка товаров, работ и услуг для государственных (муниципальных) нужд</v>
      </c>
      <c r="B524" s="17"/>
      <c r="C524" s="17" t="str">
        <f>+'11+'!C133</f>
        <v>10</v>
      </c>
      <c r="D524" s="17" t="str">
        <f>+'11+'!D133</f>
        <v>03</v>
      </c>
      <c r="E524" s="17" t="str">
        <f>+'11+'!E133</f>
        <v>01 2 01 76070</v>
      </c>
      <c r="F524" s="17">
        <f>+'11+'!F133</f>
        <v>200</v>
      </c>
      <c r="G524" s="16">
        <f>+G525</f>
        <v>18</v>
      </c>
      <c r="H524" s="16">
        <f>+H525</f>
        <v>25</v>
      </c>
    </row>
    <row r="525" spans="1:8" ht="25.5">
      <c r="A525" s="21" t="str">
        <f>+'11+'!A134</f>
        <v>Иные закупки товаров, работ и услуг для государственных (муниципальных) нужд</v>
      </c>
      <c r="B525" s="17"/>
      <c r="C525" s="17" t="str">
        <f>+'11+'!C134</f>
        <v>10</v>
      </c>
      <c r="D525" s="17" t="str">
        <f>+'11+'!D134</f>
        <v>03</v>
      </c>
      <c r="E525" s="17" t="str">
        <f>+'11+'!E134</f>
        <v>01 2 01 76070</v>
      </c>
      <c r="F525" s="17">
        <f>+'11+'!F134</f>
        <v>240</v>
      </c>
      <c r="G525" s="18">
        <f>+G526</f>
        <v>18</v>
      </c>
      <c r="H525" s="18">
        <f>+H526</f>
        <v>25</v>
      </c>
    </row>
    <row r="526" spans="1:8" ht="25.5">
      <c r="A526" s="21" t="str">
        <f>+'11+'!A135</f>
        <v>Прочая закупка товаров, работ и услуг для государственных (муниципальных) нужд</v>
      </c>
      <c r="B526" s="17"/>
      <c r="C526" s="17" t="str">
        <f>+'11+'!C135</f>
        <v>10</v>
      </c>
      <c r="D526" s="17" t="str">
        <f>+'11+'!D135</f>
        <v>03</v>
      </c>
      <c r="E526" s="17" t="str">
        <f>+'11+'!E135</f>
        <v>01 2 01 76070</v>
      </c>
      <c r="F526" s="17">
        <f>+'11+'!F135</f>
        <v>244</v>
      </c>
      <c r="G526" s="18">
        <f>+'12'!G135</f>
        <v>18</v>
      </c>
      <c r="H526" s="18">
        <f>+'12'!H135</f>
        <v>25</v>
      </c>
    </row>
    <row r="527" spans="1:8" ht="25.5">
      <c r="A527" s="21" t="str">
        <f>+'11+'!A136</f>
        <v>Социальное обеспечение и иные выплаты населению</v>
      </c>
      <c r="B527" s="17"/>
      <c r="C527" s="17" t="str">
        <f>+'11+'!C136</f>
        <v>10</v>
      </c>
      <c r="D527" s="17" t="str">
        <f>+'11+'!D136</f>
        <v>03</v>
      </c>
      <c r="E527" s="17" t="str">
        <f>+'11+'!E136</f>
        <v>01 2 01 76070</v>
      </c>
      <c r="F527" s="17" t="str">
        <f>+'11+'!F136</f>
        <v>300</v>
      </c>
      <c r="G527" s="16">
        <f>+G528</f>
        <v>4719.2</v>
      </c>
      <c r="H527" s="16">
        <f>+H528</f>
        <v>4742.7</v>
      </c>
    </row>
    <row r="528" spans="1:8" ht="25.5">
      <c r="A528" s="21" t="str">
        <f>+'11+'!A137</f>
        <v>Публичные нормативные социальные выплаты гражданам</v>
      </c>
      <c r="B528" s="17"/>
      <c r="C528" s="17" t="str">
        <f>+'11+'!C137</f>
        <v>10</v>
      </c>
      <c r="D528" s="17" t="str">
        <f>+'11+'!D137</f>
        <v>03</v>
      </c>
      <c r="E528" s="17" t="str">
        <f>+'11+'!E137</f>
        <v>01 2 01 76070</v>
      </c>
      <c r="F528" s="17" t="str">
        <f>+'11+'!F137</f>
        <v>310</v>
      </c>
      <c r="G528" s="18">
        <f>+G529</f>
        <v>4719.2</v>
      </c>
      <c r="H528" s="18">
        <f>+H529</f>
        <v>4742.7</v>
      </c>
    </row>
    <row r="529" spans="1:8" ht="38.25">
      <c r="A529" s="21" t="str">
        <f>+'11+'!A138</f>
        <v>Пособия, коменсации, меры социальной поддержки насления по публичным нормативным обязательствам</v>
      </c>
      <c r="B529" s="17"/>
      <c r="C529" s="17" t="str">
        <f>+'11+'!C138</f>
        <v>10</v>
      </c>
      <c r="D529" s="17" t="str">
        <f>+'11+'!D138</f>
        <v>03</v>
      </c>
      <c r="E529" s="17" t="str">
        <f>+'11+'!E138</f>
        <v>01 2 01 76070</v>
      </c>
      <c r="F529" s="17" t="str">
        <f>+'11+'!F138</f>
        <v>313</v>
      </c>
      <c r="G529" s="18">
        <f>+'12'!G138</f>
        <v>4719.2</v>
      </c>
      <c r="H529" s="18">
        <f>+'12'!H138</f>
        <v>4742.7</v>
      </c>
    </row>
    <row r="530" spans="1:8" ht="38.25" hidden="1">
      <c r="A530" s="21" t="str">
        <f>+'11+'!A139</f>
        <v>Основное мероприятие: Социальные гарантии гражданам, осуществляющих уход за детьми до 1,5 лет</v>
      </c>
      <c r="B530" s="17"/>
      <c r="C530" s="17" t="str">
        <f>+'11+'!C139</f>
        <v>10</v>
      </c>
      <c r="D530" s="17" t="str">
        <f>+'11+'!D139</f>
        <v>03</v>
      </c>
      <c r="E530" s="17" t="str">
        <f>+'11+'!E139</f>
        <v>01 2 02 00000</v>
      </c>
      <c r="F530" s="17">
        <f>+'11+'!F139</f>
        <v>0</v>
      </c>
      <c r="G530" s="16">
        <f t="shared" ref="G530:H533" si="27">+G531</f>
        <v>0</v>
      </c>
      <c r="H530" s="16">
        <f t="shared" si="27"/>
        <v>0</v>
      </c>
    </row>
    <row r="531" spans="1:8" ht="89.25" hidden="1">
      <c r="A531" s="21" t="str">
        <f>+'11+'!A140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31" s="17"/>
      <c r="C531" s="17" t="str">
        <f>+'11+'!C140</f>
        <v>10</v>
      </c>
      <c r="D531" s="17" t="str">
        <f>+'11+'!D140</f>
        <v>03</v>
      </c>
      <c r="E531" s="17" t="str">
        <f>+'11+'!E140</f>
        <v>01 2 02 53800</v>
      </c>
      <c r="F531" s="17">
        <f>+'11+'!F140</f>
        <v>0</v>
      </c>
      <c r="G531" s="16">
        <f t="shared" si="27"/>
        <v>0</v>
      </c>
      <c r="H531" s="16">
        <f t="shared" si="27"/>
        <v>0</v>
      </c>
    </row>
    <row r="532" spans="1:8" ht="25.5" hidden="1">
      <c r="A532" s="21" t="str">
        <f>+'11+'!A141</f>
        <v>Социальное обеспечение и иные выплаты населению</v>
      </c>
      <c r="B532" s="17"/>
      <c r="C532" s="17" t="str">
        <f>+'11+'!C141</f>
        <v>10</v>
      </c>
      <c r="D532" s="17" t="str">
        <f>+'11+'!D141</f>
        <v>03</v>
      </c>
      <c r="E532" s="17" t="str">
        <f>+'11+'!E141</f>
        <v>01 2 02 53800</v>
      </c>
      <c r="F532" s="17" t="str">
        <f>+'11+'!F141</f>
        <v>300</v>
      </c>
      <c r="G532" s="16">
        <f t="shared" si="27"/>
        <v>0</v>
      </c>
      <c r="H532" s="16">
        <f t="shared" si="27"/>
        <v>0</v>
      </c>
    </row>
    <row r="533" spans="1:8" ht="25.5" hidden="1">
      <c r="A533" s="21" t="str">
        <f>+'11+'!A142</f>
        <v>Публичные нормативные социальные выплаты гражданам</v>
      </c>
      <c r="B533" s="17"/>
      <c r="C533" s="17" t="str">
        <f>+'11+'!C142</f>
        <v>10</v>
      </c>
      <c r="D533" s="17" t="str">
        <f>+'11+'!D142</f>
        <v>03</v>
      </c>
      <c r="E533" s="17" t="str">
        <f>+'11+'!E142</f>
        <v>01 2 02 53800</v>
      </c>
      <c r="F533" s="17" t="str">
        <f>+'11+'!F142</f>
        <v>310</v>
      </c>
      <c r="G533" s="18">
        <f t="shared" si="27"/>
        <v>0</v>
      </c>
      <c r="H533" s="18">
        <f t="shared" si="27"/>
        <v>0</v>
      </c>
    </row>
    <row r="534" spans="1:8" ht="38.25" hidden="1">
      <c r="A534" s="21" t="str">
        <f>+'11+'!A143</f>
        <v>Пособия и компесации, меры социальной поддержки по публичным нормативным обязательствам</v>
      </c>
      <c r="B534" s="17"/>
      <c r="C534" s="17" t="str">
        <f>+'11+'!C143</f>
        <v>10</v>
      </c>
      <c r="D534" s="17" t="str">
        <f>+'11+'!D143</f>
        <v>03</v>
      </c>
      <c r="E534" s="17" t="str">
        <f>+'11+'!E143</f>
        <v>01 2 02 53800</v>
      </c>
      <c r="F534" s="17" t="str">
        <f>+'11+'!F143</f>
        <v>313</v>
      </c>
      <c r="G534" s="18"/>
      <c r="H534" s="18"/>
    </row>
    <row r="535" spans="1:8" ht="38.25">
      <c r="A535" s="21" t="str">
        <f>+'11+'!A144</f>
        <v>подпрограмма "Обеспечение социальной поддержки граждан на оплату жилого помещения и коммунальных услуг"</v>
      </c>
      <c r="B535" s="17"/>
      <c r="C535" s="17" t="str">
        <f>+'11+'!C144</f>
        <v>10</v>
      </c>
      <c r="D535" s="17" t="str">
        <f>+'11+'!D144</f>
        <v>03</v>
      </c>
      <c r="E535" s="17" t="str">
        <f>+'11+'!E144</f>
        <v>01 3 00 00000</v>
      </c>
      <c r="F535" s="17">
        <f>+'11+'!F144</f>
        <v>0</v>
      </c>
      <c r="G535" s="16">
        <f>+G536+G544</f>
        <v>5718.4</v>
      </c>
      <c r="H535" s="16">
        <f>+H536+H544</f>
        <v>5755.2</v>
      </c>
    </row>
    <row r="536" spans="1:8" ht="25.5">
      <c r="A536" s="21" t="str">
        <f>+'11+'!A145</f>
        <v>Основное мероприятие: меры социальной поддержки инвалидам</v>
      </c>
      <c r="B536" s="17"/>
      <c r="C536" s="17" t="str">
        <f>+'11+'!C145</f>
        <v>10</v>
      </c>
      <c r="D536" s="17" t="str">
        <f>+'11+'!D145</f>
        <v>03</v>
      </c>
      <c r="E536" s="17" t="str">
        <f>+'11+'!E145</f>
        <v>01 3 01 00000</v>
      </c>
      <c r="F536" s="17">
        <f>+'11+'!F145</f>
        <v>0</v>
      </c>
      <c r="G536" s="16">
        <f>+G537</f>
        <v>2672.8</v>
      </c>
      <c r="H536" s="16">
        <f>+H537</f>
        <v>2690</v>
      </c>
    </row>
    <row r="537" spans="1:8" ht="25.5">
      <c r="A537" s="21" t="str">
        <f>+'11+'!A146</f>
        <v>Оплата жилищно-коммунальных услуг отдельным категориям граждан</v>
      </c>
      <c r="B537" s="17"/>
      <c r="C537" s="17" t="str">
        <f>+'11+'!C146</f>
        <v>10</v>
      </c>
      <c r="D537" s="17" t="str">
        <f>+'11+'!D146</f>
        <v>03</v>
      </c>
      <c r="E537" s="17" t="str">
        <f>+'11+'!E146</f>
        <v>01 3 01 52500</v>
      </c>
      <c r="F537" s="17">
        <f>+'11+'!F146</f>
        <v>0</v>
      </c>
      <c r="G537" s="16">
        <f>+G538+G541</f>
        <v>2672.8</v>
      </c>
      <c r="H537" s="16">
        <f>+H538+H541</f>
        <v>2690</v>
      </c>
    </row>
    <row r="538" spans="1:8" ht="25.5">
      <c r="A538" s="21" t="str">
        <f>+'11+'!A147</f>
        <v>Закупка товаров, работ и услуг для государственных (муниципальных) нужд</v>
      </c>
      <c r="B538" s="17"/>
      <c r="C538" s="17" t="str">
        <f>+'11+'!C147</f>
        <v>10</v>
      </c>
      <c r="D538" s="17" t="str">
        <f>+'11+'!D147</f>
        <v>03</v>
      </c>
      <c r="E538" s="17" t="str">
        <f>+'11+'!E147</f>
        <v>01 3 01 52500</v>
      </c>
      <c r="F538" s="17">
        <f>+'11+'!F147</f>
        <v>200</v>
      </c>
      <c r="G538" s="18">
        <f>+G539</f>
        <v>38</v>
      </c>
      <c r="H538" s="18">
        <f>+H539</f>
        <v>28</v>
      </c>
    </row>
    <row r="539" spans="1:8" ht="25.5">
      <c r="A539" s="21" t="str">
        <f>+'11+'!A148</f>
        <v>Иные закупки товаров, работ и услуг для государственных (муниципальных) нужд</v>
      </c>
      <c r="B539" s="17"/>
      <c r="C539" s="17" t="str">
        <f>+'11+'!C148</f>
        <v>10</v>
      </c>
      <c r="D539" s="17" t="str">
        <f>+'11+'!D148</f>
        <v>03</v>
      </c>
      <c r="E539" s="17" t="str">
        <f>+'11+'!E148</f>
        <v>01 3 01 52500</v>
      </c>
      <c r="F539" s="17">
        <f>+'11+'!F148</f>
        <v>240</v>
      </c>
      <c r="G539" s="18">
        <f>+G540</f>
        <v>38</v>
      </c>
      <c r="H539" s="18">
        <f>+H540</f>
        <v>28</v>
      </c>
    </row>
    <row r="540" spans="1:8" ht="25.5">
      <c r="A540" s="21" t="str">
        <f>+'11+'!A149</f>
        <v>Прочая закупка товаров, работ и услуг для государственных (муниципальных) нужд</v>
      </c>
      <c r="B540" s="17"/>
      <c r="C540" s="17" t="str">
        <f>+'11+'!C149</f>
        <v>10</v>
      </c>
      <c r="D540" s="17" t="str">
        <f>+'11+'!D149</f>
        <v>03</v>
      </c>
      <c r="E540" s="17" t="str">
        <f>+'11+'!E149</f>
        <v>01 3 01 52500</v>
      </c>
      <c r="F540" s="17">
        <f>+'11+'!F149</f>
        <v>244</v>
      </c>
      <c r="G540" s="18">
        <f>+'12'!G144</f>
        <v>38</v>
      </c>
      <c r="H540" s="18">
        <f>+'12'!H144</f>
        <v>28</v>
      </c>
    </row>
    <row r="541" spans="1:8" ht="25.5">
      <c r="A541" s="21" t="str">
        <f>+'11+'!A150</f>
        <v>Социальное обеспечение и иные выплаты населению</v>
      </c>
      <c r="B541" s="17"/>
      <c r="C541" s="17" t="str">
        <f>+'11+'!C150</f>
        <v>10</v>
      </c>
      <c r="D541" s="17" t="str">
        <f>+'11+'!D150</f>
        <v>03</v>
      </c>
      <c r="E541" s="17" t="str">
        <f>+'11+'!E150</f>
        <v>01 3 01 52500</v>
      </c>
      <c r="F541" s="17" t="str">
        <f>+'11+'!F150</f>
        <v>300</v>
      </c>
      <c r="G541" s="16">
        <f>+G542</f>
        <v>2634.8</v>
      </c>
      <c r="H541" s="16">
        <f>+H542</f>
        <v>2662</v>
      </c>
    </row>
    <row r="542" spans="1:8" ht="25.5">
      <c r="A542" s="21" t="str">
        <f>+'11+'!A151</f>
        <v>Публичные нормативные социальные выплаты гражданам</v>
      </c>
      <c r="B542" s="17"/>
      <c r="C542" s="17" t="str">
        <f>+'11+'!C151</f>
        <v>10</v>
      </c>
      <c r="D542" s="17" t="str">
        <f>+'11+'!D151</f>
        <v>03</v>
      </c>
      <c r="E542" s="17" t="str">
        <f>+'11+'!E151</f>
        <v>01 3 01 52500</v>
      </c>
      <c r="F542" s="17" t="str">
        <f>+'11+'!F151</f>
        <v>310</v>
      </c>
      <c r="G542" s="18">
        <f>+G543</f>
        <v>2634.8</v>
      </c>
      <c r="H542" s="18">
        <f>+H543</f>
        <v>2662</v>
      </c>
    </row>
    <row r="543" spans="1:8" ht="38.25">
      <c r="A543" s="21" t="str">
        <f>+'11+'!A152</f>
        <v>Пособия, коменсации, меры социальной поддержки насления по публичным нормативным обязательствам</v>
      </c>
      <c r="B543" s="17"/>
      <c r="C543" s="17" t="str">
        <f>+'11+'!C152</f>
        <v>10</v>
      </c>
      <c r="D543" s="17" t="str">
        <f>+'11+'!D152</f>
        <v>03</v>
      </c>
      <c r="E543" s="17" t="str">
        <f>+'11+'!E152</f>
        <v>01 3 01 52500</v>
      </c>
      <c r="F543" s="17" t="str">
        <f>+'11+'!F152</f>
        <v>313</v>
      </c>
      <c r="G543" s="18">
        <f>+'12'!G147</f>
        <v>2634.8</v>
      </c>
      <c r="H543" s="18">
        <f>+'12'!H147</f>
        <v>2662</v>
      </c>
    </row>
    <row r="544" spans="1:8" ht="25.5">
      <c r="A544" s="21" t="str">
        <f>+'11+'!A153</f>
        <v>Основное мероприятие: Меры социальной поддержки малообеспеченным семьям</v>
      </c>
      <c r="B544" s="17"/>
      <c r="C544" s="17" t="str">
        <f>+'11+'!C153</f>
        <v>10</v>
      </c>
      <c r="D544" s="17" t="str">
        <f>+'11+'!D153</f>
        <v>03</v>
      </c>
      <c r="E544" s="17" t="str">
        <f>+'11+'!E153</f>
        <v>01 3 02 00000</v>
      </c>
      <c r="F544" s="17">
        <f>+'11+'!F153</f>
        <v>0</v>
      </c>
      <c r="G544" s="16">
        <f>+G545</f>
        <v>3045.6</v>
      </c>
      <c r="H544" s="16">
        <f>+H545</f>
        <v>3065.2</v>
      </c>
    </row>
    <row r="545" spans="1:8" ht="38.25">
      <c r="A545" s="21" t="str">
        <f>+'11+'!A154</f>
        <v>Предоставление гражданам субсидий на оплату жилого помещения и коммунальных услуг</v>
      </c>
      <c r="B545" s="17"/>
      <c r="C545" s="17" t="str">
        <f>+'11+'!C154</f>
        <v>10</v>
      </c>
      <c r="D545" s="17" t="str">
        <f>+'11+'!D154</f>
        <v>03</v>
      </c>
      <c r="E545" s="17" t="str">
        <f>+'11+'!E154</f>
        <v>01 3 02 76030</v>
      </c>
      <c r="F545" s="17">
        <f>+'11+'!F154</f>
        <v>0</v>
      </c>
      <c r="G545" s="16">
        <f>+G546+G549</f>
        <v>3045.6</v>
      </c>
      <c r="H545" s="16">
        <f>+H546+H549</f>
        <v>3065.2</v>
      </c>
    </row>
    <row r="546" spans="1:8" ht="25.5">
      <c r="A546" s="21" t="str">
        <f>+'11+'!A155</f>
        <v>Закупка товаров, работ и услуг для государственных (муниципальных) нужд</v>
      </c>
      <c r="B546" s="17"/>
      <c r="C546" s="17" t="str">
        <f>+'11+'!C155</f>
        <v>10</v>
      </c>
      <c r="D546" s="17" t="str">
        <f>+'11+'!D155</f>
        <v>03</v>
      </c>
      <c r="E546" s="17" t="str">
        <f>+'11+'!E155</f>
        <v>01 3 02 76030</v>
      </c>
      <c r="F546" s="17">
        <f>+'11+'!F155</f>
        <v>200</v>
      </c>
      <c r="G546" s="16">
        <f>+G547</f>
        <v>28</v>
      </c>
      <c r="H546" s="16">
        <f>+H547</f>
        <v>16</v>
      </c>
    </row>
    <row r="547" spans="1:8" ht="25.5">
      <c r="A547" s="21" t="str">
        <f>+'11+'!A156</f>
        <v>Иные закупки товаров, работ и услуг для государственных (муниципальных) нужд</v>
      </c>
      <c r="B547" s="17"/>
      <c r="C547" s="17" t="str">
        <f>+'11+'!C156</f>
        <v>10</v>
      </c>
      <c r="D547" s="17" t="str">
        <f>+'11+'!D156</f>
        <v>03</v>
      </c>
      <c r="E547" s="17" t="str">
        <f>+'11+'!E156</f>
        <v>01 3 02 76030</v>
      </c>
      <c r="F547" s="17">
        <f>+'11+'!F156</f>
        <v>240</v>
      </c>
      <c r="G547" s="18">
        <f>+G548</f>
        <v>28</v>
      </c>
      <c r="H547" s="18">
        <f>+H548</f>
        <v>16</v>
      </c>
    </row>
    <row r="548" spans="1:8" ht="25.5">
      <c r="A548" s="21" t="str">
        <f>+'11+'!A157</f>
        <v>Прочая закупка товаров, работ и услуг для государственных (муниципальных) нужд</v>
      </c>
      <c r="B548" s="17"/>
      <c r="C548" s="17" t="str">
        <f>+'11+'!C157</f>
        <v>10</v>
      </c>
      <c r="D548" s="17" t="str">
        <f>+'11+'!D157</f>
        <v>03</v>
      </c>
      <c r="E548" s="17" t="str">
        <f>+'11+'!E157</f>
        <v>01 3 02 76030</v>
      </c>
      <c r="F548" s="17">
        <f>+'11+'!F157</f>
        <v>244</v>
      </c>
      <c r="G548" s="18">
        <f>+'12'!G152</f>
        <v>28</v>
      </c>
      <c r="H548" s="18">
        <f>+'12'!H152</f>
        <v>16</v>
      </c>
    </row>
    <row r="549" spans="1:8" ht="25.5">
      <c r="A549" s="21" t="str">
        <f>+'11+'!A158</f>
        <v>Социальное обеспечение и иные выплаты населению</v>
      </c>
      <c r="B549" s="17"/>
      <c r="C549" s="17" t="str">
        <f>+'11+'!C158</f>
        <v>10</v>
      </c>
      <c r="D549" s="17" t="str">
        <f>+'11+'!D158</f>
        <v>03</v>
      </c>
      <c r="E549" s="17" t="str">
        <f>+'11+'!E158</f>
        <v>01 3 02 76030</v>
      </c>
      <c r="F549" s="17" t="str">
        <f>+'11+'!F158</f>
        <v>300</v>
      </c>
      <c r="G549" s="16">
        <f>+G550</f>
        <v>3017.6</v>
      </c>
      <c r="H549" s="16">
        <f>+H550</f>
        <v>3049.2</v>
      </c>
    </row>
    <row r="550" spans="1:8" ht="25.5">
      <c r="A550" s="21" t="str">
        <f>+'11+'!A159</f>
        <v>Публичные нормативные социальные выплаты гражданам</v>
      </c>
      <c r="B550" s="17"/>
      <c r="C550" s="17" t="str">
        <f>+'11+'!C159</f>
        <v>10</v>
      </c>
      <c r="D550" s="17" t="str">
        <f>+'11+'!D159</f>
        <v>03</v>
      </c>
      <c r="E550" s="17" t="str">
        <f>+'11+'!E159</f>
        <v>01 3 02 76030</v>
      </c>
      <c r="F550" s="17" t="str">
        <f>+'11+'!F159</f>
        <v>310</v>
      </c>
      <c r="G550" s="18">
        <f>+G551</f>
        <v>3017.6</v>
      </c>
      <c r="H550" s="18">
        <f>+H551</f>
        <v>3049.2</v>
      </c>
    </row>
    <row r="551" spans="1:8" ht="38.25">
      <c r="A551" s="21" t="str">
        <f>+'11+'!A160</f>
        <v>Пособия, коменсации, меры социальной поддержки насления по публичным нормативным обязательствам</v>
      </c>
      <c r="B551" s="17"/>
      <c r="C551" s="17" t="str">
        <f>+'11+'!C160</f>
        <v>10</v>
      </c>
      <c r="D551" s="17" t="str">
        <f>+'11+'!D160</f>
        <v>03</v>
      </c>
      <c r="E551" s="17" t="str">
        <f>+'11+'!E160</f>
        <v>01 3 02 76030</v>
      </c>
      <c r="F551" s="17" t="str">
        <f>+'11+'!F160</f>
        <v>313</v>
      </c>
      <c r="G551" s="18">
        <f>+'12'!G155</f>
        <v>3017.6</v>
      </c>
      <c r="H551" s="18">
        <f>+'12'!H155</f>
        <v>3049.2</v>
      </c>
    </row>
    <row r="552" spans="1:8" ht="25.5">
      <c r="A552" s="21" t="str">
        <f>+'11+'!A591</f>
        <v>Муниципальная программа "Развитие сельского хозяйства"</v>
      </c>
      <c r="B552" s="21"/>
      <c r="C552" s="17" t="str">
        <f>+'11+'!C591</f>
        <v>10</v>
      </c>
      <c r="D552" s="17" t="str">
        <f>+'11+'!D591</f>
        <v>03</v>
      </c>
      <c r="E552" s="17" t="str">
        <f>+'11+'!E591</f>
        <v>04 0 00 00000</v>
      </c>
      <c r="F552" s="17">
        <f>+'11+'!F591</f>
        <v>0</v>
      </c>
      <c r="G552" s="16">
        <f t="shared" ref="G552:H557" si="28">+G553</f>
        <v>125.9</v>
      </c>
      <c r="H552" s="16">
        <f t="shared" si="28"/>
        <v>125.9</v>
      </c>
    </row>
    <row r="553" spans="1:8" ht="25.5">
      <c r="A553" s="21" t="str">
        <f>+'11+'!A592</f>
        <v>Подпрограмма "Устойчивое развитие сельских территорий"</v>
      </c>
      <c r="B553" s="21"/>
      <c r="C553" s="17" t="str">
        <f>+'11+'!C592</f>
        <v>10</v>
      </c>
      <c r="D553" s="17" t="str">
        <f>+'11+'!D592</f>
        <v>03</v>
      </c>
      <c r="E553" s="17" t="str">
        <f>+'11+'!E592</f>
        <v>04 1 00 00000</v>
      </c>
      <c r="F553" s="17">
        <f>+'11+'!F592</f>
        <v>0</v>
      </c>
      <c r="G553" s="16">
        <f t="shared" si="28"/>
        <v>125.9</v>
      </c>
      <c r="H553" s="16">
        <f t="shared" si="28"/>
        <v>125.9</v>
      </c>
    </row>
    <row r="554" spans="1:8" ht="25.5">
      <c r="A554" s="21" t="str">
        <f>+'11+'!A593</f>
        <v>Основное мероприятие: "Развитие сельхоз предприятий"</v>
      </c>
      <c r="B554" s="21"/>
      <c r="C554" s="17" t="str">
        <f>+'11+'!C593</f>
        <v>10</v>
      </c>
      <c r="D554" s="17" t="str">
        <f>+'11+'!D593</f>
        <v>03</v>
      </c>
      <c r="E554" s="17" t="str">
        <f>+'11+'!E593</f>
        <v>04 1 01 00000</v>
      </c>
      <c r="F554" s="17">
        <f>+'11+'!F593</f>
        <v>0</v>
      </c>
      <c r="G554" s="16">
        <f t="shared" si="28"/>
        <v>125.9</v>
      </c>
      <c r="H554" s="16">
        <f t="shared" si="28"/>
        <v>125.9</v>
      </c>
    </row>
    <row r="555" spans="1:8" ht="63.75">
      <c r="A555" s="21" t="str">
        <f>+'11+'!A594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555" s="21"/>
      <c r="C555" s="17" t="str">
        <f>+'11+'!C594</f>
        <v>10</v>
      </c>
      <c r="D555" s="17" t="str">
        <f>+'11+'!D594</f>
        <v>03</v>
      </c>
      <c r="E555" s="17" t="str">
        <f>+'11+'!E594</f>
        <v>04 1 01 72000</v>
      </c>
      <c r="F555" s="17">
        <f>+'11+'!F594</f>
        <v>0</v>
      </c>
      <c r="G555" s="16">
        <f t="shared" si="28"/>
        <v>125.9</v>
      </c>
      <c r="H555" s="16">
        <f t="shared" si="28"/>
        <v>125.9</v>
      </c>
    </row>
    <row r="556" spans="1:8" ht="38.25">
      <c r="A556" s="21" t="str">
        <f>+'11+'!A595</f>
        <v xml:space="preserve">Социальное обеспечение и иные выплаты населению
</v>
      </c>
      <c r="B556" s="21"/>
      <c r="C556" s="17" t="str">
        <f>+'11+'!C595</f>
        <v>10</v>
      </c>
      <c r="D556" s="17" t="str">
        <f>+'11+'!D595</f>
        <v>03</v>
      </c>
      <c r="E556" s="17" t="str">
        <f>+'11+'!E595</f>
        <v>04 1 01 72000</v>
      </c>
      <c r="F556" s="17">
        <f>+'11+'!F595</f>
        <v>300</v>
      </c>
      <c r="G556" s="16">
        <f t="shared" si="28"/>
        <v>125.9</v>
      </c>
      <c r="H556" s="16">
        <f t="shared" si="28"/>
        <v>125.9</v>
      </c>
    </row>
    <row r="557" spans="1:8" ht="51">
      <c r="A557" s="21" t="str">
        <f>+'11+'!A596</f>
        <v xml:space="preserve">Социальные выплаты гражданам, кроме публичных
нормативных социальных выплат
</v>
      </c>
      <c r="B557" s="21"/>
      <c r="C557" s="17" t="str">
        <f>+'11+'!C596</f>
        <v>10</v>
      </c>
      <c r="D557" s="17" t="str">
        <f>+'11+'!D596</f>
        <v>03</v>
      </c>
      <c r="E557" s="17" t="str">
        <f>+'11+'!E596</f>
        <v>04 1 01 72000</v>
      </c>
      <c r="F557" s="17">
        <f>+'11+'!F596</f>
        <v>320</v>
      </c>
      <c r="G557" s="16">
        <f t="shared" si="28"/>
        <v>125.9</v>
      </c>
      <c r="H557" s="16">
        <f t="shared" si="28"/>
        <v>125.9</v>
      </c>
    </row>
    <row r="558" spans="1:8" ht="25.5">
      <c r="A558" s="21" t="str">
        <f>+'11+'!A597</f>
        <v>Субсидии гражданам на приобретение жилья</v>
      </c>
      <c r="B558" s="21"/>
      <c r="C558" s="17" t="str">
        <f>+'11+'!C597</f>
        <v>10</v>
      </c>
      <c r="D558" s="17" t="str">
        <f>+'11+'!D597</f>
        <v>03</v>
      </c>
      <c r="E558" s="17" t="str">
        <f>+'11+'!E597</f>
        <v>04 1 01 72000</v>
      </c>
      <c r="F558" s="17">
        <f>+'11+'!F597</f>
        <v>322</v>
      </c>
      <c r="G558" s="16">
        <f>+'12'!G592</f>
        <v>125.9</v>
      </c>
      <c r="H558" s="16">
        <f>+'12'!H592</f>
        <v>125.9</v>
      </c>
    </row>
    <row r="559" spans="1:8" ht="38.25">
      <c r="A559" s="21" t="str">
        <f>+'12'!A593</f>
        <v>Программа "Совершенствование молодежной политики и развитие физической культуры"</v>
      </c>
      <c r="B559" s="21"/>
      <c r="C559" s="17" t="str">
        <f>+'12'!C593</f>
        <v>10</v>
      </c>
      <c r="D559" s="17" t="str">
        <f>+'12'!D593</f>
        <v>03</v>
      </c>
      <c r="E559" s="17" t="str">
        <f>+'12'!E593</f>
        <v>05 2 00 00000</v>
      </c>
      <c r="F559" s="17">
        <f>+'12'!F593</f>
        <v>0</v>
      </c>
      <c r="G559" s="16">
        <f t="shared" ref="G559:H563" si="29">+G560</f>
        <v>400</v>
      </c>
      <c r="H559" s="16">
        <f t="shared" si="29"/>
        <v>400</v>
      </c>
    </row>
    <row r="560" spans="1:8">
      <c r="A560" s="21" t="str">
        <f>+'12'!A594</f>
        <v>Подпрограмма "Молодежная политика"</v>
      </c>
      <c r="B560" s="21"/>
      <c r="C560" s="17" t="str">
        <f>+'12'!C594</f>
        <v>10</v>
      </c>
      <c r="D560" s="17" t="str">
        <f>+'12'!D594</f>
        <v>03</v>
      </c>
      <c r="E560" s="17" t="str">
        <f>+'12'!E594</f>
        <v>05 2 01 00000</v>
      </c>
      <c r="F560" s="17">
        <f>+'12'!F594</f>
        <v>0</v>
      </c>
      <c r="G560" s="16">
        <f t="shared" si="29"/>
        <v>400</v>
      </c>
      <c r="H560" s="16">
        <f t="shared" si="29"/>
        <v>400</v>
      </c>
    </row>
    <row r="561" spans="1:8" ht="25.5">
      <c r="A561" s="21" t="str">
        <f>+'12'!A595</f>
        <v>Субсидии на мероприятия подпрограммы "Обеспечение жильем молодых семей"</v>
      </c>
      <c r="B561" s="21"/>
      <c r="C561" s="17" t="str">
        <f>+'12'!C595</f>
        <v>10</v>
      </c>
      <c r="D561" s="17" t="str">
        <f>+'12'!D595</f>
        <v>03</v>
      </c>
      <c r="E561" s="17" t="str">
        <f>+'12'!E595</f>
        <v>05 2 01 50200</v>
      </c>
      <c r="F561" s="17">
        <f>+'12'!F595</f>
        <v>0</v>
      </c>
      <c r="G561" s="16">
        <f t="shared" si="29"/>
        <v>400</v>
      </c>
      <c r="H561" s="16">
        <f t="shared" si="29"/>
        <v>400</v>
      </c>
    </row>
    <row r="562" spans="1:8" ht="38.25">
      <c r="A562" s="21" t="str">
        <f>+'12'!A596</f>
        <v xml:space="preserve">Социальное обеспечение и иные выплаты населению
</v>
      </c>
      <c r="B562" s="21"/>
      <c r="C562" s="17" t="str">
        <f>+'12'!C596</f>
        <v>10</v>
      </c>
      <c r="D562" s="17" t="str">
        <f>+'12'!D596</f>
        <v>03</v>
      </c>
      <c r="E562" s="17" t="str">
        <f>+'12'!E596</f>
        <v>05 2 01 50200</v>
      </c>
      <c r="F562" s="17">
        <f>+'12'!F596</f>
        <v>300</v>
      </c>
      <c r="G562" s="16">
        <f t="shared" si="29"/>
        <v>400</v>
      </c>
      <c r="H562" s="16">
        <f t="shared" si="29"/>
        <v>400</v>
      </c>
    </row>
    <row r="563" spans="1:8" ht="51">
      <c r="A563" s="21" t="str">
        <f>+'12'!A597</f>
        <v xml:space="preserve">Социальные выплаты гражданам, кроме публичных
нормативных социальных выплат
</v>
      </c>
      <c r="B563" s="21"/>
      <c r="C563" s="17" t="str">
        <f>+'12'!C597</f>
        <v>10</v>
      </c>
      <c r="D563" s="17" t="str">
        <f>+'12'!D597</f>
        <v>03</v>
      </c>
      <c r="E563" s="17" t="str">
        <f>+'12'!E597</f>
        <v>05 2 01 50200</v>
      </c>
      <c r="F563" s="17">
        <f>+'12'!F597</f>
        <v>320</v>
      </c>
      <c r="G563" s="16">
        <f t="shared" si="29"/>
        <v>400</v>
      </c>
      <c r="H563" s="16">
        <f t="shared" si="29"/>
        <v>400</v>
      </c>
    </row>
    <row r="564" spans="1:8" ht="25.5">
      <c r="A564" s="21" t="str">
        <f>+'12'!A598</f>
        <v>Субсидии гражданам на приобретение жилья</v>
      </c>
      <c r="B564" s="21"/>
      <c r="C564" s="17" t="str">
        <f>+'12'!C598</f>
        <v>10</v>
      </c>
      <c r="D564" s="17" t="str">
        <f>+'12'!D598</f>
        <v>03</v>
      </c>
      <c r="E564" s="17" t="str">
        <f>+'12'!E598</f>
        <v>05 2 01 50200</v>
      </c>
      <c r="F564" s="17">
        <f>+'12'!F598</f>
        <v>322</v>
      </c>
      <c r="G564" s="16">
        <f>+'12'!G598</f>
        <v>400</v>
      </c>
      <c r="H564" s="16">
        <f>+'12'!H598</f>
        <v>400</v>
      </c>
    </row>
    <row r="565" spans="1:8" ht="25.5">
      <c r="A565" s="21" t="str">
        <f>+'11+'!A339</f>
        <v>Муниципальная программа "Развитие образования Овюрского кожууна"</v>
      </c>
      <c r="B565" s="17"/>
      <c r="C565" s="17" t="str">
        <f>+'11+'!C339</f>
        <v>10</v>
      </c>
      <c r="D565" s="17" t="str">
        <f>+'11+'!D339</f>
        <v>03</v>
      </c>
      <c r="E565" s="17" t="str">
        <f>+'11+'!E339</f>
        <v>07 0 00 00000</v>
      </c>
      <c r="F565" s="17">
        <f>+'11+'!F339</f>
        <v>0</v>
      </c>
      <c r="G565" s="16">
        <f t="shared" ref="G565:H569" si="30">+G566</f>
        <v>943.8</v>
      </c>
      <c r="H565" s="16">
        <f t="shared" si="30"/>
        <v>943.8</v>
      </c>
    </row>
    <row r="566" spans="1:8" ht="51">
      <c r="A566" s="21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566" s="17"/>
      <c r="C566" s="17" t="str">
        <f>+'11+'!C340</f>
        <v>10</v>
      </c>
      <c r="D566" s="17" t="str">
        <f>+'11+'!D340</f>
        <v>03</v>
      </c>
      <c r="E566" s="17" t="str">
        <f>+'11+'!E340</f>
        <v xml:space="preserve">07 7  00 00000 </v>
      </c>
      <c r="F566" s="17">
        <f>+'11+'!F340</f>
        <v>0</v>
      </c>
      <c r="G566" s="16">
        <f t="shared" si="30"/>
        <v>943.8</v>
      </c>
      <c r="H566" s="16">
        <f t="shared" si="30"/>
        <v>943.8</v>
      </c>
    </row>
    <row r="567" spans="1:8" ht="38.25">
      <c r="A567" s="21" t="str">
        <f>+'11+'!A341</f>
        <v>Основное мероприятие: Жилищно коммунальные услуги педработникам образования</v>
      </c>
      <c r="B567" s="17"/>
      <c r="C567" s="17" t="str">
        <f>+'11+'!C341</f>
        <v>10</v>
      </c>
      <c r="D567" s="17" t="str">
        <f>+'11+'!D341</f>
        <v>03</v>
      </c>
      <c r="E567" s="17" t="str">
        <f>+'11+'!E341</f>
        <v xml:space="preserve">07 7  01 00000 </v>
      </c>
      <c r="F567" s="17">
        <f>+'11+'!F341</f>
        <v>0</v>
      </c>
      <c r="G567" s="16">
        <f t="shared" si="30"/>
        <v>943.8</v>
      </c>
      <c r="H567" s="16">
        <f t="shared" si="30"/>
        <v>943.8</v>
      </c>
    </row>
    <row r="568" spans="1:8" ht="51">
      <c r="A568" s="21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568" s="17"/>
      <c r="C568" s="17" t="str">
        <f>+'11+'!C342</f>
        <v>10</v>
      </c>
      <c r="D568" s="17" t="str">
        <f>+'11+'!D342</f>
        <v>03</v>
      </c>
      <c r="E568" s="17" t="str">
        <f>+'11+'!E342</f>
        <v>07 7 01 76140</v>
      </c>
      <c r="F568" s="17" t="str">
        <f>+'11+'!F342</f>
        <v>600</v>
      </c>
      <c r="G568" s="16">
        <f t="shared" si="30"/>
        <v>943.8</v>
      </c>
      <c r="H568" s="16">
        <f t="shared" si="30"/>
        <v>943.8</v>
      </c>
    </row>
    <row r="569" spans="1:8">
      <c r="A569" s="21" t="str">
        <f>+'11+'!A343</f>
        <v>Субсидии бюджетным учреждениям</v>
      </c>
      <c r="B569" s="17"/>
      <c r="C569" s="17" t="str">
        <f>+'11+'!C343</f>
        <v>10</v>
      </c>
      <c r="D569" s="17" t="str">
        <f>+'11+'!D343</f>
        <v>03</v>
      </c>
      <c r="E569" s="17" t="str">
        <f>+'11+'!E343</f>
        <v>07 7 01 76140</v>
      </c>
      <c r="F569" s="17" t="str">
        <f>+'11+'!F343</f>
        <v>610</v>
      </c>
      <c r="G569" s="18">
        <f t="shared" si="30"/>
        <v>943.8</v>
      </c>
      <c r="H569" s="18">
        <f t="shared" si="30"/>
        <v>943.8</v>
      </c>
    </row>
    <row r="570" spans="1:8" ht="63.75">
      <c r="A570" s="21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570" s="17"/>
      <c r="C570" s="17" t="str">
        <f>+'11+'!C344</f>
        <v>10</v>
      </c>
      <c r="D570" s="17" t="str">
        <f>+'11+'!D344</f>
        <v>03</v>
      </c>
      <c r="E570" s="17" t="str">
        <f>+'11+'!E344</f>
        <v>07 7 01 76140</v>
      </c>
      <c r="F570" s="17" t="str">
        <f>+'11+'!F344</f>
        <v>611</v>
      </c>
      <c r="G570" s="18">
        <f>+'12'!G339</f>
        <v>943.8</v>
      </c>
      <c r="H570" s="18">
        <f>+'12'!H339</f>
        <v>943.8</v>
      </c>
    </row>
    <row r="571" spans="1:8">
      <c r="A571" s="21" t="str">
        <f>+'11+'!A345</f>
        <v>Социальное обеспечение населения</v>
      </c>
      <c r="B571" s="17"/>
      <c r="C571" s="17" t="str">
        <f>+'11+'!C345</f>
        <v>10</v>
      </c>
      <c r="D571" s="17" t="str">
        <f>+'11+'!D345</f>
        <v>04</v>
      </c>
      <c r="E571" s="17" t="str">
        <f>+'11+'!E345</f>
        <v xml:space="preserve">         </v>
      </c>
      <c r="F571" s="17" t="str">
        <f>+'11+'!F345</f>
        <v xml:space="preserve">   </v>
      </c>
      <c r="G571" s="16">
        <f>+G572+G578</f>
        <v>20539</v>
      </c>
      <c r="H571" s="16">
        <f>+H572+H578</f>
        <v>20671.100000000002</v>
      </c>
    </row>
    <row r="572" spans="1:8" ht="25.5">
      <c r="A572" s="21" t="str">
        <f>+'11+'!A346</f>
        <v xml:space="preserve">Программа "Развитие дошкольного образования" </v>
      </c>
      <c r="B572" s="17"/>
      <c r="C572" s="17" t="str">
        <f>+'11+'!C346</f>
        <v>10</v>
      </c>
      <c r="D572" s="17" t="str">
        <f>+'11+'!D346</f>
        <v>04</v>
      </c>
      <c r="E572" s="17" t="str">
        <f>+'11+'!E346</f>
        <v xml:space="preserve">07 1 00 00000 </v>
      </c>
      <c r="F572" s="17" t="str">
        <f>+'11+'!F346</f>
        <v xml:space="preserve">   </v>
      </c>
      <c r="G572" s="16">
        <f t="shared" ref="G572:H576" si="31">+G573</f>
        <v>3234.4</v>
      </c>
      <c r="H572" s="16">
        <f t="shared" si="31"/>
        <v>3255.2</v>
      </c>
    </row>
    <row r="573" spans="1:8" ht="51">
      <c r="A573" s="21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573" s="17"/>
      <c r="C573" s="17" t="str">
        <f>+'11+'!C347</f>
        <v>10</v>
      </c>
      <c r="D573" s="17" t="str">
        <f>+'11+'!D347</f>
        <v>04</v>
      </c>
      <c r="E573" s="17" t="str">
        <f>+'11+'!E347</f>
        <v>07 1 03 00000</v>
      </c>
      <c r="F573" s="17">
        <f>+'11+'!F347</f>
        <v>0</v>
      </c>
      <c r="G573" s="16">
        <f t="shared" si="31"/>
        <v>3234.4</v>
      </c>
      <c r="H573" s="16">
        <f t="shared" si="31"/>
        <v>3255.2</v>
      </c>
    </row>
    <row r="574" spans="1:8" ht="76.5">
      <c r="A574" s="21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574" s="17"/>
      <c r="C574" s="17" t="str">
        <f>+'11+'!C348</f>
        <v>10</v>
      </c>
      <c r="D574" s="17" t="str">
        <f>+'11+'!D348</f>
        <v>04</v>
      </c>
      <c r="E574" s="17" t="str">
        <f>+'11+'!E348</f>
        <v>07 1 03 76090</v>
      </c>
      <c r="F574" s="17">
        <f>+'11+'!F348</f>
        <v>0</v>
      </c>
      <c r="G574" s="16">
        <f t="shared" si="31"/>
        <v>3234.4</v>
      </c>
      <c r="H574" s="16">
        <f t="shared" si="31"/>
        <v>3255.2</v>
      </c>
    </row>
    <row r="575" spans="1:8" ht="25.5">
      <c r="A575" s="21" t="str">
        <f>+'11+'!A349</f>
        <v>Социальное обеспечение и иные выплаты населению</v>
      </c>
      <c r="B575" s="17"/>
      <c r="C575" s="17" t="str">
        <f>+'11+'!C349</f>
        <v>10</v>
      </c>
      <c r="D575" s="17" t="str">
        <f>+'11+'!D349</f>
        <v>04</v>
      </c>
      <c r="E575" s="17" t="str">
        <f>+'11+'!E349</f>
        <v>07 1 03 76090</v>
      </c>
      <c r="F575" s="17" t="str">
        <f>+'11+'!F349</f>
        <v>300</v>
      </c>
      <c r="G575" s="16">
        <f t="shared" si="31"/>
        <v>3234.4</v>
      </c>
      <c r="H575" s="16">
        <f t="shared" si="31"/>
        <v>3255.2</v>
      </c>
    </row>
    <row r="576" spans="1:8" ht="25.5">
      <c r="A576" s="21" t="str">
        <f>+'11+'!A350</f>
        <v>Публичные нормативные социальные выплаты гражданам</v>
      </c>
      <c r="B576" s="17"/>
      <c r="C576" s="17" t="str">
        <f>+'11+'!C350</f>
        <v>10</v>
      </c>
      <c r="D576" s="17" t="str">
        <f>+'11+'!D350</f>
        <v>04</v>
      </c>
      <c r="E576" s="17" t="str">
        <f>+'11+'!E350</f>
        <v>07 1 03 76090</v>
      </c>
      <c r="F576" s="17" t="str">
        <f>+'11+'!F350</f>
        <v>310</v>
      </c>
      <c r="G576" s="18">
        <f t="shared" si="31"/>
        <v>3234.4</v>
      </c>
      <c r="H576" s="18">
        <f t="shared" si="31"/>
        <v>3255.2</v>
      </c>
    </row>
    <row r="577" spans="1:8" ht="38.25">
      <c r="A577" s="21" t="str">
        <f>+'11+'!A351</f>
        <v>Пособия, коменсации, меры социальной поддержки насления по публичным нормативным обязательствам</v>
      </c>
      <c r="B577" s="17"/>
      <c r="C577" s="17" t="str">
        <f>+'11+'!C351</f>
        <v>10</v>
      </c>
      <c r="D577" s="17" t="str">
        <f>+'11+'!D351</f>
        <v>04</v>
      </c>
      <c r="E577" s="17" t="str">
        <f>+'11+'!E351</f>
        <v>07 1 03 76090</v>
      </c>
      <c r="F577" s="17" t="str">
        <f>+'11+'!F351</f>
        <v>313</v>
      </c>
      <c r="G577" s="18">
        <f>+'12'!G346</f>
        <v>3234.4</v>
      </c>
      <c r="H577" s="18">
        <f>+'12'!H346</f>
        <v>3255.2</v>
      </c>
    </row>
    <row r="578" spans="1:8">
      <c r="A578" s="20" t="str">
        <f>+'12'!A156</f>
        <v>"Охрана семьи и детства"</v>
      </c>
      <c r="B578" s="20"/>
      <c r="C578" s="16" t="str">
        <f>+'12'!C156</f>
        <v>10</v>
      </c>
      <c r="D578" s="16" t="str">
        <f>+'12'!D156</f>
        <v>04</v>
      </c>
      <c r="E578" s="16" t="str">
        <f>+'12'!E156</f>
        <v>01 2 00 00000</v>
      </c>
      <c r="F578" s="16">
        <f>+'12'!F156</f>
        <v>0</v>
      </c>
      <c r="G578" s="16">
        <f>+'12'!G156</f>
        <v>17304.599999999999</v>
      </c>
      <c r="H578" s="16">
        <f>+'12'!H156</f>
        <v>17415.900000000001</v>
      </c>
    </row>
    <row r="579" spans="1:8" ht="38.25">
      <c r="A579" s="20" t="str">
        <f>+'12'!A157</f>
        <v>Основное мероприятие: Социальные гарантии гражданам, осуществляющих уход за детьми до 1,5 лет</v>
      </c>
      <c r="B579" s="20"/>
      <c r="C579" s="16" t="str">
        <f>+'12'!C157</f>
        <v>10</v>
      </c>
      <c r="D579" s="16" t="str">
        <f>+'12'!D157</f>
        <v>04</v>
      </c>
      <c r="E579" s="16" t="str">
        <f>+'12'!E157</f>
        <v>01 2 02 00000</v>
      </c>
      <c r="F579" s="16">
        <f>+'12'!F157</f>
        <v>0</v>
      </c>
      <c r="G579" s="16">
        <f>+'12'!G157</f>
        <v>17304.599999999999</v>
      </c>
      <c r="H579" s="16">
        <f>+'12'!H157</f>
        <v>17415.900000000001</v>
      </c>
    </row>
    <row r="580" spans="1:8" ht="89.25">
      <c r="A580" s="20" t="str">
        <f>+'12'!A158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80" s="20"/>
      <c r="C580" s="16" t="str">
        <f>+'12'!C158</f>
        <v>10</v>
      </c>
      <c r="D580" s="16" t="str">
        <f>+'12'!D158</f>
        <v>04</v>
      </c>
      <c r="E580" s="16" t="str">
        <f>+'12'!E158</f>
        <v>01 2 02 53800</v>
      </c>
      <c r="F580" s="16">
        <f>+'12'!F158</f>
        <v>0</v>
      </c>
      <c r="G580" s="16">
        <f>+'12'!G158</f>
        <v>17304.599999999999</v>
      </c>
      <c r="H580" s="16">
        <f>+'12'!H158</f>
        <v>17415.900000000001</v>
      </c>
    </row>
    <row r="581" spans="1:8" ht="25.5">
      <c r="A581" s="20" t="str">
        <f>+'12'!A159</f>
        <v>Социальное обеспечение и иные выплаты населению</v>
      </c>
      <c r="B581" s="20"/>
      <c r="C581" s="16" t="str">
        <f>+'12'!C159</f>
        <v>10</v>
      </c>
      <c r="D581" s="16" t="str">
        <f>+'12'!D159</f>
        <v>04</v>
      </c>
      <c r="E581" s="16" t="str">
        <f>+'12'!E159</f>
        <v>01 2 02 53800</v>
      </c>
      <c r="F581" s="16" t="str">
        <f>+'12'!F159</f>
        <v>300</v>
      </c>
      <c r="G581" s="16">
        <f>+'12'!G159</f>
        <v>17304.599999999999</v>
      </c>
      <c r="H581" s="16">
        <f>+'12'!H159</f>
        <v>17415.900000000001</v>
      </c>
    </row>
    <row r="582" spans="1:8" ht="25.5">
      <c r="A582" s="20" t="str">
        <f>+'12'!A160</f>
        <v>Публичные нормативные социальные выплаты гражданам</v>
      </c>
      <c r="B582" s="20"/>
      <c r="C582" s="16" t="str">
        <f>+'12'!C160</f>
        <v>10</v>
      </c>
      <c r="D582" s="16" t="str">
        <f>+'12'!D160</f>
        <v>04</v>
      </c>
      <c r="E582" s="16" t="str">
        <f>+'12'!E160</f>
        <v>01 2 02 53800</v>
      </c>
      <c r="F582" s="16" t="str">
        <f>+'12'!F160</f>
        <v>310</v>
      </c>
      <c r="G582" s="16">
        <f>+'12'!G160</f>
        <v>17304.599999999999</v>
      </c>
      <c r="H582" s="16">
        <f>+'12'!H160</f>
        <v>17415.900000000001</v>
      </c>
    </row>
    <row r="583" spans="1:8" ht="38.25">
      <c r="A583" s="20" t="str">
        <f>+'12'!A161</f>
        <v>Пособия и компесации, меры социальной поддержки по публичным нормативным обязательствам</v>
      </c>
      <c r="B583" s="20"/>
      <c r="C583" s="16" t="str">
        <f>+'12'!C161</f>
        <v>10</v>
      </c>
      <c r="D583" s="16" t="str">
        <f>+'12'!D161</f>
        <v>04</v>
      </c>
      <c r="E583" s="16" t="str">
        <f>+'12'!E161</f>
        <v>01 2 02 53800</v>
      </c>
      <c r="F583" s="16" t="str">
        <f>+'12'!F161</f>
        <v>313</v>
      </c>
      <c r="G583" s="16">
        <f>+'12'!G161</f>
        <v>17304.599999999999</v>
      </c>
      <c r="H583" s="16">
        <f>+'12'!H161</f>
        <v>17415.900000000001</v>
      </c>
    </row>
    <row r="584" spans="1:8" ht="25.5">
      <c r="A584" s="21" t="str">
        <f>+'11+'!A167</f>
        <v>Другие вопросы в области социальной политики</v>
      </c>
      <c r="B584" s="17"/>
      <c r="C584" s="17" t="str">
        <f>+'11+'!C167</f>
        <v>10</v>
      </c>
      <c r="D584" s="17" t="str">
        <f>+'11+'!D167</f>
        <v>06</v>
      </c>
      <c r="E584" s="17" t="str">
        <f>+'11+'!E167</f>
        <v xml:space="preserve">         </v>
      </c>
      <c r="F584" s="17" t="str">
        <f>+'11+'!F167</f>
        <v xml:space="preserve">   </v>
      </c>
      <c r="G584" s="16">
        <f>+G585</f>
        <v>3114.4300000000003</v>
      </c>
      <c r="H584" s="16">
        <f>+H585</f>
        <v>3116.03</v>
      </c>
    </row>
    <row r="585" spans="1:8" ht="38.25">
      <c r="A585" s="21" t="str">
        <f>+'11+'!A168</f>
        <v>Подпрограмма "Обеспечение реализации муниципальной программы и прочие мероприятия"</v>
      </c>
      <c r="B585" s="17"/>
      <c r="C585" s="17">
        <f>+'11+'!C168</f>
        <v>10</v>
      </c>
      <c r="D585" s="17" t="str">
        <f>+'11+'!D168</f>
        <v>06</v>
      </c>
      <c r="E585" s="17" t="str">
        <f>+'11+'!E168</f>
        <v>01 4 00 00000</v>
      </c>
      <c r="F585" s="17" t="str">
        <f>+'11+'!F168</f>
        <v xml:space="preserve">   </v>
      </c>
      <c r="G585" s="16">
        <f>+G586+G600</f>
        <v>3114.4300000000003</v>
      </c>
      <c r="H585" s="16">
        <f>+H586+H600</f>
        <v>3116.03</v>
      </c>
    </row>
    <row r="586" spans="1:8" ht="25.5">
      <c r="A586" s="21" t="str">
        <f>+'11+'!A169</f>
        <v>Основное мероприятие:Обеспечение деятельности органа социальной защиты</v>
      </c>
      <c r="B586" s="17"/>
      <c r="C586" s="17">
        <f>+'11+'!C169</f>
        <v>10</v>
      </c>
      <c r="D586" s="17" t="str">
        <f>+'11+'!D169</f>
        <v>06</v>
      </c>
      <c r="E586" s="17" t="str">
        <f>+'11+'!E169</f>
        <v>01 4 01 00000</v>
      </c>
      <c r="F586" s="17">
        <f>+'11+'!F169</f>
        <v>0</v>
      </c>
      <c r="G586" s="16">
        <f>+G587</f>
        <v>2852.4300000000003</v>
      </c>
      <c r="H586" s="16">
        <f>+H587</f>
        <v>2852.4300000000003</v>
      </c>
    </row>
    <row r="587" spans="1:8" ht="25.5">
      <c r="A587" s="21" t="str">
        <f>+'11+'!A170</f>
        <v>Обеспечение деятельности органов местного самоуправления</v>
      </c>
      <c r="B587" s="17"/>
      <c r="C587" s="17">
        <f>+'11+'!C170</f>
        <v>10</v>
      </c>
      <c r="D587" s="17" t="str">
        <f>+'11+'!D170</f>
        <v>06</v>
      </c>
      <c r="E587" s="17" t="str">
        <f>+'11+'!E170</f>
        <v>01 4 01 00019</v>
      </c>
      <c r="F587" s="17" t="str">
        <f>+'11+'!F170</f>
        <v xml:space="preserve">   </v>
      </c>
      <c r="G587" s="16">
        <f>+G588+G592+G596</f>
        <v>2852.4300000000003</v>
      </c>
      <c r="H587" s="16">
        <f>+H588+H592+H596</f>
        <v>2852.4300000000003</v>
      </c>
    </row>
    <row r="588" spans="1:8" ht="25.5">
      <c r="A588" s="21" t="str">
        <f>+'11+'!A171</f>
        <v>Расходы на выплаты персоналу государственных (муниципальных) органов</v>
      </c>
      <c r="B588" s="17"/>
      <c r="C588" s="17">
        <f>+'11+'!C171</f>
        <v>10</v>
      </c>
      <c r="D588" s="17" t="str">
        <f>+'11+'!D171</f>
        <v>06</v>
      </c>
      <c r="E588" s="17" t="str">
        <f>+'11+'!E171</f>
        <v>01 4 01 00019</v>
      </c>
      <c r="F588" s="17" t="str">
        <f>+'11+'!F171</f>
        <v>120</v>
      </c>
      <c r="G588" s="18">
        <f>+G589+G590+G591</f>
        <v>2632.4300000000003</v>
      </c>
      <c r="H588" s="18">
        <f>+H589+H590+H591</f>
        <v>2632.4300000000003</v>
      </c>
    </row>
    <row r="589" spans="1:8">
      <c r="A589" s="21" t="str">
        <f>+'11+'!A172</f>
        <v>Фонд оплаты труда и страховые взносы</v>
      </c>
      <c r="B589" s="17"/>
      <c r="C589" s="17">
        <f>+'11+'!C172</f>
        <v>10</v>
      </c>
      <c r="D589" s="17" t="str">
        <f>+'11+'!D172</f>
        <v>06</v>
      </c>
      <c r="E589" s="17" t="str">
        <f>+'11+'!E172</f>
        <v>01 4 01 00019</v>
      </c>
      <c r="F589" s="17" t="str">
        <f>+'11+'!F172</f>
        <v>121</v>
      </c>
      <c r="G589" s="18">
        <f>+'12'!G167</f>
        <v>2009.39</v>
      </c>
      <c r="H589" s="18">
        <f>+'12'!H167</f>
        <v>2009.39</v>
      </c>
    </row>
    <row r="590" spans="1:8" ht="25.5">
      <c r="A590" s="21" t="str">
        <f>+'11+'!A173</f>
        <v>Иные выплаты персоналу, за исключением фонда оплаты труда</v>
      </c>
      <c r="B590" s="17"/>
      <c r="C590" s="17">
        <f>+'11+'!C173</f>
        <v>10</v>
      </c>
      <c r="D590" s="17" t="str">
        <f>+'11+'!D173</f>
        <v>06</v>
      </c>
      <c r="E590" s="17" t="str">
        <f>+'11+'!E173</f>
        <v>01 4 01 00019</v>
      </c>
      <c r="F590" s="17" t="str">
        <f>+'11+'!F173</f>
        <v>122</v>
      </c>
      <c r="G590" s="18">
        <f>+'12'!G168</f>
        <v>16.2</v>
      </c>
      <c r="H590" s="18">
        <f>+'12'!H168</f>
        <v>16.2</v>
      </c>
    </row>
    <row r="591" spans="1:8" ht="51">
      <c r="A591" s="21" t="str">
        <f>+'11+'!A174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591" s="17"/>
      <c r="C591" s="17">
        <f>+'11+'!C174</f>
        <v>10</v>
      </c>
      <c r="D591" s="17" t="str">
        <f>+'11+'!D174</f>
        <v>06</v>
      </c>
      <c r="E591" s="17" t="str">
        <f>+'11+'!E174</f>
        <v>01 4 01 00019</v>
      </c>
      <c r="F591" s="17" t="str">
        <f>+'11+'!F174</f>
        <v>129</v>
      </c>
      <c r="G591" s="18">
        <f>+'12'!G169</f>
        <v>606.84</v>
      </c>
      <c r="H591" s="18">
        <f>+'12'!H169</f>
        <v>606.84</v>
      </c>
    </row>
    <row r="592" spans="1:8" ht="25.5">
      <c r="A592" s="21" t="str">
        <f>+'11+'!A175</f>
        <v>Закупка товаров, работ и услуг для государственных (муниципальных) нужд</v>
      </c>
      <c r="B592" s="17"/>
      <c r="C592" s="17">
        <f>+'11+'!C175</f>
        <v>10</v>
      </c>
      <c r="D592" s="17" t="str">
        <f>+'11+'!D175</f>
        <v>06</v>
      </c>
      <c r="E592" s="17" t="str">
        <f>+'11+'!E175</f>
        <v>01 4 01 00019</v>
      </c>
      <c r="F592" s="17" t="str">
        <f>+'11+'!F175</f>
        <v>200</v>
      </c>
      <c r="G592" s="18">
        <f>+G593</f>
        <v>200</v>
      </c>
      <c r="H592" s="18">
        <f>+H593</f>
        <v>200</v>
      </c>
    </row>
    <row r="593" spans="1:8" ht="25.5">
      <c r="A593" s="21" t="str">
        <f>+'11+'!A176</f>
        <v>Иные закупки товаров, работ и услуг для государственных (муниципальных) нужд</v>
      </c>
      <c r="B593" s="17"/>
      <c r="C593" s="17">
        <f>+'11+'!C176</f>
        <v>10</v>
      </c>
      <c r="D593" s="17" t="str">
        <f>+'11+'!D176</f>
        <v>06</v>
      </c>
      <c r="E593" s="17" t="str">
        <f>+'11+'!E176</f>
        <v>01 4 01 00019</v>
      </c>
      <c r="F593" s="17" t="str">
        <f>+'11+'!F176</f>
        <v>240</v>
      </c>
      <c r="G593" s="18">
        <f>+G594+G595</f>
        <v>200</v>
      </c>
      <c r="H593" s="18">
        <f>+H594+H595</f>
        <v>200</v>
      </c>
    </row>
    <row r="594" spans="1:8" ht="38.25">
      <c r="A594" s="21" t="str">
        <f>+'11+'!A177</f>
        <v>Закупка товаров, работ, услкг в сфере информационно- коммуникационных технологий</v>
      </c>
      <c r="B594" s="17"/>
      <c r="C594" s="17">
        <f>+'11+'!C177</f>
        <v>10</v>
      </c>
      <c r="D594" s="17" t="str">
        <f>+'11+'!D177</f>
        <v>06</v>
      </c>
      <c r="E594" s="17" t="str">
        <f>+'11+'!E177</f>
        <v>01 4 01 00019</v>
      </c>
      <c r="F594" s="17" t="str">
        <f>+'11+'!F177</f>
        <v>242</v>
      </c>
      <c r="G594" s="18">
        <f>+'12'!G172</f>
        <v>172</v>
      </c>
      <c r="H594" s="18">
        <f>+'12'!H172</f>
        <v>172</v>
      </c>
    </row>
    <row r="595" spans="1:8" ht="25.5">
      <c r="A595" s="21" t="str">
        <f>+'11+'!A178</f>
        <v>Прочая закупка товаров, работ и услуг для государственных (муниципальных) нужд</v>
      </c>
      <c r="B595" s="17"/>
      <c r="C595" s="17">
        <f>+'11+'!C178</f>
        <v>10</v>
      </c>
      <c r="D595" s="17" t="str">
        <f>+'11+'!D178</f>
        <v>06</v>
      </c>
      <c r="E595" s="17" t="str">
        <f>+'11+'!E178</f>
        <v>01 4 01 00019</v>
      </c>
      <c r="F595" s="17" t="str">
        <f>+'11+'!F178</f>
        <v>244</v>
      </c>
      <c r="G595" s="18">
        <f>+'12'!G173</f>
        <v>28</v>
      </c>
      <c r="H595" s="18">
        <f>+'12'!H173</f>
        <v>28</v>
      </c>
    </row>
    <row r="596" spans="1:8">
      <c r="A596" s="21" t="str">
        <f>+'11+'!A179</f>
        <v>Иные бюджетные ассигнования</v>
      </c>
      <c r="B596" s="17"/>
      <c r="C596" s="17">
        <f>+'11+'!C179</f>
        <v>10</v>
      </c>
      <c r="D596" s="17" t="str">
        <f>+'11+'!D179</f>
        <v>06</v>
      </c>
      <c r="E596" s="17" t="str">
        <f>+'11+'!E179</f>
        <v>01 4 01 00019</v>
      </c>
      <c r="F596" s="17" t="str">
        <f>+'11+'!F179</f>
        <v>800</v>
      </c>
      <c r="G596" s="16">
        <f>+G597</f>
        <v>20</v>
      </c>
      <c r="H596" s="16">
        <f>+H597</f>
        <v>20</v>
      </c>
    </row>
    <row r="597" spans="1:8">
      <c r="A597" s="21" t="str">
        <f>+'11+'!A180</f>
        <v>Уплата налогов, сборов, и иных платежей</v>
      </c>
      <c r="B597" s="17"/>
      <c r="C597" s="17">
        <f>+'11+'!C180</f>
        <v>10</v>
      </c>
      <c r="D597" s="17" t="str">
        <f>+'11+'!D180</f>
        <v>06</v>
      </c>
      <c r="E597" s="17" t="str">
        <f>+'11+'!E180</f>
        <v>01 4 01 00019</v>
      </c>
      <c r="F597" s="17" t="str">
        <f>+'11+'!F180</f>
        <v>850</v>
      </c>
      <c r="G597" s="18">
        <f>+G598+G599</f>
        <v>20</v>
      </c>
      <c r="H597" s="18">
        <f>+H598+H599</f>
        <v>20</v>
      </c>
    </row>
    <row r="598" spans="1:8" ht="25.5">
      <c r="A598" s="21" t="str">
        <f>+'11+'!A181</f>
        <v>Уплата налога на имущество организаций и земельного налога</v>
      </c>
      <c r="B598" s="17"/>
      <c r="C598" s="17">
        <f>+'11+'!C181</f>
        <v>10</v>
      </c>
      <c r="D598" s="17" t="str">
        <f>+'11+'!D181</f>
        <v>06</v>
      </c>
      <c r="E598" s="17" t="str">
        <f>+'11+'!E181</f>
        <v>01 4 01 00019</v>
      </c>
      <c r="F598" s="17" t="str">
        <f>+'11+'!F181</f>
        <v>851</v>
      </c>
      <c r="G598" s="18">
        <f>+'12'!G176</f>
        <v>20</v>
      </c>
      <c r="H598" s="18">
        <f>+'12'!H176</f>
        <v>20</v>
      </c>
    </row>
    <row r="599" spans="1:8">
      <c r="A599" s="20" t="str">
        <f>+'11+'!A182</f>
        <v>Уплата иных платежей</v>
      </c>
      <c r="B599" s="20"/>
      <c r="C599" s="16">
        <f>+'11+'!C182</f>
        <v>10</v>
      </c>
      <c r="D599" s="16" t="str">
        <f>+'11+'!D182</f>
        <v>06</v>
      </c>
      <c r="E599" s="16" t="str">
        <f>+'11+'!E182</f>
        <v>01 4 01 00019</v>
      </c>
      <c r="F599" s="16" t="str">
        <f>+'11+'!F182</f>
        <v>853</v>
      </c>
      <c r="G599" s="18">
        <f>+'12'!G177</f>
        <v>0</v>
      </c>
      <c r="H599" s="18">
        <f>+'12'!H177</f>
        <v>0</v>
      </c>
    </row>
    <row r="600" spans="1:8" ht="51">
      <c r="A600" s="21" t="str">
        <f>+'11+'!A183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600" s="17"/>
      <c r="C600" s="17">
        <f>+'11+'!C183</f>
        <v>10</v>
      </c>
      <c r="D600" s="17" t="str">
        <f>+'11+'!D183</f>
        <v>06</v>
      </c>
      <c r="E600" s="17" t="str">
        <f>+'11+'!E183</f>
        <v>01 4 02 00000</v>
      </c>
      <c r="F600" s="17">
        <f>+'11+'!F183</f>
        <v>0</v>
      </c>
      <c r="G600" s="16">
        <f>+G601</f>
        <v>262</v>
      </c>
      <c r="H600" s="16">
        <f>+H601</f>
        <v>263.60000000000002</v>
      </c>
    </row>
    <row r="601" spans="1:8" ht="76.5">
      <c r="A601" s="21" t="str">
        <f>+'11+'!A184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601" s="17"/>
      <c r="C601" s="17" t="str">
        <f>+'11+'!C184</f>
        <v>10</v>
      </c>
      <c r="D601" s="17" t="str">
        <f>+'11+'!D184</f>
        <v>06</v>
      </c>
      <c r="E601" s="17" t="str">
        <f>+'11+'!E184</f>
        <v>01 4 02 76040</v>
      </c>
      <c r="F601" s="17" t="str">
        <f>+'11+'!F184</f>
        <v xml:space="preserve">   </v>
      </c>
      <c r="G601" s="16">
        <f>+G602+G605</f>
        <v>262</v>
      </c>
      <c r="H601" s="16">
        <f>+H602+H605</f>
        <v>263.60000000000002</v>
      </c>
    </row>
    <row r="602" spans="1:8" hidden="1">
      <c r="A602" s="21" t="str">
        <f>+'11+'!A185</f>
        <v>Межбюджетные трансферты</v>
      </c>
      <c r="B602" s="17"/>
      <c r="C602" s="17" t="str">
        <f>+'11+'!C185</f>
        <v>10</v>
      </c>
      <c r="D602" s="17" t="str">
        <f>+'11+'!D185</f>
        <v>06</v>
      </c>
      <c r="E602" s="17" t="str">
        <f>+'11+'!E185</f>
        <v>01 4 02 76040</v>
      </c>
      <c r="F602" s="17" t="str">
        <f>+'11+'!F185</f>
        <v>100</v>
      </c>
      <c r="G602" s="16">
        <f>+G603</f>
        <v>0</v>
      </c>
      <c r="H602" s="16">
        <f>+H603</f>
        <v>0</v>
      </c>
    </row>
    <row r="603" spans="1:8" ht="25.5" hidden="1">
      <c r="A603" s="21" t="str">
        <f>+'11+'!A186</f>
        <v>Расходы на выплаты персоналу казенных учреждений</v>
      </c>
      <c r="B603" s="17"/>
      <c r="C603" s="17" t="str">
        <f>+'11+'!C186</f>
        <v>10</v>
      </c>
      <c r="D603" s="17" t="str">
        <f>+'11+'!D186</f>
        <v>06</v>
      </c>
      <c r="E603" s="17" t="str">
        <f>+'11+'!E186</f>
        <v>01 4 02 76040</v>
      </c>
      <c r="F603" s="17" t="str">
        <f>+'11+'!F186</f>
        <v>110</v>
      </c>
      <c r="G603" s="18">
        <f>+G604</f>
        <v>0</v>
      </c>
      <c r="H603" s="18">
        <f>+H604</f>
        <v>0</v>
      </c>
    </row>
    <row r="604" spans="1:8" ht="25.5" hidden="1">
      <c r="A604" s="21" t="str">
        <f>+'11+'!A187</f>
        <v>Иные выплаты персоналу, за исключением фонда оплаты труда</v>
      </c>
      <c r="B604" s="17"/>
      <c r="C604" s="17" t="str">
        <f>+'11+'!C187</f>
        <v>10</v>
      </c>
      <c r="D604" s="17" t="str">
        <f>+'11+'!D187</f>
        <v>06</v>
      </c>
      <c r="E604" s="17" t="str">
        <f>+'11+'!E187</f>
        <v>01 4 02 76040</v>
      </c>
      <c r="F604" s="17" t="str">
        <f>+'11+'!F187</f>
        <v>112</v>
      </c>
      <c r="G604" s="18">
        <f>+'12'!G182</f>
        <v>0</v>
      </c>
      <c r="H604" s="18">
        <f>+'12'!H182</f>
        <v>0</v>
      </c>
    </row>
    <row r="605" spans="1:8" ht="25.5">
      <c r="A605" s="21" t="str">
        <f>+'11+'!A188</f>
        <v>Закупка товаров, работ и услуг для государственных (муниципальных) нужд</v>
      </c>
      <c r="B605" s="17"/>
      <c r="C605" s="17">
        <f>+'11+'!C188</f>
        <v>10</v>
      </c>
      <c r="D605" s="17" t="str">
        <f>+'11+'!D188</f>
        <v>06</v>
      </c>
      <c r="E605" s="17" t="str">
        <f>+'11+'!E188</f>
        <v>01 4 02 76040</v>
      </c>
      <c r="F605" s="17" t="str">
        <f>+'11+'!F188</f>
        <v>200</v>
      </c>
      <c r="G605" s="18">
        <f>+G606+G607</f>
        <v>262</v>
      </c>
      <c r="H605" s="18">
        <f>+H606+H607</f>
        <v>263.60000000000002</v>
      </c>
    </row>
    <row r="606" spans="1:8" ht="38.25" hidden="1">
      <c r="A606" s="21" t="str">
        <f>+'11+'!A189</f>
        <v>Закупка товаров, работ, услкг в сфере информационно- коммуникационных технологий</v>
      </c>
      <c r="B606" s="17"/>
      <c r="C606" s="17" t="str">
        <f>+'11+'!C189</f>
        <v>10</v>
      </c>
      <c r="D606" s="17" t="str">
        <f>+'11+'!D189</f>
        <v>06</v>
      </c>
      <c r="E606" s="17" t="str">
        <f>+'11+'!E189</f>
        <v>01 4 02 76040</v>
      </c>
      <c r="F606" s="17" t="str">
        <f>+'11+'!F189</f>
        <v>242</v>
      </c>
      <c r="G606" s="18">
        <f>+'12'!G184</f>
        <v>0</v>
      </c>
      <c r="H606" s="18">
        <f>+'12'!H184</f>
        <v>0</v>
      </c>
    </row>
    <row r="607" spans="1:8" ht="25.5">
      <c r="A607" s="21" t="str">
        <f>+'11+'!A190</f>
        <v>Прочая закупка товаров, работ и услуг для государственных (муниципальных) нужд</v>
      </c>
      <c r="B607" s="17"/>
      <c r="C607" s="17" t="str">
        <f>+'11+'!C190</f>
        <v>10</v>
      </c>
      <c r="D607" s="17" t="str">
        <f>+'11+'!D190</f>
        <v>06</v>
      </c>
      <c r="E607" s="17" t="str">
        <f>+'11+'!E190</f>
        <v>01 4 02 76040</v>
      </c>
      <c r="F607" s="17" t="str">
        <f>+'11+'!F190</f>
        <v>244</v>
      </c>
      <c r="G607" s="18">
        <f>+'12'!G185</f>
        <v>262</v>
      </c>
      <c r="H607" s="18">
        <f>+'12'!H185</f>
        <v>263.60000000000002</v>
      </c>
    </row>
    <row r="608" spans="1:8">
      <c r="A608" s="21" t="str">
        <f>+'11+'!A609</f>
        <v>Физическая культура и спорт</v>
      </c>
      <c r="B608" s="17"/>
      <c r="C608" s="17" t="str">
        <f>+'11+'!C609</f>
        <v>11</v>
      </c>
      <c r="D608" s="17" t="str">
        <f>+'11+'!D609</f>
        <v xml:space="preserve">  </v>
      </c>
      <c r="E608" s="17" t="str">
        <f>+'11+'!E609</f>
        <v xml:space="preserve">         </v>
      </c>
      <c r="F608" s="17" t="str">
        <f>+'11+'!F609</f>
        <v xml:space="preserve">   </v>
      </c>
      <c r="G608" s="16">
        <f>+G609</f>
        <v>858.5</v>
      </c>
      <c r="H608" s="16">
        <f>+H609</f>
        <v>758.5</v>
      </c>
    </row>
    <row r="609" spans="1:8" ht="25.5">
      <c r="A609" s="21" t="str">
        <f>+'11+'!A610</f>
        <v>Другие вопросы в области физической культуры и спорта</v>
      </c>
      <c r="B609" s="17"/>
      <c r="C609" s="17" t="str">
        <f>+'11+'!C610</f>
        <v>11</v>
      </c>
      <c r="D609" s="17" t="str">
        <f>+'11+'!D610</f>
        <v>05</v>
      </c>
      <c r="E609" s="17" t="str">
        <f>+'11+'!E610</f>
        <v xml:space="preserve">         </v>
      </c>
      <c r="F609" s="17" t="str">
        <f>+'11+'!F610</f>
        <v xml:space="preserve">   </v>
      </c>
      <c r="G609" s="16">
        <f>+G610</f>
        <v>858.5</v>
      </c>
      <c r="H609" s="16">
        <f>+H610</f>
        <v>758.5</v>
      </c>
    </row>
    <row r="610" spans="1:8" ht="38.25">
      <c r="A610" s="21" t="str">
        <f>+'11+'!A611</f>
        <v>Программа "Совершенствование молодежной политики и развитие физической культуры и спорта"</v>
      </c>
      <c r="B610" s="17"/>
      <c r="C610" s="17" t="str">
        <f>+'11+'!C611</f>
        <v>11</v>
      </c>
      <c r="D610" s="17" t="str">
        <f>+'11+'!D611</f>
        <v>05</v>
      </c>
      <c r="E610" s="17" t="str">
        <f>+'11+'!E611</f>
        <v>05 0 00 00000</v>
      </c>
      <c r="F610" s="17" t="str">
        <f>+'11+'!F611</f>
        <v xml:space="preserve">   </v>
      </c>
      <c r="G610" s="16">
        <f>+G611+G620</f>
        <v>858.5</v>
      </c>
      <c r="H610" s="16">
        <f>+H611+H620</f>
        <v>758.5</v>
      </c>
    </row>
    <row r="611" spans="1:8" ht="25.5">
      <c r="A611" s="21" t="str">
        <f>+'11+'!A612</f>
        <v>Подпрограмма "Молодежная политика Овюрского кожууна"</v>
      </c>
      <c r="B611" s="21"/>
      <c r="C611" s="17" t="str">
        <f>+'11+'!C612</f>
        <v>11</v>
      </c>
      <c r="D611" s="17" t="str">
        <f>+'11+'!D612</f>
        <v>05</v>
      </c>
      <c r="E611" s="17" t="str">
        <f>+'11+'!E612</f>
        <v>05 1 00 00000</v>
      </c>
      <c r="F611" s="17" t="str">
        <f>+'11+'!F612</f>
        <v xml:space="preserve">   </v>
      </c>
      <c r="G611" s="16">
        <f>+G612</f>
        <v>257.7</v>
      </c>
      <c r="H611" s="16">
        <f>+H612</f>
        <v>257.7</v>
      </c>
    </row>
    <row r="612" spans="1:8" ht="36" customHeight="1">
      <c r="A612" s="21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612" s="21"/>
      <c r="C612" s="17" t="str">
        <f>+'11+'!C613</f>
        <v>11</v>
      </c>
      <c r="D612" s="17" t="str">
        <f>+'11+'!D613</f>
        <v>05</v>
      </c>
      <c r="E612" s="17" t="str">
        <f>+'11+'!E613</f>
        <v>05 1 01 00000</v>
      </c>
      <c r="F612" s="17">
        <f>+'11+'!F613</f>
        <v>0</v>
      </c>
      <c r="G612" s="16">
        <f>+G613</f>
        <v>257.7</v>
      </c>
      <c r="H612" s="16">
        <f>+H613</f>
        <v>257.7</v>
      </c>
    </row>
    <row r="613" spans="1:8" ht="25.5">
      <c r="A613" s="21" t="str">
        <f>+'11+'!A614</f>
        <v>Мероприятия в области поддержки молодых талантов</v>
      </c>
      <c r="B613" s="21"/>
      <c r="C613" s="17" t="str">
        <f>+'11+'!C614</f>
        <v>11</v>
      </c>
      <c r="D613" s="17" t="str">
        <f>+'11+'!D614</f>
        <v>05</v>
      </c>
      <c r="E613" s="17" t="str">
        <f>+'11+'!E614</f>
        <v>05 1 01 07020</v>
      </c>
      <c r="F613" s="17">
        <f>+'11+'!F614</f>
        <v>0</v>
      </c>
      <c r="G613" s="17">
        <f>+G614+G617</f>
        <v>257.7</v>
      </c>
      <c r="H613" s="17">
        <f>+H614+H617</f>
        <v>257.7</v>
      </c>
    </row>
    <row r="614" spans="1:8" ht="35.25" customHeight="1">
      <c r="A614" s="21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14" s="21"/>
      <c r="C614" s="17" t="str">
        <f>+'11+'!C615</f>
        <v>11</v>
      </c>
      <c r="D614" s="17" t="str">
        <f>+'11+'!D615</f>
        <v>05</v>
      </c>
      <c r="E614" s="17" t="str">
        <f>+'11+'!E615</f>
        <v>05 1 01 07020</v>
      </c>
      <c r="F614" s="17" t="str">
        <f>+'11+'!F615</f>
        <v>100</v>
      </c>
      <c r="G614" s="16">
        <f>+G615</f>
        <v>43</v>
      </c>
      <c r="H614" s="16">
        <f>+H615</f>
        <v>43</v>
      </c>
    </row>
    <row r="615" spans="1:8" ht="25.5">
      <c r="A615" s="21" t="str">
        <f>+'11+'!A616</f>
        <v>Расходы на выплаты персоналу казенных учреждений</v>
      </c>
      <c r="B615" s="21"/>
      <c r="C615" s="17" t="str">
        <f>+'11+'!C616</f>
        <v>11</v>
      </c>
      <c r="D615" s="17" t="str">
        <f>+'11+'!D616</f>
        <v>05</v>
      </c>
      <c r="E615" s="17" t="str">
        <f>+'11+'!E616</f>
        <v>05 1 01 07020</v>
      </c>
      <c r="F615" s="17" t="str">
        <f>+'11+'!F616</f>
        <v>110</v>
      </c>
      <c r="G615" s="18">
        <f>+G616</f>
        <v>43</v>
      </c>
      <c r="H615" s="18">
        <f>+H616</f>
        <v>43</v>
      </c>
    </row>
    <row r="616" spans="1:8" ht="63.75">
      <c r="A616" s="21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16" s="21"/>
      <c r="C616" s="17" t="str">
        <f>+'11+'!C617</f>
        <v>11</v>
      </c>
      <c r="D616" s="17" t="str">
        <f>+'11+'!D617</f>
        <v>05</v>
      </c>
      <c r="E616" s="17" t="str">
        <f>+'11+'!E617</f>
        <v>05 1 01 07020</v>
      </c>
      <c r="F616" s="17" t="str">
        <f>+'11+'!F617</f>
        <v>113</v>
      </c>
      <c r="G616" s="18">
        <f>+'12'!G607</f>
        <v>43</v>
      </c>
      <c r="H616" s="18">
        <f>+'12'!H607</f>
        <v>43</v>
      </c>
    </row>
    <row r="617" spans="1:8" ht="25.5">
      <c r="A617" s="21" t="str">
        <f>+'11+'!A618</f>
        <v>Закупка товаров, работ и услуг для государственных (муниципальных) нужд</v>
      </c>
      <c r="B617" s="21"/>
      <c r="C617" s="17" t="str">
        <f>+'11+'!C618</f>
        <v>11</v>
      </c>
      <c r="D617" s="17" t="str">
        <f>+'11+'!D618</f>
        <v>05</v>
      </c>
      <c r="E617" s="17" t="str">
        <f>+'11+'!E618</f>
        <v>05 1 01 07020</v>
      </c>
      <c r="F617" s="17" t="str">
        <f>+'11+'!F618</f>
        <v>200</v>
      </c>
      <c r="G617" s="16">
        <f>+G618</f>
        <v>214.7</v>
      </c>
      <c r="H617" s="18">
        <f>+G618</f>
        <v>214.7</v>
      </c>
    </row>
    <row r="618" spans="1:8" ht="25.5">
      <c r="A618" s="21" t="str">
        <f>+'11+'!A619</f>
        <v>Иные закупки товаров, работ и услуг для государственных (муниципальных) нужд</v>
      </c>
      <c r="B618" s="21"/>
      <c r="C618" s="17" t="str">
        <f>+'11+'!C619</f>
        <v>11</v>
      </c>
      <c r="D618" s="17" t="str">
        <f>+'11+'!D619</f>
        <v>05</v>
      </c>
      <c r="E618" s="17" t="str">
        <f>+'11+'!E619</f>
        <v>05 1 01 07020</v>
      </c>
      <c r="F618" s="17" t="str">
        <f>+'11+'!F619</f>
        <v>240</v>
      </c>
      <c r="G618" s="18">
        <f>+G619</f>
        <v>214.7</v>
      </c>
      <c r="H618" s="18">
        <f>+G619</f>
        <v>214.7</v>
      </c>
    </row>
    <row r="619" spans="1:8" ht="25.5">
      <c r="A619" s="21" t="str">
        <f>+'11+'!A620</f>
        <v>Прочая закупка товаров, работ и услуг для государственных (муниципальных) нужд</v>
      </c>
      <c r="B619" s="21"/>
      <c r="C619" s="17" t="str">
        <f>+'11+'!C620</f>
        <v>11</v>
      </c>
      <c r="D619" s="17" t="str">
        <f>+'11+'!D620</f>
        <v>05</v>
      </c>
      <c r="E619" s="17" t="str">
        <f>+'11+'!E620</f>
        <v>05 1 01 07020</v>
      </c>
      <c r="F619" s="17" t="str">
        <f>+'11+'!F620</f>
        <v>244</v>
      </c>
      <c r="G619" s="18">
        <f>+'12'!G610</f>
        <v>214.7</v>
      </c>
      <c r="H619" s="18">
        <f>+'12'!H610</f>
        <v>214.7</v>
      </c>
    </row>
    <row r="620" spans="1:8" ht="25.5">
      <c r="A620" s="21" t="str">
        <f>+'11+'!A621</f>
        <v>Подпрограмма "Развитие физической культуры и спорта"</v>
      </c>
      <c r="B620" s="17"/>
      <c r="C620" s="17" t="str">
        <f>+'11+'!C621</f>
        <v>11</v>
      </c>
      <c r="D620" s="17" t="str">
        <f>+'11+'!D621</f>
        <v>05</v>
      </c>
      <c r="E620" s="17" t="str">
        <f>+'11+'!E621</f>
        <v>05 2 00 00000</v>
      </c>
      <c r="F620" s="17" t="str">
        <f>+'11+'!F621</f>
        <v xml:space="preserve">   </v>
      </c>
      <c r="G620" s="16">
        <f>+G621</f>
        <v>600.79999999999995</v>
      </c>
      <c r="H620" s="16">
        <f>+H621</f>
        <v>500.8</v>
      </c>
    </row>
    <row r="621" spans="1:8" ht="38.25">
      <c r="A621" s="21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621" s="17"/>
      <c r="C621" s="17" t="str">
        <f>+'11+'!C622</f>
        <v>11</v>
      </c>
      <c r="D621" s="17" t="str">
        <f>+'11+'!D622</f>
        <v>05</v>
      </c>
      <c r="E621" s="17" t="str">
        <f>+'11+'!E622</f>
        <v>05 2 01 00000</v>
      </c>
      <c r="F621" s="17">
        <f>+'11+'!F622</f>
        <v>0</v>
      </c>
      <c r="G621" s="16">
        <f>+G622</f>
        <v>600.79999999999995</v>
      </c>
      <c r="H621" s="16">
        <f>+H622</f>
        <v>500.8</v>
      </c>
    </row>
    <row r="622" spans="1:8" ht="25.5">
      <c r="A622" s="21" t="str">
        <f>+'11+'!A623</f>
        <v>Мероприятия в области поддержки молодых талантов</v>
      </c>
      <c r="B622" s="17"/>
      <c r="C622" s="17" t="str">
        <f>+'11+'!C623</f>
        <v>11</v>
      </c>
      <c r="D622" s="17" t="str">
        <f>+'11+'!D623</f>
        <v>05</v>
      </c>
      <c r="E622" s="17" t="str">
        <f>+'11+'!E623</f>
        <v>05 2 01 07250</v>
      </c>
      <c r="F622" s="17">
        <f>+'11+'!F623</f>
        <v>0</v>
      </c>
      <c r="G622" s="16">
        <f>+G623+G626</f>
        <v>600.79999999999995</v>
      </c>
      <c r="H622" s="16">
        <f>+H623+H626</f>
        <v>500.8</v>
      </c>
    </row>
    <row r="623" spans="1:8" ht="76.5">
      <c r="A623" s="21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23" s="17"/>
      <c r="C623" s="17" t="str">
        <f>+'11+'!C624</f>
        <v>11</v>
      </c>
      <c r="D623" s="17" t="str">
        <f>+'11+'!D624</f>
        <v>05</v>
      </c>
      <c r="E623" s="17" t="str">
        <f>+'11+'!E624</f>
        <v>05 2 01 07250</v>
      </c>
      <c r="F623" s="17" t="str">
        <f>+'11+'!F624</f>
        <v>100</v>
      </c>
      <c r="G623" s="16">
        <f>+G624</f>
        <v>70</v>
      </c>
      <c r="H623" s="16">
        <f>+H624</f>
        <v>70</v>
      </c>
    </row>
    <row r="624" spans="1:8" ht="25.5">
      <c r="A624" s="21" t="str">
        <f>+'11+'!A625</f>
        <v>Расходы на выплаты персоналу казенных учреждений</v>
      </c>
      <c r="B624" s="17"/>
      <c r="C624" s="17" t="str">
        <f>+'11+'!C625</f>
        <v>11</v>
      </c>
      <c r="D624" s="17" t="str">
        <f>+'11+'!D625</f>
        <v>05</v>
      </c>
      <c r="E624" s="17" t="str">
        <f>+'11+'!E625</f>
        <v>05 2 01 07250</v>
      </c>
      <c r="F624" s="17" t="str">
        <f>+'11+'!F625</f>
        <v>110</v>
      </c>
      <c r="G624" s="18">
        <f>+G625</f>
        <v>70</v>
      </c>
      <c r="H624" s="18">
        <f>+H625</f>
        <v>70</v>
      </c>
    </row>
    <row r="625" spans="1:8" ht="63.75">
      <c r="A625" s="21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25" s="17"/>
      <c r="C625" s="17" t="str">
        <f>+'11+'!C626</f>
        <v>11</v>
      </c>
      <c r="D625" s="17" t="str">
        <f>+'11+'!D626</f>
        <v>05</v>
      </c>
      <c r="E625" s="17" t="str">
        <f>+'11+'!E626</f>
        <v>05 2 01 07250</v>
      </c>
      <c r="F625" s="17" t="str">
        <f>+'11+'!F626</f>
        <v>113</v>
      </c>
      <c r="G625" s="18">
        <f>+'12'!G616</f>
        <v>70</v>
      </c>
      <c r="H625" s="18">
        <f>+'12'!H616</f>
        <v>70</v>
      </c>
    </row>
    <row r="626" spans="1:8" ht="25.5">
      <c r="A626" s="21" t="str">
        <f>+'11+'!A627</f>
        <v>Закупка товаров, работ и услуг для государственных (муниципальных) нужд</v>
      </c>
      <c r="B626" s="17"/>
      <c r="C626" s="17" t="str">
        <f>+'11+'!C627</f>
        <v>11</v>
      </c>
      <c r="D626" s="17" t="str">
        <f>+'11+'!D627</f>
        <v>05</v>
      </c>
      <c r="E626" s="17" t="str">
        <f>+'11+'!E627</f>
        <v>05 2 01 07250</v>
      </c>
      <c r="F626" s="17" t="str">
        <f>+'11+'!F627</f>
        <v>200</v>
      </c>
      <c r="G626" s="16">
        <f>+G627</f>
        <v>530.79999999999995</v>
      </c>
      <c r="H626" s="16">
        <f>+H627</f>
        <v>430.8</v>
      </c>
    </row>
    <row r="627" spans="1:8" ht="25.5">
      <c r="A627" s="21" t="str">
        <f>+'11+'!A628</f>
        <v>Иные закупки товаров, работ и услуг для государственных (муниципальных) нужд</v>
      </c>
      <c r="B627" s="17"/>
      <c r="C627" s="17" t="str">
        <f>+'11+'!C628</f>
        <v>11</v>
      </c>
      <c r="D627" s="17" t="str">
        <f>+'11+'!D628</f>
        <v>05</v>
      </c>
      <c r="E627" s="17" t="str">
        <f>+'11+'!E628</f>
        <v>05 2 01 07250</v>
      </c>
      <c r="F627" s="17" t="str">
        <f>+'11+'!F628</f>
        <v>240</v>
      </c>
      <c r="G627" s="18">
        <f>+G628</f>
        <v>530.79999999999995</v>
      </c>
      <c r="H627" s="18">
        <f>+H628</f>
        <v>430.8</v>
      </c>
    </row>
    <row r="628" spans="1:8" ht="25.5">
      <c r="A628" s="21" t="str">
        <f>+'11+'!A629</f>
        <v>Прочая закупка товаров, работ и услуг для государственных (муниципальных) нужд</v>
      </c>
      <c r="B628" s="17"/>
      <c r="C628" s="17" t="str">
        <f>+'11+'!C629</f>
        <v>11</v>
      </c>
      <c r="D628" s="17" t="str">
        <f>+'11+'!D629</f>
        <v>05</v>
      </c>
      <c r="E628" s="17" t="str">
        <f>+'11+'!E629</f>
        <v>05 2 01 07250</v>
      </c>
      <c r="F628" s="17" t="str">
        <f>+'11+'!F629</f>
        <v>244</v>
      </c>
      <c r="G628" s="18">
        <f>+'12'!G619</f>
        <v>530.79999999999995</v>
      </c>
      <c r="H628" s="18">
        <f>+'12'!H619</f>
        <v>430.8</v>
      </c>
    </row>
    <row r="629" spans="1:8">
      <c r="A629" s="21" t="str">
        <f>+'11+'!A630</f>
        <v>Периодическая печать и издательства</v>
      </c>
      <c r="B629" s="17"/>
      <c r="C629" s="17" t="str">
        <f>+'11+'!C630</f>
        <v>12</v>
      </c>
      <c r="D629" s="17" t="str">
        <f>+'11+'!D630</f>
        <v>02</v>
      </c>
      <c r="E629" s="17">
        <f>+'11+'!E630</f>
        <v>0</v>
      </c>
      <c r="F629" s="17">
        <f>+'11+'!F630</f>
        <v>0</v>
      </c>
      <c r="G629" s="16">
        <f t="shared" ref="G629:H632" si="32">+G630</f>
        <v>70</v>
      </c>
      <c r="H629" s="16">
        <f t="shared" si="32"/>
        <v>50</v>
      </c>
    </row>
    <row r="630" spans="1:8" ht="114.75">
      <c r="A630" s="21" t="str">
        <f>+'11+'!A631</f>
        <v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v>
      </c>
      <c r="B630" s="17"/>
      <c r="C630" s="17" t="str">
        <f>+'11+'!C631</f>
        <v>12</v>
      </c>
      <c r="D630" s="17" t="str">
        <f>+'11+'!D631</f>
        <v>02</v>
      </c>
      <c r="E630" s="17" t="str">
        <f>+'11+'!E631</f>
        <v>77 0 00 07560</v>
      </c>
      <c r="F630" s="17">
        <f>+'11+'!F631</f>
        <v>0</v>
      </c>
      <c r="G630" s="16">
        <f t="shared" si="32"/>
        <v>70</v>
      </c>
      <c r="H630" s="16">
        <f t="shared" si="32"/>
        <v>50</v>
      </c>
    </row>
    <row r="631" spans="1:8" ht="25.5">
      <c r="A631" s="21" t="str">
        <f>+'11+'!A632</f>
        <v>Закупка товаров, работ и услуг для государственных (муниципальных) нужд</v>
      </c>
      <c r="B631" s="17"/>
      <c r="C631" s="17" t="str">
        <f>+'11+'!C632</f>
        <v>12</v>
      </c>
      <c r="D631" s="17" t="str">
        <f>+'11+'!D632</f>
        <v>02</v>
      </c>
      <c r="E631" s="17" t="str">
        <f>+'11+'!E632</f>
        <v>77 0 00 07560</v>
      </c>
      <c r="F631" s="17" t="str">
        <f>+'11+'!F632</f>
        <v>200</v>
      </c>
      <c r="G631" s="16">
        <f t="shared" si="32"/>
        <v>70</v>
      </c>
      <c r="H631" s="16">
        <f t="shared" si="32"/>
        <v>50</v>
      </c>
    </row>
    <row r="632" spans="1:8" ht="25.5">
      <c r="A632" s="21" t="str">
        <f>+'11+'!A633</f>
        <v>Иные закупки товаров, работ и услуг для государственных (муниципальных) нужд</v>
      </c>
      <c r="B632" s="17"/>
      <c r="C632" s="17" t="str">
        <f>+'11+'!C633</f>
        <v>12</v>
      </c>
      <c r="D632" s="17" t="str">
        <f>+'11+'!D633</f>
        <v>02</v>
      </c>
      <c r="E632" s="17" t="str">
        <f>+'11+'!E633</f>
        <v>77 0 00 07560</v>
      </c>
      <c r="F632" s="17" t="str">
        <f>+'11+'!F633</f>
        <v>240</v>
      </c>
      <c r="G632" s="18">
        <f t="shared" si="32"/>
        <v>70</v>
      </c>
      <c r="H632" s="18">
        <f t="shared" si="32"/>
        <v>50</v>
      </c>
    </row>
    <row r="633" spans="1:8" ht="25.5">
      <c r="A633" s="21" t="str">
        <f>+'11+'!A634</f>
        <v>Прочая закупка товаров, работ и услуг для государственных (муниципальных) нужд</v>
      </c>
      <c r="B633" s="17"/>
      <c r="C633" s="17" t="str">
        <f>+'11+'!C634</f>
        <v>12</v>
      </c>
      <c r="D633" s="17" t="str">
        <f>+'11+'!D634</f>
        <v>02</v>
      </c>
      <c r="E633" s="17" t="str">
        <f>+'11+'!E634</f>
        <v>77 0 00 07560</v>
      </c>
      <c r="F633" s="17" t="str">
        <f>+'11+'!F634</f>
        <v>244</v>
      </c>
      <c r="G633" s="18">
        <f>+'12'!G624</f>
        <v>70</v>
      </c>
      <c r="H633" s="18">
        <f>+'12'!H624</f>
        <v>50</v>
      </c>
    </row>
    <row r="634" spans="1:8" ht="25.5">
      <c r="A634" s="21" t="str">
        <f>+'11+'!A682</f>
        <v>Обслуживание государственного и муниципального долга</v>
      </c>
      <c r="B634" s="17"/>
      <c r="C634" s="17" t="str">
        <f>+'11+'!C682</f>
        <v>13</v>
      </c>
      <c r="D634" s="17" t="str">
        <f>+'11+'!D682</f>
        <v xml:space="preserve">  </v>
      </c>
      <c r="E634" s="17" t="str">
        <f>+'11+'!E682</f>
        <v xml:space="preserve">         </v>
      </c>
      <c r="F634" s="17" t="str">
        <f>+'11+'!F682</f>
        <v xml:space="preserve">   </v>
      </c>
      <c r="G634" s="16">
        <f t="shared" ref="G634:H637" si="33">+G635</f>
        <v>17.600000000000001</v>
      </c>
      <c r="H634" s="16">
        <f t="shared" si="33"/>
        <v>18.600000000000001</v>
      </c>
    </row>
    <row r="635" spans="1:8" ht="25.5">
      <c r="A635" s="21" t="str">
        <f>+'11+'!A683</f>
        <v>Обслуживание внутреннего государственного и муниципального долга</v>
      </c>
      <c r="B635" s="17"/>
      <c r="C635" s="17" t="str">
        <f>+'11+'!C683</f>
        <v>13</v>
      </c>
      <c r="D635" s="17" t="str">
        <f>+'11+'!D683</f>
        <v>01</v>
      </c>
      <c r="E635" s="17" t="str">
        <f>+'11+'!E683</f>
        <v xml:space="preserve">         </v>
      </c>
      <c r="F635" s="17" t="str">
        <f>+'11+'!F683</f>
        <v xml:space="preserve">   </v>
      </c>
      <c r="G635" s="16">
        <f t="shared" si="33"/>
        <v>17.600000000000001</v>
      </c>
      <c r="H635" s="16">
        <f t="shared" si="33"/>
        <v>18.600000000000001</v>
      </c>
    </row>
    <row r="636" spans="1:8">
      <c r="A636" s="21" t="str">
        <f>+'11+'!A684</f>
        <v>Обслуживание муниципального долга</v>
      </c>
      <c r="B636" s="17"/>
      <c r="C636" s="17" t="str">
        <f>+'11+'!C684</f>
        <v>13</v>
      </c>
      <c r="D636" s="17" t="str">
        <f>+'11+'!D684</f>
        <v>01</v>
      </c>
      <c r="E636" s="17" t="str">
        <f>+'11+'!E684</f>
        <v xml:space="preserve">770 000 40 03 </v>
      </c>
      <c r="F636" s="17" t="str">
        <f>+'11+'!F684</f>
        <v xml:space="preserve">   </v>
      </c>
      <c r="G636" s="16">
        <f t="shared" si="33"/>
        <v>17.600000000000001</v>
      </c>
      <c r="H636" s="16">
        <f t="shared" si="33"/>
        <v>18.600000000000001</v>
      </c>
    </row>
    <row r="637" spans="1:8" ht="25.5">
      <c r="A637" s="21" t="str">
        <f>+'11+'!A685</f>
        <v>Обслуживание государственного (муниципального) долга</v>
      </c>
      <c r="B637" s="17"/>
      <c r="C637" s="17" t="str">
        <f>+'11+'!C685</f>
        <v>13</v>
      </c>
      <c r="D637" s="17" t="str">
        <f>+'11+'!D685</f>
        <v>01</v>
      </c>
      <c r="E637" s="17" t="str">
        <f>+'11+'!E685</f>
        <v xml:space="preserve">770 000 40 03 </v>
      </c>
      <c r="F637" s="17" t="str">
        <f>+'11+'!F685</f>
        <v>700</v>
      </c>
      <c r="G637" s="18">
        <f t="shared" si="33"/>
        <v>17.600000000000001</v>
      </c>
      <c r="H637" s="18">
        <f t="shared" si="33"/>
        <v>18.600000000000001</v>
      </c>
    </row>
    <row r="638" spans="1:8">
      <c r="A638" s="21" t="str">
        <f>+'11+'!A686</f>
        <v>Обслуживание муниципального долга</v>
      </c>
      <c r="B638" s="17"/>
      <c r="C638" s="17" t="str">
        <f>+'11+'!C686</f>
        <v>13</v>
      </c>
      <c r="D638" s="17" t="str">
        <f>+'11+'!D686</f>
        <v>01</v>
      </c>
      <c r="E638" s="17" t="str">
        <f>+'11+'!E686</f>
        <v xml:space="preserve">770 000 40 03 </v>
      </c>
      <c r="F638" s="17" t="str">
        <f>+'11+'!F686</f>
        <v>730</v>
      </c>
      <c r="G638" s="18">
        <f>+'12'!G676</f>
        <v>17.600000000000001</v>
      </c>
      <c r="H638" s="18">
        <f>+'12'!H676</f>
        <v>18.600000000000001</v>
      </c>
    </row>
    <row r="639" spans="1:8" ht="38.25">
      <c r="A639" s="21" t="str">
        <f>+'11+'!A687</f>
        <v>Межбюджетные трансферты общего характера бюджетам субъектов Российской Федерации и муниципальных образований</v>
      </c>
      <c r="B639" s="17"/>
      <c r="C639" s="17" t="str">
        <f>+'11+'!C687</f>
        <v>14</v>
      </c>
      <c r="D639" s="17" t="str">
        <f>+'11+'!D687</f>
        <v xml:space="preserve">  </v>
      </c>
      <c r="E639" s="17" t="str">
        <f>+'11+'!E687</f>
        <v xml:space="preserve">         </v>
      </c>
      <c r="F639" s="17" t="str">
        <f>+'11+'!F687</f>
        <v xml:space="preserve">   </v>
      </c>
      <c r="G639" s="16">
        <f>+G640+G645+G651</f>
        <v>12450.55</v>
      </c>
      <c r="H639" s="16">
        <f>+H640+H645+H651</f>
        <v>12452.55</v>
      </c>
    </row>
    <row r="640" spans="1:8" ht="38.25">
      <c r="A640" s="21" t="str">
        <f>+'11+'!A688</f>
        <v>Дотации на выравнивание бюджетной обеспеченности субъектов Российской Федерации и муниципальных образований</v>
      </c>
      <c r="B640" s="17"/>
      <c r="C640" s="17" t="str">
        <f>+'11+'!C688</f>
        <v>14</v>
      </c>
      <c r="D640" s="17" t="str">
        <f>+'11+'!D688</f>
        <v>01</v>
      </c>
      <c r="E640" s="17" t="str">
        <f>+'11+'!E688</f>
        <v xml:space="preserve">         </v>
      </c>
      <c r="F640" s="17" t="str">
        <f>+'11+'!F688</f>
        <v xml:space="preserve">   </v>
      </c>
      <c r="G640" s="16">
        <f t="shared" ref="G640:H643" si="34">+G641</f>
        <v>11502.39</v>
      </c>
      <c r="H640" s="16">
        <f t="shared" si="34"/>
        <v>11502.39</v>
      </c>
    </row>
    <row r="641" spans="1:8" ht="38.25">
      <c r="A641" s="21" t="str">
        <f>+'11+'!A689</f>
        <v>Выравнивание бюджетной обеспеченности сельских поселений из районного фонда финансовой поддержки</v>
      </c>
      <c r="B641" s="17"/>
      <c r="C641" s="17" t="str">
        <f>+'11+'!C689</f>
        <v>14</v>
      </c>
      <c r="D641" s="17" t="str">
        <f>+'11+'!D689</f>
        <v>01</v>
      </c>
      <c r="E641" s="17" t="str">
        <f>+'11+'!E689</f>
        <v>770 00 70 010</v>
      </c>
      <c r="F641" s="17" t="str">
        <f>+'11+'!F689</f>
        <v xml:space="preserve">   </v>
      </c>
      <c r="G641" s="16">
        <f t="shared" si="34"/>
        <v>11502.39</v>
      </c>
      <c r="H641" s="16">
        <f t="shared" si="34"/>
        <v>11502.39</v>
      </c>
    </row>
    <row r="642" spans="1:8">
      <c r="A642" s="21" t="str">
        <f>+'11+'!A690</f>
        <v>Межбюджетные трансферты</v>
      </c>
      <c r="B642" s="17"/>
      <c r="C642" s="17" t="str">
        <f>+'11+'!C690</f>
        <v>14</v>
      </c>
      <c r="D642" s="17" t="str">
        <f>+'11+'!D690</f>
        <v>01</v>
      </c>
      <c r="E642" s="17" t="str">
        <f>+'11+'!E690</f>
        <v>770 00 70 010</v>
      </c>
      <c r="F642" s="17" t="str">
        <f>+'11+'!F690</f>
        <v>500</v>
      </c>
      <c r="G642" s="18">
        <f t="shared" si="34"/>
        <v>11502.39</v>
      </c>
      <c r="H642" s="18">
        <f t="shared" si="34"/>
        <v>11502.39</v>
      </c>
    </row>
    <row r="643" spans="1:8">
      <c r="A643" s="21" t="str">
        <f>+'11+'!A691</f>
        <v>Дотации</v>
      </c>
      <c r="B643" s="17"/>
      <c r="C643" s="17" t="str">
        <f>+'11+'!C691</f>
        <v>14</v>
      </c>
      <c r="D643" s="17" t="str">
        <f>+'11+'!D691</f>
        <v>01</v>
      </c>
      <c r="E643" s="17" t="str">
        <f>+'11+'!E691</f>
        <v>770 00 70 010</v>
      </c>
      <c r="F643" s="17" t="str">
        <f>+'11+'!F691</f>
        <v>510</v>
      </c>
      <c r="G643" s="18">
        <f t="shared" si="34"/>
        <v>11502.39</v>
      </c>
      <c r="H643" s="18">
        <f t="shared" si="34"/>
        <v>11502.39</v>
      </c>
    </row>
    <row r="644" spans="1:8" ht="51">
      <c r="A644" s="21" t="str">
        <f>+'11+'!A692</f>
        <v>Дотации на выравнивание уровня бюджетной обеспеченности субъектов Российской Федерации и муниципальных образований</v>
      </c>
      <c r="B644" s="17"/>
      <c r="C644" s="17" t="str">
        <f>+'11+'!C692</f>
        <v>14</v>
      </c>
      <c r="D644" s="17" t="str">
        <f>+'11+'!D692</f>
        <v>01</v>
      </c>
      <c r="E644" s="17" t="str">
        <f>+'11+'!E692</f>
        <v>770 00 70 010</v>
      </c>
      <c r="F644" s="17" t="str">
        <f>+'11+'!F692</f>
        <v>511</v>
      </c>
      <c r="G644" s="18">
        <f>+'12'!G682</f>
        <v>11502.39</v>
      </c>
      <c r="H644" s="18">
        <f>+'12'!H682</f>
        <v>11502.39</v>
      </c>
    </row>
    <row r="645" spans="1:8" hidden="1">
      <c r="A645" s="21" t="str">
        <f>+'11+'!A693</f>
        <v>Иные дотации</v>
      </c>
      <c r="B645" s="17"/>
      <c r="C645" s="17" t="str">
        <f>+'11+'!C693</f>
        <v>14</v>
      </c>
      <c r="D645" s="17" t="str">
        <f>+'11+'!D693</f>
        <v>02</v>
      </c>
      <c r="E645" s="17" t="str">
        <f>+'11+'!E693</f>
        <v xml:space="preserve">         </v>
      </c>
      <c r="F645" s="17" t="str">
        <f>+'11+'!F693</f>
        <v xml:space="preserve">   </v>
      </c>
      <c r="G645" s="16">
        <f>+'11+'!G693</f>
        <v>0</v>
      </c>
      <c r="H645" s="16">
        <f>+'11+'!H693</f>
        <v>0</v>
      </c>
    </row>
    <row r="646" spans="1:8" hidden="1">
      <c r="A646" s="21" t="str">
        <f>+'11+'!A694</f>
        <v>дотации</v>
      </c>
      <c r="B646" s="17"/>
      <c r="C646" s="17" t="str">
        <f>+'11+'!C694</f>
        <v>14</v>
      </c>
      <c r="D646" s="17" t="str">
        <f>+'11+'!D694</f>
        <v>02</v>
      </c>
      <c r="E646" s="17" t="str">
        <f>+'11+'!E694</f>
        <v>770 00 70 020</v>
      </c>
      <c r="F646" s="17" t="str">
        <f>+'11+'!F694</f>
        <v xml:space="preserve">   </v>
      </c>
      <c r="G646" s="16">
        <f>+'11+'!G694</f>
        <v>0</v>
      </c>
      <c r="H646" s="16">
        <f>+'11+'!H694</f>
        <v>0</v>
      </c>
    </row>
    <row r="647" spans="1:8" ht="38.25" hidden="1">
      <c r="A647" s="21" t="str">
        <f>+'11+'!A695</f>
        <v>Поддержка мер по обеспечению сбалансированности бюджетов сельских (городских) поселений</v>
      </c>
      <c r="B647" s="17"/>
      <c r="C647" s="17" t="str">
        <f>+'11+'!C695</f>
        <v>14</v>
      </c>
      <c r="D647" s="17" t="str">
        <f>+'11+'!D695</f>
        <v>02</v>
      </c>
      <c r="E647" s="17" t="str">
        <f>+'11+'!E695</f>
        <v>770 00 70 020</v>
      </c>
      <c r="F647" s="17" t="str">
        <f>+'11+'!F695</f>
        <v xml:space="preserve">   </v>
      </c>
      <c r="G647" s="16">
        <f>+'11+'!G695</f>
        <v>0</v>
      </c>
      <c r="H647" s="16">
        <f>+'11+'!H695</f>
        <v>0</v>
      </c>
    </row>
    <row r="648" spans="1:8" hidden="1">
      <c r="A648" s="21" t="str">
        <f>+'11+'!A696</f>
        <v>Межбюджетные трансферты</v>
      </c>
      <c r="B648" s="17"/>
      <c r="C648" s="17" t="str">
        <f>+'11+'!C696</f>
        <v>14</v>
      </c>
      <c r="D648" s="17" t="str">
        <f>+'11+'!D696</f>
        <v>02</v>
      </c>
      <c r="E648" s="17" t="str">
        <f>+'11+'!E696</f>
        <v>770 00 70 020</v>
      </c>
      <c r="F648" s="17" t="str">
        <f>+'11+'!F696</f>
        <v>500</v>
      </c>
      <c r="G648" s="16">
        <f>+'11+'!G696</f>
        <v>0</v>
      </c>
      <c r="H648" s="16">
        <f>+'11+'!H696</f>
        <v>0</v>
      </c>
    </row>
    <row r="649" spans="1:8" ht="25.5" hidden="1">
      <c r="A649" s="21" t="str">
        <f>+'11+'!A697</f>
        <v>Дотации на поддержку мер по обеспечению сбалансированности бюджетов</v>
      </c>
      <c r="B649" s="17"/>
      <c r="C649" s="17" t="str">
        <f>+'11+'!C697</f>
        <v>14</v>
      </c>
      <c r="D649" s="17" t="str">
        <f>+'11+'!D697</f>
        <v>02</v>
      </c>
      <c r="E649" s="17" t="str">
        <f>+'11+'!E697</f>
        <v>770 00 70 020</v>
      </c>
      <c r="F649" s="17" t="str">
        <f>+'11+'!F697</f>
        <v>510</v>
      </c>
      <c r="G649" s="16">
        <f>+'11+'!G697</f>
        <v>0</v>
      </c>
      <c r="H649" s="16">
        <f>+'11+'!H697</f>
        <v>0</v>
      </c>
    </row>
    <row r="650" spans="1:8" ht="51" hidden="1">
      <c r="A650" s="21" t="str">
        <f>+'11+'!A698</f>
        <v>Дотации бюджетам субъектов Российской Федерации на поддержку мер по обеспечению сбалансированности бюджетов</v>
      </c>
      <c r="B650" s="17"/>
      <c r="C650" s="17" t="str">
        <f>+'11+'!C698</f>
        <v>14</v>
      </c>
      <c r="D650" s="17" t="str">
        <f>+'11+'!D698</f>
        <v>02</v>
      </c>
      <c r="E650" s="17" t="str">
        <f>+'11+'!E698</f>
        <v>770 00 70 020</v>
      </c>
      <c r="F650" s="17" t="str">
        <f>+'11+'!F698</f>
        <v>512</v>
      </c>
      <c r="G650" s="16">
        <f>+'11+'!G698</f>
        <v>0</v>
      </c>
      <c r="H650" s="16">
        <f>+'11+'!H698</f>
        <v>0</v>
      </c>
    </row>
    <row r="651" spans="1:8" ht="25.5">
      <c r="A651" s="21" t="str">
        <f>+'11+'!A699</f>
        <v>Прочие межбюджетные трансферты общего характера</v>
      </c>
      <c r="B651" s="17"/>
      <c r="C651" s="17" t="str">
        <f>+'11+'!C699</f>
        <v>14</v>
      </c>
      <c r="D651" s="17" t="str">
        <f>+'11+'!D699</f>
        <v>03</v>
      </c>
      <c r="E651" s="17" t="str">
        <f>+'11+'!E699</f>
        <v xml:space="preserve">         </v>
      </c>
      <c r="F651" s="17" t="str">
        <f>+'11+'!F699</f>
        <v xml:space="preserve">   </v>
      </c>
      <c r="G651" s="18">
        <f>+G656+G662</f>
        <v>948.16</v>
      </c>
      <c r="H651" s="18">
        <f>+H656+H662</f>
        <v>950.16</v>
      </c>
    </row>
    <row r="652" spans="1:8" ht="51" hidden="1">
      <c r="A652" s="21" t="str">
        <f>+'11+'!A700</f>
        <v>Осуществление государственных полномочий по установлению запрета на розничную продажу алкогольной продукции</v>
      </c>
      <c r="B652" s="17"/>
      <c r="C652" s="17" t="str">
        <f>+'11+'!C700</f>
        <v>14</v>
      </c>
      <c r="D652" s="17" t="str">
        <f>+'11+'!D700</f>
        <v>03</v>
      </c>
      <c r="E652" s="17" t="str">
        <f>+'11+'!E700</f>
        <v>520 00 56 050</v>
      </c>
      <c r="F652" s="17" t="str">
        <f>+'11+'!F700</f>
        <v xml:space="preserve">   </v>
      </c>
      <c r="G652" s="18">
        <f>+'11+'!G700</f>
        <v>0</v>
      </c>
      <c r="H652" s="18">
        <f>+'11+'!H700</f>
        <v>0</v>
      </c>
    </row>
    <row r="653" spans="1:8" ht="25.5" hidden="1">
      <c r="A653" s="21" t="str">
        <f>+'11+'!A701</f>
        <v>Закупка товаров, работ и услуг для государственных (муниципальных) нужд</v>
      </c>
      <c r="B653" s="17"/>
      <c r="C653" s="17" t="str">
        <f>+'11+'!C701</f>
        <v>14</v>
      </c>
      <c r="D653" s="17" t="str">
        <f>+'11+'!D701</f>
        <v>03</v>
      </c>
      <c r="E653" s="17" t="str">
        <f>+'11+'!E701</f>
        <v>520 00 56 050</v>
      </c>
      <c r="F653" s="17">
        <f>+'11+'!F701</f>
        <v>0</v>
      </c>
      <c r="G653" s="18">
        <f>+'11+'!G701</f>
        <v>0</v>
      </c>
      <c r="H653" s="18">
        <f>+'11+'!H701</f>
        <v>0</v>
      </c>
    </row>
    <row r="654" spans="1:8" ht="25.5" hidden="1">
      <c r="A654" s="21" t="str">
        <f>+'11+'!A702</f>
        <v>Иные закупки товаров, работ и услуг для государственных (муниципальных) нужд</v>
      </c>
      <c r="B654" s="17"/>
      <c r="C654" s="17" t="str">
        <f>+'11+'!C702</f>
        <v>14</v>
      </c>
      <c r="D654" s="17" t="str">
        <f>+'11+'!D702</f>
        <v>03</v>
      </c>
      <c r="E654" s="17" t="str">
        <f>+'11+'!E702</f>
        <v>520 00 56 050</v>
      </c>
      <c r="F654" s="17" t="str">
        <f>+'11+'!F702</f>
        <v>500</v>
      </c>
      <c r="G654" s="18">
        <f>+'11+'!G702</f>
        <v>0</v>
      </c>
      <c r="H654" s="18">
        <f>+'11+'!H702</f>
        <v>0</v>
      </c>
    </row>
    <row r="655" spans="1:8" ht="25.5" hidden="1">
      <c r="A655" s="21" t="str">
        <f>+'11+'!A703</f>
        <v>Прочая закупка товаров, работ и услуг для государственных (муниципальных) нужд</v>
      </c>
      <c r="B655" s="17"/>
      <c r="C655" s="17" t="str">
        <f>+'11+'!C703</f>
        <v>14</v>
      </c>
      <c r="D655" s="17" t="str">
        <f>+'11+'!D703</f>
        <v>03</v>
      </c>
      <c r="E655" s="17" t="str">
        <f>+'11+'!E703</f>
        <v>520 00 56 050</v>
      </c>
      <c r="F655" s="17" t="str">
        <f>+'11+'!F703</f>
        <v>530</v>
      </c>
      <c r="G655" s="18">
        <f>+'11+'!G703</f>
        <v>0</v>
      </c>
      <c r="H655" s="18">
        <f>+'11+'!H703</f>
        <v>0</v>
      </c>
    </row>
    <row r="656" spans="1:8" ht="76.5">
      <c r="A656" s="21" t="str">
        <f>+'11+'!A704</f>
        <v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v>
      </c>
      <c r="B656" s="17"/>
      <c r="C656" s="17" t="str">
        <f>+'11+'!C704</f>
        <v>14</v>
      </c>
      <c r="D656" s="17" t="str">
        <f>+'11+'!D704</f>
        <v>03</v>
      </c>
      <c r="E656" s="17" t="str">
        <f>+'11+'!E704</f>
        <v>770 00 75 020</v>
      </c>
      <c r="F656" s="17">
        <f>+'11+'!F704</f>
        <v>0</v>
      </c>
      <c r="G656" s="18">
        <f t="shared" ref="G656:H659" si="35">+G657</f>
        <v>486.95</v>
      </c>
      <c r="H656" s="18">
        <f t="shared" si="35"/>
        <v>487.95</v>
      </c>
    </row>
    <row r="657" spans="1:8" ht="102">
      <c r="A657" s="21" t="str">
        <f>+'11+'!A705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57" s="17"/>
      <c r="C657" s="17" t="str">
        <f>+'11+'!C705</f>
        <v>14</v>
      </c>
      <c r="D657" s="17" t="str">
        <f>+'11+'!D705</f>
        <v>03</v>
      </c>
      <c r="E657" s="17" t="str">
        <f>+'11+'!E705</f>
        <v>770 00 75 020</v>
      </c>
      <c r="F657" s="17">
        <f>+'11+'!F705</f>
        <v>0</v>
      </c>
      <c r="G657" s="18">
        <f t="shared" si="35"/>
        <v>486.95</v>
      </c>
      <c r="H657" s="18">
        <f t="shared" si="35"/>
        <v>487.95</v>
      </c>
    </row>
    <row r="658" spans="1:8">
      <c r="A658" s="21" t="str">
        <f>+'11+'!A706</f>
        <v>Межбюджетные трансферты</v>
      </c>
      <c r="B658" s="17"/>
      <c r="C658" s="17" t="str">
        <f>+'11+'!C706</f>
        <v>14</v>
      </c>
      <c r="D658" s="17" t="str">
        <f>+'11+'!D706</f>
        <v>03</v>
      </c>
      <c r="E658" s="17" t="str">
        <f>+'11+'!E706</f>
        <v>770 00 75 020</v>
      </c>
      <c r="F658" s="17" t="str">
        <f>+'11+'!F706</f>
        <v>500</v>
      </c>
      <c r="G658" s="18">
        <f t="shared" si="35"/>
        <v>486.95</v>
      </c>
      <c r="H658" s="18">
        <f t="shared" si="35"/>
        <v>487.95</v>
      </c>
    </row>
    <row r="659" spans="1:8">
      <c r="A659" s="21" t="str">
        <f>+'11+'!A707</f>
        <v>Субсидии</v>
      </c>
      <c r="B659" s="17"/>
      <c r="C659" s="17" t="str">
        <f>+'11+'!C707</f>
        <v>14</v>
      </c>
      <c r="D659" s="17" t="str">
        <f>+'11+'!D707</f>
        <v>03</v>
      </c>
      <c r="E659" s="17" t="str">
        <f>+'11+'!E707</f>
        <v>770 00 75 020</v>
      </c>
      <c r="F659" s="17" t="str">
        <f>+'11+'!F707</f>
        <v>520</v>
      </c>
      <c r="G659" s="18">
        <f t="shared" si="35"/>
        <v>486.95</v>
      </c>
      <c r="H659" s="18">
        <f t="shared" si="35"/>
        <v>487.95</v>
      </c>
    </row>
    <row r="660" spans="1:8">
      <c r="A660" s="21" t="str">
        <f>+'11+'!A708</f>
        <v>Субсидии на оплату коммунальных услуг</v>
      </c>
      <c r="B660" s="17"/>
      <c r="C660" s="17" t="str">
        <f>+'11+'!C708</f>
        <v>14</v>
      </c>
      <c r="D660" s="17" t="str">
        <f>+'11+'!D708</f>
        <v>03</v>
      </c>
      <c r="E660" s="17" t="str">
        <f>+'11+'!E708</f>
        <v>770 00 75 020</v>
      </c>
      <c r="F660" s="17" t="str">
        <f>+'11+'!F708</f>
        <v>521</v>
      </c>
      <c r="G660" s="18">
        <f>+'12'!G698</f>
        <v>486.95</v>
      </c>
      <c r="H660" s="18">
        <f>+'12'!H698</f>
        <v>487.95</v>
      </c>
    </row>
    <row r="661" spans="1:8">
      <c r="A661" s="21" t="str">
        <f>+'11+'!A709</f>
        <v>Межбюджетные трансферты</v>
      </c>
      <c r="B661" s="17"/>
      <c r="C661" s="17" t="str">
        <f>+'11+'!C709</f>
        <v>14</v>
      </c>
      <c r="D661" s="17" t="str">
        <f>+'11+'!D709</f>
        <v>03</v>
      </c>
      <c r="E661" s="17" t="str">
        <f>+'11+'!E709</f>
        <v>770 00 75 060</v>
      </c>
      <c r="F661" s="17" t="str">
        <f>+'11+'!F709</f>
        <v xml:space="preserve">   </v>
      </c>
      <c r="G661" s="18">
        <f t="shared" ref="G661:H665" si="36">+G662</f>
        <v>461.21</v>
      </c>
      <c r="H661" s="18">
        <f t="shared" si="36"/>
        <v>462.21</v>
      </c>
    </row>
    <row r="662" spans="1:8" ht="51">
      <c r="A662" s="21" t="str">
        <f>+'11+'!A710</f>
        <v>Субсидии на закупку и доставку угля бюджетным учреждениям, расположенным в труднодоступных местностях с ограниченными сроками завоза грузов</v>
      </c>
      <c r="B662" s="17"/>
      <c r="C662" s="17" t="str">
        <f>+'11+'!C710</f>
        <v>14</v>
      </c>
      <c r="D662" s="17" t="str">
        <f>+'11+'!D710</f>
        <v>03</v>
      </c>
      <c r="E662" s="17" t="str">
        <f>+'11+'!E710</f>
        <v>770 00 75 060</v>
      </c>
      <c r="F662" s="17">
        <f>+'11+'!F710</f>
        <v>0</v>
      </c>
      <c r="G662" s="18">
        <f t="shared" si="36"/>
        <v>461.21</v>
      </c>
      <c r="H662" s="18">
        <f t="shared" si="36"/>
        <v>462.21</v>
      </c>
    </row>
    <row r="663" spans="1:8" ht="102">
      <c r="A663" s="21" t="str">
        <f>+'11+'!A711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3" s="17"/>
      <c r="C663" s="17" t="str">
        <f>+'11+'!C711</f>
        <v>14</v>
      </c>
      <c r="D663" s="17" t="str">
        <f>+'11+'!D711</f>
        <v>03</v>
      </c>
      <c r="E663" s="17" t="str">
        <f>+'11+'!E711</f>
        <v>770 00 75 060</v>
      </c>
      <c r="F663" s="17">
        <f>+'11+'!F711</f>
        <v>0</v>
      </c>
      <c r="G663" s="18">
        <f t="shared" si="36"/>
        <v>461.21</v>
      </c>
      <c r="H663" s="18">
        <f t="shared" si="36"/>
        <v>462.21</v>
      </c>
    </row>
    <row r="664" spans="1:8">
      <c r="A664" s="21" t="str">
        <f>+'11+'!A712</f>
        <v>Межбюджетные трансферты</v>
      </c>
      <c r="B664" s="17"/>
      <c r="C664" s="17" t="str">
        <f>+'11+'!C712</f>
        <v>14</v>
      </c>
      <c r="D664" s="17" t="str">
        <f>+'11+'!D712</f>
        <v>03</v>
      </c>
      <c r="E664" s="17" t="str">
        <f>+'11+'!E712</f>
        <v>770 00 75 060</v>
      </c>
      <c r="F664" s="17" t="str">
        <f>+'11+'!F712</f>
        <v>500</v>
      </c>
      <c r="G664" s="18">
        <f t="shared" si="36"/>
        <v>461.21</v>
      </c>
      <c r="H664" s="18">
        <f t="shared" si="36"/>
        <v>462.21</v>
      </c>
    </row>
    <row r="665" spans="1:8">
      <c r="A665" s="21" t="str">
        <f>+'11+'!A713</f>
        <v>Субсидии</v>
      </c>
      <c r="B665" s="17"/>
      <c r="C665" s="17" t="str">
        <f>+'11+'!C713</f>
        <v>14</v>
      </c>
      <c r="D665" s="17" t="str">
        <f>+'11+'!D713</f>
        <v>03</v>
      </c>
      <c r="E665" s="17" t="str">
        <f>+'11+'!E713</f>
        <v>770 00 75 060</v>
      </c>
      <c r="F665" s="17" t="str">
        <f>+'11+'!F713</f>
        <v>520</v>
      </c>
      <c r="G665" s="18">
        <f t="shared" si="36"/>
        <v>461.21</v>
      </c>
      <c r="H665" s="18">
        <f t="shared" si="36"/>
        <v>462.21</v>
      </c>
    </row>
    <row r="666" spans="1:8" ht="38.25">
      <c r="A666" s="21" t="str">
        <f>+'11+'!A714</f>
        <v>Субсидии на оплату коммунальных услуг учреждений, находящихся в труднодоступных местностях</v>
      </c>
      <c r="B666" s="17"/>
      <c r="C666" s="17" t="str">
        <f>+'11+'!C714</f>
        <v>14</v>
      </c>
      <c r="D666" s="17" t="str">
        <f>+'11+'!D714</f>
        <v>03</v>
      </c>
      <c r="E666" s="17" t="str">
        <f>+'11+'!E714</f>
        <v>770 00 75 060</v>
      </c>
      <c r="F666" s="17" t="str">
        <f>+'11+'!F714</f>
        <v>521</v>
      </c>
      <c r="G666" s="18">
        <f>+'12'!G704</f>
        <v>461.21</v>
      </c>
      <c r="H666" s="18">
        <f>+'12'!H704</f>
        <v>462.21</v>
      </c>
    </row>
    <row r="667" spans="1:8">
      <c r="A667" s="21" t="str">
        <f>+'12'!A705</f>
        <v>Условно утвержденные расходы</v>
      </c>
      <c r="B667" s="21"/>
      <c r="C667" s="17">
        <f>+'12'!C705</f>
        <v>0</v>
      </c>
      <c r="D667" s="17">
        <f>+'12'!D705</f>
        <v>0</v>
      </c>
      <c r="E667" s="17">
        <f>+'12'!E705</f>
        <v>0</v>
      </c>
      <c r="F667" s="17">
        <f>+'12'!F705</f>
        <v>0</v>
      </c>
      <c r="G667" s="17">
        <f>+'12'!G705</f>
        <v>8912.6</v>
      </c>
      <c r="H667" s="17" t="str">
        <f>+'12'!H705</f>
        <v>17918,2</v>
      </c>
    </row>
    <row r="668" spans="1:8">
      <c r="A668" s="21"/>
      <c r="B668" s="17"/>
      <c r="C668" s="17"/>
      <c r="D668" s="17"/>
      <c r="E668" s="17"/>
      <c r="F668" s="17"/>
    </row>
    <row r="669" spans="1:8">
      <c r="A669" s="21"/>
      <c r="B669" s="17"/>
      <c r="C669" s="17"/>
      <c r="D669" s="17"/>
      <c r="E669" s="17"/>
      <c r="F669" s="17"/>
    </row>
    <row r="670" spans="1:8">
      <c r="A670" s="21"/>
      <c r="B670" s="17"/>
      <c r="C670" s="17"/>
      <c r="D670" s="17"/>
      <c r="E670" s="17"/>
      <c r="F670" s="17"/>
    </row>
    <row r="671" spans="1:8">
      <c r="A671" s="21"/>
      <c r="B671" s="17"/>
      <c r="C671" s="17"/>
      <c r="D671" s="17"/>
      <c r="E671" s="17"/>
      <c r="F671" s="17"/>
    </row>
    <row r="672" spans="1:8">
      <c r="A672" s="21"/>
      <c r="B672" s="17"/>
      <c r="C672" s="17"/>
      <c r="D672" s="17"/>
      <c r="E672" s="17"/>
      <c r="F672" s="17"/>
    </row>
    <row r="673" spans="1:6">
      <c r="A673" s="21"/>
      <c r="B673" s="17"/>
      <c r="C673" s="17"/>
      <c r="D673" s="17"/>
      <c r="E673" s="17"/>
      <c r="F673" s="17"/>
    </row>
    <row r="674" spans="1:6">
      <c r="A674" s="21"/>
      <c r="B674" s="17"/>
      <c r="C674" s="17"/>
      <c r="D674" s="17"/>
      <c r="E674" s="17"/>
      <c r="F674" s="17"/>
    </row>
    <row r="675" spans="1:6">
      <c r="A675" s="21"/>
      <c r="B675" s="17"/>
      <c r="C675" s="17"/>
      <c r="D675" s="17"/>
      <c r="E675" s="17"/>
      <c r="F675" s="17"/>
    </row>
    <row r="676" spans="1:6">
      <c r="A676" s="21"/>
      <c r="B676" s="17"/>
      <c r="C676" s="17"/>
      <c r="D676" s="17"/>
      <c r="E676" s="17"/>
      <c r="F676" s="17"/>
    </row>
    <row r="677" spans="1:6">
      <c r="A677" s="21"/>
      <c r="B677" s="17"/>
      <c r="C677" s="17"/>
      <c r="D677" s="17"/>
      <c r="E677" s="17"/>
      <c r="F677" s="17"/>
    </row>
    <row r="678" spans="1:6">
      <c r="A678" s="21"/>
      <c r="B678" s="17"/>
      <c r="C678" s="17"/>
      <c r="D678" s="17"/>
      <c r="E678" s="17"/>
      <c r="F678" s="17"/>
    </row>
    <row r="679" spans="1:6">
      <c r="A679" s="21"/>
      <c r="B679" s="17"/>
      <c r="C679" s="17"/>
      <c r="D679" s="17"/>
      <c r="E679" s="17"/>
      <c r="F679" s="17"/>
    </row>
    <row r="680" spans="1:6">
      <c r="A680" s="21"/>
      <c r="B680" s="17"/>
      <c r="C680" s="17"/>
      <c r="D680" s="17"/>
      <c r="E680" s="17"/>
      <c r="F680" s="17"/>
    </row>
    <row r="681" spans="1:6">
      <c r="A681" s="21"/>
      <c r="B681" s="17"/>
      <c r="C681" s="17"/>
      <c r="D681" s="17"/>
      <c r="E681" s="17"/>
      <c r="F681" s="17"/>
    </row>
    <row r="682" spans="1:6">
      <c r="A682" s="21"/>
      <c r="B682" s="17"/>
      <c r="C682" s="17"/>
      <c r="D682" s="17"/>
      <c r="E682" s="17"/>
      <c r="F682" s="17"/>
    </row>
  </sheetData>
  <autoFilter ref="A14:K682"/>
  <mergeCells count="15">
    <mergeCell ref="C6:H6"/>
    <mergeCell ref="E1:H1"/>
    <mergeCell ref="A2:H2"/>
    <mergeCell ref="A3:H3"/>
    <mergeCell ref="A4:H4"/>
    <mergeCell ref="A5:G5"/>
    <mergeCell ref="A8:H8"/>
    <mergeCell ref="A9:H9"/>
    <mergeCell ref="A12:A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714"/>
  <sheetViews>
    <sheetView view="pageBreakPreview" topLeftCell="A676" zoomScale="75" zoomScaleSheetLayoutView="75" workbookViewId="0">
      <selection activeCell="K683" sqref="K683"/>
    </sheetView>
  </sheetViews>
  <sheetFormatPr defaultRowHeight="15"/>
  <cols>
    <col min="1" max="1" width="39.7109375" style="44" customWidth="1"/>
    <col min="2" max="2" width="7.140625" style="27" customWidth="1"/>
    <col min="3" max="3" width="3.7109375" style="27" customWidth="1"/>
    <col min="4" max="4" width="5.85546875" style="27" customWidth="1"/>
    <col min="5" max="5" width="15.85546875" style="27" customWidth="1"/>
    <col min="6" max="6" width="5.5703125" style="27" customWidth="1"/>
    <col min="7" max="7" width="15.5703125" style="3" customWidth="1"/>
    <col min="8" max="8" width="12.5703125" style="6" hidden="1" customWidth="1"/>
    <col min="9" max="9" width="13" style="2" hidden="1" customWidth="1"/>
    <col min="10" max="10" width="33.85546875" style="2" customWidth="1"/>
    <col min="11" max="11" width="13.85546875" style="6" bestFit="1" customWidth="1"/>
    <col min="12" max="12" width="13.28515625" style="6" bestFit="1" customWidth="1"/>
    <col min="13" max="16384" width="9.140625" style="6"/>
  </cols>
  <sheetData>
    <row r="1" spans="1:12" s="1" customFormat="1" ht="12.75" customHeight="1">
      <c r="A1" s="22"/>
      <c r="B1" s="163"/>
      <c r="C1" s="27"/>
      <c r="D1" s="163"/>
      <c r="E1" s="522" t="s">
        <v>596</v>
      </c>
      <c r="F1" s="522"/>
      <c r="G1" s="522"/>
      <c r="H1" s="522"/>
      <c r="I1" s="522"/>
      <c r="J1" s="2"/>
    </row>
    <row r="2" spans="1:12" s="1" customFormat="1" ht="18" customHeight="1">
      <c r="A2" s="523" t="s">
        <v>0</v>
      </c>
      <c r="B2" s="523"/>
      <c r="C2" s="523"/>
      <c r="D2" s="523"/>
      <c r="E2" s="523"/>
      <c r="F2" s="523"/>
      <c r="G2" s="523"/>
      <c r="H2" s="523"/>
      <c r="I2" s="523"/>
      <c r="J2" s="2"/>
    </row>
    <row r="3" spans="1:12" s="1" customFormat="1" ht="18" customHeight="1">
      <c r="A3" s="523" t="s">
        <v>591</v>
      </c>
      <c r="B3" s="523"/>
      <c r="C3" s="523"/>
      <c r="D3" s="523"/>
      <c r="E3" s="523"/>
      <c r="F3" s="523"/>
      <c r="G3" s="523"/>
      <c r="H3" s="523"/>
      <c r="I3" s="523"/>
      <c r="J3" s="2"/>
    </row>
    <row r="4" spans="1:12" s="1" customFormat="1" ht="18" customHeight="1">
      <c r="A4" s="523" t="s">
        <v>453</v>
      </c>
      <c r="B4" s="523"/>
      <c r="C4" s="523"/>
      <c r="D4" s="523"/>
      <c r="E4" s="523"/>
      <c r="F4" s="523"/>
      <c r="G4" s="523"/>
      <c r="H4" s="523"/>
      <c r="I4" s="523"/>
      <c r="J4" s="2"/>
    </row>
    <row r="5" spans="1:12" s="1" customFormat="1" ht="15.75" customHeight="1">
      <c r="A5" s="23"/>
      <c r="B5" s="523" t="s">
        <v>927</v>
      </c>
      <c r="C5" s="523"/>
      <c r="D5" s="523"/>
      <c r="E5" s="523"/>
      <c r="F5" s="523"/>
      <c r="G5" s="523"/>
      <c r="H5" s="523"/>
      <c r="I5" s="523"/>
      <c r="J5" s="2"/>
    </row>
    <row r="6" spans="1:12" s="1" customFormat="1" ht="15.75" customHeight="1">
      <c r="A6" s="41"/>
      <c r="B6" s="29"/>
      <c r="C6" s="29"/>
      <c r="D6" s="29"/>
      <c r="E6" s="29"/>
      <c r="F6" s="29"/>
      <c r="G6" s="24"/>
      <c r="I6" s="2"/>
      <c r="J6" s="2"/>
    </row>
    <row r="7" spans="1:12" s="1" customFormat="1" ht="12.75" customHeight="1">
      <c r="A7" s="42"/>
      <c r="B7" s="28"/>
      <c r="C7" s="28"/>
      <c r="D7" s="28"/>
      <c r="E7" s="28"/>
      <c r="F7" s="28"/>
      <c r="G7" s="24"/>
      <c r="I7" s="2"/>
      <c r="J7" s="2"/>
    </row>
    <row r="8" spans="1:12" ht="16.5" customHeight="1">
      <c r="A8" s="516" t="s">
        <v>3</v>
      </c>
      <c r="B8" s="516"/>
      <c r="C8" s="516"/>
      <c r="D8" s="516"/>
      <c r="E8" s="516"/>
      <c r="F8" s="516"/>
      <c r="G8" s="516"/>
      <c r="H8" s="516"/>
      <c r="I8" s="516"/>
    </row>
    <row r="9" spans="1:12" ht="16.5" customHeight="1">
      <c r="A9" s="516" t="s">
        <v>941</v>
      </c>
      <c r="B9" s="516"/>
      <c r="C9" s="516"/>
      <c r="D9" s="516"/>
      <c r="E9" s="516"/>
      <c r="F9" s="516"/>
      <c r="G9" s="516"/>
      <c r="H9" s="516"/>
      <c r="I9" s="516"/>
    </row>
    <row r="10" spans="1:12" ht="15" customHeight="1">
      <c r="A10" s="43"/>
      <c r="B10" s="30"/>
      <c r="C10" s="30"/>
      <c r="D10" s="30"/>
      <c r="E10" s="30"/>
      <c r="F10" s="30"/>
      <c r="G10" s="24"/>
    </row>
    <row r="11" spans="1:12" ht="15.75">
      <c r="G11" s="160"/>
    </row>
    <row r="12" spans="1:12" ht="12.75" customHeight="1">
      <c r="A12" s="517" t="s">
        <v>4</v>
      </c>
      <c r="B12" s="518" t="s">
        <v>5</v>
      </c>
      <c r="C12" s="518" t="s">
        <v>6</v>
      </c>
      <c r="D12" s="518" t="s">
        <v>7</v>
      </c>
      <c r="E12" s="518" t="s">
        <v>8</v>
      </c>
      <c r="F12" s="518" t="s">
        <v>9</v>
      </c>
      <c r="G12" s="519" t="s">
        <v>10</v>
      </c>
      <c r="H12" s="501" t="s">
        <v>443</v>
      </c>
      <c r="I12" s="502" t="s">
        <v>444</v>
      </c>
    </row>
    <row r="13" spans="1:12" ht="50.1" customHeight="1">
      <c r="A13" s="517"/>
      <c r="B13" s="518"/>
      <c r="C13" s="518"/>
      <c r="D13" s="518"/>
      <c r="E13" s="518"/>
      <c r="F13" s="518"/>
      <c r="G13" s="520"/>
      <c r="H13" s="501"/>
      <c r="I13" s="502"/>
    </row>
    <row r="14" spans="1:12" ht="17.25" customHeight="1">
      <c r="A14" s="47"/>
      <c r="B14" s="4"/>
      <c r="C14" s="4"/>
      <c r="D14" s="4"/>
      <c r="E14" s="4"/>
      <c r="F14" s="4"/>
      <c r="G14" s="32"/>
    </row>
    <row r="15" spans="1:12" ht="21.75" customHeight="1">
      <c r="A15" s="45" t="s">
        <v>11</v>
      </c>
      <c r="B15" s="4"/>
      <c r="E15" s="31"/>
      <c r="G15" s="32">
        <f>+G16+G96+G191+G236+G352+G397+G635</f>
        <v>390713.9</v>
      </c>
      <c r="H15" s="225">
        <f>+H16+H96+H191+H236+H352+H397+H635</f>
        <v>0</v>
      </c>
      <c r="I15" s="226">
        <f>+G15+H15</f>
        <v>390713.9</v>
      </c>
      <c r="J15" s="2">
        <f>'5+'!C78-'11+'!G15</f>
        <v>0</v>
      </c>
      <c r="K15" s="161"/>
      <c r="L15" s="359"/>
    </row>
    <row r="16" spans="1:12" s="25" customFormat="1" ht="51" customHeight="1">
      <c r="A16" s="46" t="s">
        <v>12</v>
      </c>
      <c r="B16" s="33">
        <v>802</v>
      </c>
      <c r="C16" s="34"/>
      <c r="D16" s="34"/>
      <c r="E16" s="34"/>
      <c r="F16" s="34"/>
      <c r="G16" s="35">
        <f>+G17+G25</f>
        <v>49284.610000000008</v>
      </c>
      <c r="H16" s="35">
        <f t="shared" ref="H16" si="0">+H17+H25</f>
        <v>0</v>
      </c>
      <c r="I16" s="73">
        <f t="shared" ref="I16:I88" si="1">+G16+H16</f>
        <v>49284.610000000008</v>
      </c>
      <c r="J16" s="355">
        <f>43126.75+3839.09+1922.87+149+246.8</f>
        <v>49284.51</v>
      </c>
      <c r="K16" s="356">
        <f>G16-J16</f>
        <v>0.10000000000582077</v>
      </c>
    </row>
    <row r="17" spans="1:17" ht="15.75">
      <c r="A17" s="47" t="s">
        <v>13</v>
      </c>
      <c r="B17" s="4">
        <v>802</v>
      </c>
      <c r="C17" s="4" t="s">
        <v>14</v>
      </c>
      <c r="D17" s="4"/>
      <c r="G17" s="32">
        <f t="shared" ref="G17:H23" si="2">+G18</f>
        <v>11463.200000000003</v>
      </c>
      <c r="H17" s="32">
        <f t="shared" si="2"/>
        <v>0</v>
      </c>
      <c r="I17" s="24">
        <f t="shared" si="1"/>
        <v>11463.200000000003</v>
      </c>
      <c r="J17" s="2">
        <f>43126.75+45.34+105.795+1310.926+561.825+98.314+229.4+463.511+1081.525+73.514+171.533+134.391+313.579+336.66+785.541+149+246.8</f>
        <v>49234.404000000002</v>
      </c>
      <c r="K17" s="358"/>
    </row>
    <row r="18" spans="1:17" ht="32.25" customHeight="1">
      <c r="A18" s="47" t="s">
        <v>15</v>
      </c>
      <c r="B18" s="4">
        <v>802</v>
      </c>
      <c r="C18" s="4" t="s">
        <v>14</v>
      </c>
      <c r="D18" s="4" t="s">
        <v>98</v>
      </c>
      <c r="G18" s="32">
        <f t="shared" si="2"/>
        <v>11463.200000000003</v>
      </c>
      <c r="H18" s="32">
        <f t="shared" si="2"/>
        <v>0</v>
      </c>
      <c r="I18" s="24">
        <f t="shared" si="1"/>
        <v>11463.200000000003</v>
      </c>
    </row>
    <row r="19" spans="1:17" ht="31.5">
      <c r="A19" s="47" t="s">
        <v>437</v>
      </c>
      <c r="B19" s="4">
        <v>802</v>
      </c>
      <c r="C19" s="4" t="s">
        <v>14</v>
      </c>
      <c r="D19" s="4" t="s">
        <v>98</v>
      </c>
      <c r="E19" s="4" t="s">
        <v>317</v>
      </c>
      <c r="F19" s="4" t="s">
        <v>17</v>
      </c>
      <c r="G19" s="32">
        <f t="shared" si="2"/>
        <v>11463.200000000003</v>
      </c>
      <c r="H19" s="32">
        <f t="shared" si="2"/>
        <v>0</v>
      </c>
      <c r="I19" s="24">
        <f t="shared" si="1"/>
        <v>11463.200000000003</v>
      </c>
    </row>
    <row r="20" spans="1:17" ht="63">
      <c r="A20" s="48" t="s">
        <v>18</v>
      </c>
      <c r="B20" s="4">
        <v>802</v>
      </c>
      <c r="C20" s="4" t="s">
        <v>14</v>
      </c>
      <c r="D20" s="4" t="s">
        <v>98</v>
      </c>
      <c r="E20" s="4" t="s">
        <v>318</v>
      </c>
      <c r="F20" s="4"/>
      <c r="G20" s="32">
        <f t="shared" si="2"/>
        <v>11463.200000000003</v>
      </c>
      <c r="H20" s="32">
        <f t="shared" si="2"/>
        <v>0</v>
      </c>
      <c r="I20" s="24">
        <f>+G20+H20</f>
        <v>11463.200000000003</v>
      </c>
    </row>
    <row r="21" spans="1:17" ht="49.5" customHeight="1">
      <c r="A21" s="47" t="s">
        <v>20</v>
      </c>
      <c r="B21" s="4">
        <v>802</v>
      </c>
      <c r="C21" s="4" t="s">
        <v>14</v>
      </c>
      <c r="D21" s="4" t="s">
        <v>98</v>
      </c>
      <c r="E21" s="4" t="s">
        <v>19</v>
      </c>
      <c r="F21" s="4" t="s">
        <v>17</v>
      </c>
      <c r="G21" s="32">
        <f t="shared" si="2"/>
        <v>11463.200000000003</v>
      </c>
      <c r="H21" s="32">
        <f t="shared" si="2"/>
        <v>0</v>
      </c>
      <c r="I21" s="24">
        <f t="shared" si="1"/>
        <v>11463.200000000003</v>
      </c>
    </row>
    <row r="22" spans="1:17" ht="63" customHeight="1">
      <c r="A22" s="47" t="s">
        <v>21</v>
      </c>
      <c r="B22" s="4">
        <v>802</v>
      </c>
      <c r="C22" s="4" t="s">
        <v>14</v>
      </c>
      <c r="D22" s="4" t="s">
        <v>98</v>
      </c>
      <c r="E22" s="4" t="s">
        <v>19</v>
      </c>
      <c r="F22" s="4" t="s">
        <v>22</v>
      </c>
      <c r="G22" s="32">
        <f t="shared" si="2"/>
        <v>11463.200000000003</v>
      </c>
      <c r="H22" s="32">
        <f t="shared" si="2"/>
        <v>0</v>
      </c>
      <c r="I22" s="24">
        <f t="shared" si="1"/>
        <v>11463.200000000003</v>
      </c>
    </row>
    <row r="23" spans="1:17" ht="15.75">
      <c r="A23" s="47" t="s">
        <v>23</v>
      </c>
      <c r="B23" s="4">
        <v>802</v>
      </c>
      <c r="C23" s="4" t="s">
        <v>14</v>
      </c>
      <c r="D23" s="4" t="s">
        <v>98</v>
      </c>
      <c r="E23" s="4" t="s">
        <v>19</v>
      </c>
      <c r="F23" s="4" t="s">
        <v>24</v>
      </c>
      <c r="G23" s="32">
        <f t="shared" si="2"/>
        <v>11463.200000000003</v>
      </c>
      <c r="H23" s="32">
        <f t="shared" si="2"/>
        <v>0</v>
      </c>
      <c r="I23" s="24">
        <f t="shared" si="1"/>
        <v>11463.200000000003</v>
      </c>
    </row>
    <row r="24" spans="1:17" ht="94.5">
      <c r="A24" s="47" t="s">
        <v>25</v>
      </c>
      <c r="B24" s="4">
        <v>802</v>
      </c>
      <c r="C24" s="4" t="s">
        <v>14</v>
      </c>
      <c r="D24" s="4" t="s">
        <v>98</v>
      </c>
      <c r="E24" s="4" t="s">
        <v>19</v>
      </c>
      <c r="F24" s="4" t="s">
        <v>26</v>
      </c>
      <c r="G24" s="32">
        <f>8267+2496.63+73.51+171.53+45.34+105.79+72.4+46+60+40+45+40</f>
        <v>11463.200000000003</v>
      </c>
      <c r="H24" s="32"/>
      <c r="I24" s="24">
        <f t="shared" si="1"/>
        <v>11463.200000000003</v>
      </c>
      <c r="J24" s="521" t="s">
        <v>793</v>
      </c>
      <c r="K24" s="521"/>
      <c r="L24" s="521"/>
      <c r="M24" s="521"/>
      <c r="N24" s="521"/>
      <c r="O24" s="521"/>
      <c r="P24" s="521"/>
      <c r="Q24" s="521"/>
    </row>
    <row r="25" spans="1:17" ht="31.5">
      <c r="A25" s="47" t="s">
        <v>30</v>
      </c>
      <c r="B25" s="4" t="s">
        <v>31</v>
      </c>
      <c r="C25" s="4" t="s">
        <v>27</v>
      </c>
      <c r="D25" s="4"/>
      <c r="E25" s="4"/>
      <c r="F25" s="4"/>
      <c r="G25" s="32">
        <f>+G26+G71</f>
        <v>37821.410000000003</v>
      </c>
      <c r="H25" s="32">
        <f>+H26+H71</f>
        <v>0</v>
      </c>
      <c r="I25" s="24">
        <f t="shared" si="1"/>
        <v>37821.410000000003</v>
      </c>
    </row>
    <row r="26" spans="1:17" ht="15.75">
      <c r="A26" s="47" t="s">
        <v>32</v>
      </c>
      <c r="B26" s="4">
        <v>802</v>
      </c>
      <c r="C26" s="4" t="s">
        <v>27</v>
      </c>
      <c r="D26" s="4" t="s">
        <v>33</v>
      </c>
      <c r="E26" s="4" t="s">
        <v>29</v>
      </c>
      <c r="F26" s="4" t="s">
        <v>17</v>
      </c>
      <c r="G26" s="32">
        <f>+G27+G63</f>
        <v>35237.440000000002</v>
      </c>
      <c r="H26" s="32">
        <f>+H27+H63</f>
        <v>0</v>
      </c>
      <c r="I26" s="24">
        <f t="shared" si="1"/>
        <v>35237.440000000002</v>
      </c>
    </row>
    <row r="27" spans="1:17" ht="31.5">
      <c r="A27" s="47" t="s">
        <v>30</v>
      </c>
      <c r="B27" s="4" t="s">
        <v>31</v>
      </c>
      <c r="C27" s="4" t="s">
        <v>27</v>
      </c>
      <c r="D27" s="4" t="s">
        <v>33</v>
      </c>
      <c r="E27" s="4" t="s">
        <v>325</v>
      </c>
      <c r="F27" s="4"/>
      <c r="G27" s="32">
        <f>+G28+G33+G42</f>
        <v>34841.64</v>
      </c>
      <c r="H27" s="32">
        <f>+H28+H33+H42</f>
        <v>0</v>
      </c>
      <c r="I27" s="32">
        <f>+I28+I33+I42</f>
        <v>34841.64</v>
      </c>
    </row>
    <row r="28" spans="1:17" ht="31.5">
      <c r="A28" s="47" t="s">
        <v>34</v>
      </c>
      <c r="B28" s="4">
        <v>802</v>
      </c>
      <c r="C28" s="4" t="s">
        <v>27</v>
      </c>
      <c r="D28" s="4" t="s">
        <v>33</v>
      </c>
      <c r="E28" s="4" t="s">
        <v>326</v>
      </c>
      <c r="F28" s="4"/>
      <c r="G28" s="32">
        <f>+G29</f>
        <v>8556.0500000000011</v>
      </c>
      <c r="H28" s="32">
        <f t="shared" ref="H28:H31" si="3">+H29</f>
        <v>0</v>
      </c>
      <c r="I28" s="24">
        <f t="shared" si="1"/>
        <v>8556.0500000000011</v>
      </c>
    </row>
    <row r="29" spans="1:17" ht="54.75" customHeight="1">
      <c r="A29" s="47" t="s">
        <v>35</v>
      </c>
      <c r="B29" s="4">
        <v>802</v>
      </c>
      <c r="C29" s="4" t="s">
        <v>27</v>
      </c>
      <c r="D29" s="4" t="s">
        <v>33</v>
      </c>
      <c r="E29" s="4" t="s">
        <v>327</v>
      </c>
      <c r="F29" s="4" t="s">
        <v>17</v>
      </c>
      <c r="G29" s="32">
        <f>+G30</f>
        <v>8556.0500000000011</v>
      </c>
      <c r="H29" s="32">
        <f t="shared" si="3"/>
        <v>0</v>
      </c>
      <c r="I29" s="24">
        <f t="shared" si="1"/>
        <v>8556.0500000000011</v>
      </c>
    </row>
    <row r="30" spans="1:17" ht="67.5" customHeight="1">
      <c r="A30" s="47" t="s">
        <v>21</v>
      </c>
      <c r="B30" s="4">
        <v>802</v>
      </c>
      <c r="C30" s="4" t="s">
        <v>27</v>
      </c>
      <c r="D30" s="4" t="s">
        <v>33</v>
      </c>
      <c r="E30" s="4" t="s">
        <v>327</v>
      </c>
      <c r="F30" s="4" t="s">
        <v>22</v>
      </c>
      <c r="G30" s="32">
        <f>+G31</f>
        <v>8556.0500000000011</v>
      </c>
      <c r="H30" s="32">
        <f t="shared" si="3"/>
        <v>0</v>
      </c>
      <c r="I30" s="24">
        <f t="shared" si="1"/>
        <v>8556.0500000000011</v>
      </c>
    </row>
    <row r="31" spans="1:17" ht="15.75">
      <c r="A31" s="47" t="s">
        <v>23</v>
      </c>
      <c r="B31" s="4">
        <v>802</v>
      </c>
      <c r="C31" s="4" t="s">
        <v>27</v>
      </c>
      <c r="D31" s="4" t="s">
        <v>33</v>
      </c>
      <c r="E31" s="4" t="s">
        <v>327</v>
      </c>
      <c r="F31" s="4" t="s">
        <v>24</v>
      </c>
      <c r="G31" s="32">
        <f>+G32</f>
        <v>8556.0500000000011</v>
      </c>
      <c r="H31" s="32">
        <f t="shared" si="3"/>
        <v>0</v>
      </c>
      <c r="I31" s="24">
        <f t="shared" si="1"/>
        <v>8556.0500000000011</v>
      </c>
    </row>
    <row r="32" spans="1:17" ht="94.5">
      <c r="A32" s="47" t="s">
        <v>25</v>
      </c>
      <c r="B32" s="4">
        <v>802</v>
      </c>
      <c r="C32" s="4" t="s">
        <v>27</v>
      </c>
      <c r="D32" s="4" t="s">
        <v>33</v>
      </c>
      <c r="E32" s="4" t="s">
        <v>327</v>
      </c>
      <c r="F32" s="4" t="s">
        <v>26</v>
      </c>
      <c r="G32" s="32">
        <f>5647.88+1705.71+134.39+313.58+98.31+229.4+81.7+85+70+120+70+0.08</f>
        <v>8556.0500000000011</v>
      </c>
      <c r="H32" s="32"/>
      <c r="I32" s="24">
        <f t="shared" si="1"/>
        <v>8556.0500000000011</v>
      </c>
      <c r="J32" s="2" t="s">
        <v>794</v>
      </c>
    </row>
    <row r="33" spans="1:11" s="69" customFormat="1" ht="31.5" hidden="1">
      <c r="A33" s="72" t="s">
        <v>34</v>
      </c>
      <c r="B33" s="60">
        <v>802</v>
      </c>
      <c r="C33" s="60" t="s">
        <v>27</v>
      </c>
      <c r="D33" s="60" t="s">
        <v>33</v>
      </c>
      <c r="E33" s="60" t="s">
        <v>441</v>
      </c>
      <c r="F33" s="60"/>
      <c r="G33" s="74">
        <f>G34+G38</f>
        <v>0</v>
      </c>
      <c r="H33" s="74">
        <f>H34+H38</f>
        <v>0</v>
      </c>
      <c r="I33" s="74">
        <f>I34+I38</f>
        <v>0</v>
      </c>
      <c r="J33" s="361"/>
      <c r="K33" s="68"/>
    </row>
    <row r="34" spans="1:11" s="69" customFormat="1" ht="28.5" hidden="1" customHeight="1">
      <c r="A34" s="75" t="s">
        <v>571</v>
      </c>
      <c r="B34" s="60">
        <v>802</v>
      </c>
      <c r="C34" s="60" t="s">
        <v>27</v>
      </c>
      <c r="D34" s="60" t="s">
        <v>33</v>
      </c>
      <c r="E34" s="60" t="s">
        <v>570</v>
      </c>
      <c r="F34" s="60"/>
      <c r="G34" s="74">
        <f t="shared" ref="G34:I36" si="4">G35</f>
        <v>0</v>
      </c>
      <c r="H34" s="74">
        <f t="shared" si="4"/>
        <v>0</v>
      </c>
      <c r="I34" s="74">
        <f t="shared" si="4"/>
        <v>0</v>
      </c>
      <c r="J34" s="361"/>
      <c r="K34" s="68"/>
    </row>
    <row r="35" spans="1:11" s="69" customFormat="1" ht="78.75" hidden="1">
      <c r="A35" s="72" t="s">
        <v>21</v>
      </c>
      <c r="B35" s="60">
        <v>802</v>
      </c>
      <c r="C35" s="60" t="s">
        <v>27</v>
      </c>
      <c r="D35" s="60" t="s">
        <v>33</v>
      </c>
      <c r="E35" s="60" t="s">
        <v>570</v>
      </c>
      <c r="F35" s="60" t="s">
        <v>22</v>
      </c>
      <c r="G35" s="74">
        <f t="shared" si="4"/>
        <v>0</v>
      </c>
      <c r="H35" s="74">
        <f t="shared" si="4"/>
        <v>0</v>
      </c>
      <c r="I35" s="74">
        <f t="shared" si="4"/>
        <v>0</v>
      </c>
      <c r="J35" s="361"/>
      <c r="K35" s="68"/>
    </row>
    <row r="36" spans="1:11" s="69" customFormat="1" ht="15.75" hidden="1">
      <c r="A36" s="72" t="s">
        <v>23</v>
      </c>
      <c r="B36" s="60">
        <v>802</v>
      </c>
      <c r="C36" s="60" t="s">
        <v>27</v>
      </c>
      <c r="D36" s="60" t="s">
        <v>33</v>
      </c>
      <c r="E36" s="60" t="s">
        <v>570</v>
      </c>
      <c r="F36" s="60" t="s">
        <v>24</v>
      </c>
      <c r="G36" s="74">
        <f t="shared" si="4"/>
        <v>0</v>
      </c>
      <c r="H36" s="74">
        <f t="shared" si="4"/>
        <v>0</v>
      </c>
      <c r="I36" s="74">
        <f t="shared" si="4"/>
        <v>0</v>
      </c>
      <c r="J36" s="361"/>
      <c r="K36" s="68"/>
    </row>
    <row r="37" spans="1:11" s="69" customFormat="1" ht="29.25" hidden="1" customHeight="1">
      <c r="A37" s="72" t="s">
        <v>25</v>
      </c>
      <c r="B37" s="60">
        <v>802</v>
      </c>
      <c r="C37" s="60" t="s">
        <v>27</v>
      </c>
      <c r="D37" s="60" t="s">
        <v>33</v>
      </c>
      <c r="E37" s="60" t="s">
        <v>570</v>
      </c>
      <c r="F37" s="60" t="s">
        <v>26</v>
      </c>
      <c r="G37" s="74"/>
      <c r="H37" s="74"/>
      <c r="I37" s="74">
        <f>G37+H37</f>
        <v>0</v>
      </c>
      <c r="J37" s="361"/>
      <c r="K37" s="68"/>
    </row>
    <row r="38" spans="1:11" s="69" customFormat="1" ht="28.5" hidden="1" customHeight="1">
      <c r="A38" s="75" t="s">
        <v>442</v>
      </c>
      <c r="B38" s="60">
        <v>802</v>
      </c>
      <c r="C38" s="60" t="s">
        <v>27</v>
      </c>
      <c r="D38" s="60" t="s">
        <v>33</v>
      </c>
      <c r="E38" s="60" t="s">
        <v>447</v>
      </c>
      <c r="F38" s="60"/>
      <c r="G38" s="74">
        <f t="shared" ref="G38:I40" si="5">G39</f>
        <v>0</v>
      </c>
      <c r="H38" s="74">
        <f t="shared" si="5"/>
        <v>0</v>
      </c>
      <c r="I38" s="74">
        <f t="shared" si="5"/>
        <v>0</v>
      </c>
      <c r="J38" s="361"/>
      <c r="K38" s="68"/>
    </row>
    <row r="39" spans="1:11" s="69" customFormat="1" ht="78.75" hidden="1">
      <c r="A39" s="72" t="s">
        <v>21</v>
      </c>
      <c r="B39" s="60">
        <v>802</v>
      </c>
      <c r="C39" s="60" t="s">
        <v>27</v>
      </c>
      <c r="D39" s="60" t="s">
        <v>33</v>
      </c>
      <c r="E39" s="60" t="s">
        <v>447</v>
      </c>
      <c r="F39" s="60" t="s">
        <v>22</v>
      </c>
      <c r="G39" s="74">
        <f t="shared" si="5"/>
        <v>0</v>
      </c>
      <c r="H39" s="74">
        <f t="shared" si="5"/>
        <v>0</v>
      </c>
      <c r="I39" s="74">
        <f t="shared" si="5"/>
        <v>0</v>
      </c>
      <c r="J39" s="361"/>
      <c r="K39" s="68"/>
    </row>
    <row r="40" spans="1:11" s="69" customFormat="1" ht="15.75" hidden="1">
      <c r="A40" s="72" t="s">
        <v>23</v>
      </c>
      <c r="B40" s="60">
        <v>802</v>
      </c>
      <c r="C40" s="60" t="s">
        <v>27</v>
      </c>
      <c r="D40" s="60" t="s">
        <v>33</v>
      </c>
      <c r="E40" s="60" t="s">
        <v>447</v>
      </c>
      <c r="F40" s="60" t="s">
        <v>24</v>
      </c>
      <c r="G40" s="74">
        <f t="shared" si="5"/>
        <v>0</v>
      </c>
      <c r="H40" s="74">
        <f t="shared" si="5"/>
        <v>0</v>
      </c>
      <c r="I40" s="74">
        <f t="shared" si="5"/>
        <v>0</v>
      </c>
      <c r="J40" s="361"/>
      <c r="K40" s="68"/>
    </row>
    <row r="41" spans="1:11" s="69" customFormat="1" ht="29.25" hidden="1" customHeight="1">
      <c r="A41" s="72" t="s">
        <v>25</v>
      </c>
      <c r="B41" s="60">
        <v>802</v>
      </c>
      <c r="C41" s="60" t="s">
        <v>27</v>
      </c>
      <c r="D41" s="60" t="s">
        <v>33</v>
      </c>
      <c r="E41" s="60" t="s">
        <v>447</v>
      </c>
      <c r="F41" s="60" t="s">
        <v>26</v>
      </c>
      <c r="G41" s="74"/>
      <c r="H41" s="74"/>
      <c r="I41" s="74">
        <f>G41+H41</f>
        <v>0</v>
      </c>
      <c r="J41" s="361"/>
      <c r="K41" s="68"/>
    </row>
    <row r="42" spans="1:11" ht="47.25">
      <c r="A42" s="47" t="s">
        <v>36</v>
      </c>
      <c r="B42" s="4">
        <v>802</v>
      </c>
      <c r="C42" s="4" t="s">
        <v>27</v>
      </c>
      <c r="D42" s="4" t="s">
        <v>33</v>
      </c>
      <c r="E42" s="4" t="s">
        <v>319</v>
      </c>
      <c r="F42" s="4"/>
      <c r="G42" s="32">
        <f>+G43+G48</f>
        <v>26285.59</v>
      </c>
      <c r="H42" s="32">
        <f t="shared" ref="H42" si="6">+H43+H48</f>
        <v>0</v>
      </c>
      <c r="I42" s="24">
        <f t="shared" si="1"/>
        <v>26285.59</v>
      </c>
    </row>
    <row r="43" spans="1:11" ht="31.5">
      <c r="A43" s="47" t="s">
        <v>37</v>
      </c>
      <c r="B43" s="4">
        <v>802</v>
      </c>
      <c r="C43" s="4" t="s">
        <v>27</v>
      </c>
      <c r="D43" s="4" t="s">
        <v>33</v>
      </c>
      <c r="E43" s="4" t="s">
        <v>320</v>
      </c>
      <c r="F43" s="4"/>
      <c r="G43" s="32">
        <f>+G44</f>
        <v>12416.66</v>
      </c>
      <c r="H43" s="32">
        <f t="shared" ref="H43:H46" si="7">+H44</f>
        <v>0</v>
      </c>
      <c r="I43" s="24">
        <f t="shared" si="1"/>
        <v>12416.66</v>
      </c>
    </row>
    <row r="44" spans="1:11" ht="47.25">
      <c r="A44" s="47" t="s">
        <v>38</v>
      </c>
      <c r="B44" s="4">
        <v>802</v>
      </c>
      <c r="C44" s="4" t="s">
        <v>27</v>
      </c>
      <c r="D44" s="4" t="s">
        <v>33</v>
      </c>
      <c r="E44" s="4" t="s">
        <v>321</v>
      </c>
      <c r="F44" s="4"/>
      <c r="G44" s="32">
        <f>+G45</f>
        <v>12416.66</v>
      </c>
      <c r="H44" s="32">
        <f t="shared" si="7"/>
        <v>0</v>
      </c>
      <c r="I44" s="24">
        <f t="shared" si="1"/>
        <v>12416.66</v>
      </c>
    </row>
    <row r="45" spans="1:11" ht="15.75">
      <c r="A45" s="47" t="s">
        <v>23</v>
      </c>
      <c r="B45" s="4">
        <v>802</v>
      </c>
      <c r="C45" s="4" t="s">
        <v>27</v>
      </c>
      <c r="D45" s="4" t="s">
        <v>33</v>
      </c>
      <c r="E45" s="4" t="s">
        <v>321</v>
      </c>
      <c r="F45" s="4" t="s">
        <v>22</v>
      </c>
      <c r="G45" s="32">
        <f>+G46</f>
        <v>12416.66</v>
      </c>
      <c r="H45" s="32">
        <f t="shared" si="7"/>
        <v>0</v>
      </c>
      <c r="I45" s="24">
        <f t="shared" si="1"/>
        <v>12416.66</v>
      </c>
    </row>
    <row r="46" spans="1:11" ht="94.5">
      <c r="A46" s="47" t="s">
        <v>25</v>
      </c>
      <c r="B46" s="4">
        <v>802</v>
      </c>
      <c r="C46" s="4" t="s">
        <v>27</v>
      </c>
      <c r="D46" s="4" t="s">
        <v>33</v>
      </c>
      <c r="E46" s="4" t="s">
        <v>321</v>
      </c>
      <c r="F46" s="4" t="s">
        <v>24</v>
      </c>
      <c r="G46" s="32">
        <f>+G47</f>
        <v>12416.66</v>
      </c>
      <c r="H46" s="32">
        <f t="shared" si="7"/>
        <v>0</v>
      </c>
      <c r="I46" s="24">
        <f t="shared" si="1"/>
        <v>12416.66</v>
      </c>
    </row>
    <row r="47" spans="1:11" ht="94.5">
      <c r="A47" s="47" t="s">
        <v>25</v>
      </c>
      <c r="B47" s="4">
        <v>802</v>
      </c>
      <c r="C47" s="4" t="s">
        <v>27</v>
      </c>
      <c r="D47" s="4" t="s">
        <v>33</v>
      </c>
      <c r="E47" s="4" t="s">
        <v>321</v>
      </c>
      <c r="F47" s="4" t="s">
        <v>26</v>
      </c>
      <c r="G47" s="32">
        <f>7111.61+2147.71+336.66+785.54+463.51+1081.53+437.8+52.3</f>
        <v>12416.66</v>
      </c>
      <c r="H47" s="32"/>
      <c r="I47" s="24">
        <f t="shared" si="1"/>
        <v>12416.66</v>
      </c>
      <c r="J47" s="2" t="s">
        <v>795</v>
      </c>
    </row>
    <row r="48" spans="1:11" ht="78.75">
      <c r="A48" s="47" t="s">
        <v>40</v>
      </c>
      <c r="B48" s="4">
        <v>802</v>
      </c>
      <c r="C48" s="4" t="s">
        <v>27</v>
      </c>
      <c r="D48" s="4" t="s">
        <v>33</v>
      </c>
      <c r="E48" s="4" t="s">
        <v>324</v>
      </c>
      <c r="F48" s="4" t="s">
        <v>17</v>
      </c>
      <c r="G48" s="32">
        <f>+G49</f>
        <v>13868.93</v>
      </c>
      <c r="H48" s="32">
        <f t="shared" ref="H48" si="8">+H49</f>
        <v>0</v>
      </c>
      <c r="I48" s="24">
        <f t="shared" si="1"/>
        <v>13868.93</v>
      </c>
      <c r="J48" s="2">
        <f>13496.24+372.68</f>
        <v>13868.92</v>
      </c>
    </row>
    <row r="49" spans="1:10" ht="31.5">
      <c r="A49" s="47" t="s">
        <v>41</v>
      </c>
      <c r="B49" s="4">
        <v>802</v>
      </c>
      <c r="C49" s="4" t="s">
        <v>27</v>
      </c>
      <c r="D49" s="4" t="s">
        <v>33</v>
      </c>
      <c r="E49" s="4" t="s">
        <v>328</v>
      </c>
      <c r="F49" s="4" t="s">
        <v>17</v>
      </c>
      <c r="G49" s="32">
        <f>+G50+G55+G59</f>
        <v>13868.93</v>
      </c>
      <c r="H49" s="32">
        <f t="shared" ref="H49" si="9">+H50+H55</f>
        <v>0</v>
      </c>
      <c r="I49" s="24">
        <f t="shared" si="1"/>
        <v>13868.93</v>
      </c>
      <c r="J49" s="3">
        <f>G48-J48</f>
        <v>1.0000000000218279E-2</v>
      </c>
    </row>
    <row r="50" spans="1:10" ht="110.25">
      <c r="A50" s="47" t="s">
        <v>42</v>
      </c>
      <c r="B50" s="4">
        <v>802</v>
      </c>
      <c r="C50" s="4" t="s">
        <v>27</v>
      </c>
      <c r="D50" s="4" t="s">
        <v>33</v>
      </c>
      <c r="E50" s="4" t="s">
        <v>328</v>
      </c>
      <c r="F50" s="4" t="s">
        <v>43</v>
      </c>
      <c r="G50" s="32">
        <f>+G51</f>
        <v>13496.25</v>
      </c>
      <c r="H50" s="32">
        <f t="shared" ref="H50" si="10">+H51</f>
        <v>0</v>
      </c>
      <c r="I50" s="24">
        <f t="shared" si="1"/>
        <v>13496.25</v>
      </c>
    </row>
    <row r="51" spans="1:10" ht="31.5">
      <c r="A51" s="47" t="s">
        <v>44</v>
      </c>
      <c r="B51" s="4">
        <v>802</v>
      </c>
      <c r="C51" s="4" t="s">
        <v>27</v>
      </c>
      <c r="D51" s="4" t="s">
        <v>33</v>
      </c>
      <c r="E51" s="4" t="s">
        <v>328</v>
      </c>
      <c r="F51" s="4" t="s">
        <v>45</v>
      </c>
      <c r="G51" s="32">
        <f>+G52+G53+G54</f>
        <v>13496.25</v>
      </c>
      <c r="H51" s="32">
        <f t="shared" ref="H51" si="11">+H52+H53+H54</f>
        <v>0</v>
      </c>
      <c r="I51" s="24">
        <f t="shared" si="1"/>
        <v>13496.25</v>
      </c>
    </row>
    <row r="52" spans="1:10" ht="31.5">
      <c r="A52" s="47" t="s">
        <v>46</v>
      </c>
      <c r="B52" s="4">
        <v>802</v>
      </c>
      <c r="C52" s="4" t="s">
        <v>27</v>
      </c>
      <c r="D52" s="4" t="s">
        <v>33</v>
      </c>
      <c r="E52" s="4" t="s">
        <v>328</v>
      </c>
      <c r="F52" s="4" t="s">
        <v>47</v>
      </c>
      <c r="G52" s="32">
        <v>10365.780000000001</v>
      </c>
      <c r="H52" s="32"/>
      <c r="I52" s="24">
        <f t="shared" si="1"/>
        <v>10365.780000000001</v>
      </c>
    </row>
    <row r="53" spans="1:10" ht="31.5" hidden="1">
      <c r="A53" s="47" t="s">
        <v>48</v>
      </c>
      <c r="B53" s="4">
        <v>802</v>
      </c>
      <c r="C53" s="4" t="s">
        <v>27</v>
      </c>
      <c r="D53" s="4" t="s">
        <v>33</v>
      </c>
      <c r="E53" s="4" t="s">
        <v>328</v>
      </c>
      <c r="F53" s="4" t="s">
        <v>49</v>
      </c>
      <c r="G53" s="32"/>
      <c r="H53" s="32"/>
      <c r="I53" s="24">
        <f t="shared" si="1"/>
        <v>0</v>
      </c>
    </row>
    <row r="54" spans="1:10" ht="71.25" customHeight="1">
      <c r="A54" s="47" t="s">
        <v>50</v>
      </c>
      <c r="B54" s="4">
        <v>802</v>
      </c>
      <c r="C54" s="4" t="s">
        <v>27</v>
      </c>
      <c r="D54" s="4" t="s">
        <v>33</v>
      </c>
      <c r="E54" s="4" t="s">
        <v>328</v>
      </c>
      <c r="F54" s="4" t="s">
        <v>51</v>
      </c>
      <c r="G54" s="32">
        <v>3130.47</v>
      </c>
      <c r="H54" s="32"/>
      <c r="I54" s="24">
        <f t="shared" si="1"/>
        <v>3130.47</v>
      </c>
    </row>
    <row r="55" spans="1:10" ht="47.25">
      <c r="A55" s="47" t="s">
        <v>52</v>
      </c>
      <c r="B55" s="4">
        <v>802</v>
      </c>
      <c r="C55" s="4" t="s">
        <v>27</v>
      </c>
      <c r="D55" s="4" t="s">
        <v>33</v>
      </c>
      <c r="E55" s="4" t="s">
        <v>328</v>
      </c>
      <c r="F55" s="4" t="s">
        <v>53</v>
      </c>
      <c r="G55" s="32">
        <f>+G56</f>
        <v>363</v>
      </c>
      <c r="H55" s="32">
        <f t="shared" ref="H55" si="12">+H56</f>
        <v>0</v>
      </c>
      <c r="I55" s="24">
        <f t="shared" si="1"/>
        <v>363</v>
      </c>
    </row>
    <row r="56" spans="1:10" ht="47.25">
      <c r="A56" s="47" t="s">
        <v>54</v>
      </c>
      <c r="B56" s="4">
        <v>802</v>
      </c>
      <c r="C56" s="4" t="s">
        <v>27</v>
      </c>
      <c r="D56" s="4" t="s">
        <v>33</v>
      </c>
      <c r="E56" s="4" t="s">
        <v>328</v>
      </c>
      <c r="F56" s="4" t="s">
        <v>55</v>
      </c>
      <c r="G56" s="32">
        <f>+G57+G58</f>
        <v>363</v>
      </c>
      <c r="H56" s="32">
        <f t="shared" ref="H56" si="13">+H57+H58</f>
        <v>0</v>
      </c>
      <c r="I56" s="24">
        <f t="shared" si="1"/>
        <v>363</v>
      </c>
    </row>
    <row r="57" spans="1:10" ht="47.25">
      <c r="A57" s="47" t="s">
        <v>56</v>
      </c>
      <c r="B57" s="4">
        <v>802</v>
      </c>
      <c r="C57" s="4" t="s">
        <v>27</v>
      </c>
      <c r="D57" s="4" t="s">
        <v>33</v>
      </c>
      <c r="E57" s="4" t="s">
        <v>328</v>
      </c>
      <c r="F57" s="4" t="s">
        <v>57</v>
      </c>
      <c r="G57" s="32">
        <f>72+15+12</f>
        <v>99</v>
      </c>
      <c r="H57" s="32"/>
      <c r="I57" s="24">
        <f t="shared" si="1"/>
        <v>99</v>
      </c>
      <c r="J57" s="2" t="s">
        <v>798</v>
      </c>
    </row>
    <row r="58" spans="1:10" ht="47.25">
      <c r="A58" s="47" t="s">
        <v>58</v>
      </c>
      <c r="B58" s="4">
        <v>802</v>
      </c>
      <c r="C58" s="4" t="s">
        <v>27</v>
      </c>
      <c r="D58" s="4" t="s">
        <v>33</v>
      </c>
      <c r="E58" s="4" t="s">
        <v>328</v>
      </c>
      <c r="F58" s="4" t="s">
        <v>59</v>
      </c>
      <c r="G58" s="32">
        <f>3+40+6+100+115</f>
        <v>264</v>
      </c>
      <c r="H58" s="32"/>
      <c r="I58" s="24">
        <f t="shared" si="1"/>
        <v>264</v>
      </c>
      <c r="J58" s="2" t="s">
        <v>799</v>
      </c>
    </row>
    <row r="59" spans="1:10" ht="24.75" customHeight="1">
      <c r="A59" s="47" t="s">
        <v>60</v>
      </c>
      <c r="B59" s="4">
        <v>802</v>
      </c>
      <c r="C59" s="4" t="s">
        <v>27</v>
      </c>
      <c r="D59" s="4" t="s">
        <v>33</v>
      </c>
      <c r="E59" s="4" t="s">
        <v>328</v>
      </c>
      <c r="F59" s="4" t="s">
        <v>61</v>
      </c>
      <c r="G59" s="32">
        <f>+G60</f>
        <v>9.68</v>
      </c>
      <c r="H59" s="32">
        <f t="shared" ref="H59" si="14">+H60</f>
        <v>0</v>
      </c>
      <c r="I59" s="24">
        <f t="shared" si="1"/>
        <v>9.68</v>
      </c>
    </row>
    <row r="60" spans="1:10" ht="23.25" customHeight="1">
      <c r="A60" s="47" t="s">
        <v>62</v>
      </c>
      <c r="B60" s="4">
        <v>802</v>
      </c>
      <c r="C60" s="4" t="s">
        <v>27</v>
      </c>
      <c r="D60" s="4" t="s">
        <v>33</v>
      </c>
      <c r="E60" s="4" t="s">
        <v>328</v>
      </c>
      <c r="F60" s="4" t="s">
        <v>63</v>
      </c>
      <c r="G60" s="32">
        <f>+G61+G62</f>
        <v>9.68</v>
      </c>
      <c r="H60" s="32">
        <f t="shared" ref="H60" si="15">+H61+H62</f>
        <v>0</v>
      </c>
      <c r="I60" s="24">
        <f t="shared" si="1"/>
        <v>9.68</v>
      </c>
    </row>
    <row r="61" spans="1:10" ht="31.5">
      <c r="A61" s="47" t="s">
        <v>64</v>
      </c>
      <c r="B61" s="4">
        <v>802</v>
      </c>
      <c r="C61" s="4" t="s">
        <v>27</v>
      </c>
      <c r="D61" s="4" t="s">
        <v>33</v>
      </c>
      <c r="E61" s="4" t="s">
        <v>328</v>
      </c>
      <c r="F61" s="4" t="s">
        <v>65</v>
      </c>
      <c r="G61" s="32">
        <v>6.6</v>
      </c>
      <c r="H61" s="32"/>
      <c r="I61" s="24">
        <f t="shared" si="1"/>
        <v>6.6</v>
      </c>
    </row>
    <row r="62" spans="1:10" ht="31.5">
      <c r="A62" s="47" t="s">
        <v>66</v>
      </c>
      <c r="B62" s="4">
        <v>802</v>
      </c>
      <c r="C62" s="4" t="s">
        <v>27</v>
      </c>
      <c r="D62" s="4" t="s">
        <v>33</v>
      </c>
      <c r="E62" s="4" t="s">
        <v>328</v>
      </c>
      <c r="F62" s="4" t="s">
        <v>67</v>
      </c>
      <c r="G62" s="32">
        <v>3.08</v>
      </c>
      <c r="H62" s="32"/>
      <c r="I62" s="24">
        <f t="shared" si="1"/>
        <v>3.08</v>
      </c>
    </row>
    <row r="63" spans="1:10" ht="47.25">
      <c r="A63" s="47" t="s">
        <v>39</v>
      </c>
      <c r="B63" s="4" t="s">
        <v>31</v>
      </c>
      <c r="C63" s="4" t="s">
        <v>27</v>
      </c>
      <c r="D63" s="4" t="s">
        <v>33</v>
      </c>
      <c r="E63" s="4" t="s">
        <v>322</v>
      </c>
      <c r="F63" s="4"/>
      <c r="G63" s="32">
        <f>+G64</f>
        <v>395.79999999999995</v>
      </c>
      <c r="H63" s="32">
        <f t="shared" ref="H63" si="16">+H64</f>
        <v>0</v>
      </c>
      <c r="I63" s="24">
        <f t="shared" si="1"/>
        <v>395.79999999999995</v>
      </c>
    </row>
    <row r="64" spans="1:10" ht="54" customHeight="1">
      <c r="A64" s="47" t="s">
        <v>39</v>
      </c>
      <c r="B64" s="4" t="s">
        <v>31</v>
      </c>
      <c r="C64" s="4" t="s">
        <v>27</v>
      </c>
      <c r="D64" s="4" t="s">
        <v>33</v>
      </c>
      <c r="E64" s="4" t="s">
        <v>323</v>
      </c>
      <c r="F64" s="4"/>
      <c r="G64" s="32">
        <f>+G65+G68</f>
        <v>395.79999999999995</v>
      </c>
      <c r="H64" s="32">
        <f t="shared" ref="H64" si="17">+H65+H68</f>
        <v>0</v>
      </c>
      <c r="I64" s="24">
        <f t="shared" si="1"/>
        <v>395.79999999999995</v>
      </c>
    </row>
    <row r="65" spans="1:10" ht="138.75" customHeight="1">
      <c r="A65" s="47" t="s">
        <v>68</v>
      </c>
      <c r="B65" s="4" t="s">
        <v>31</v>
      </c>
      <c r="C65" s="4" t="s">
        <v>27</v>
      </c>
      <c r="D65" s="4" t="s">
        <v>33</v>
      </c>
      <c r="E65" s="4" t="s">
        <v>323</v>
      </c>
      <c r="F65" s="4" t="s">
        <v>43</v>
      </c>
      <c r="G65" s="32">
        <f>+G66</f>
        <v>9.9</v>
      </c>
      <c r="H65" s="32">
        <f t="shared" ref="H65:H66" si="18">+H66</f>
        <v>0</v>
      </c>
      <c r="I65" s="24">
        <f t="shared" si="1"/>
        <v>9.9</v>
      </c>
    </row>
    <row r="66" spans="1:10" ht="29.25" customHeight="1">
      <c r="A66" s="47" t="s">
        <v>44</v>
      </c>
      <c r="B66" s="4" t="s">
        <v>31</v>
      </c>
      <c r="C66" s="4" t="s">
        <v>27</v>
      </c>
      <c r="D66" s="4" t="s">
        <v>33</v>
      </c>
      <c r="E66" s="4" t="s">
        <v>323</v>
      </c>
      <c r="F66" s="4" t="s">
        <v>45</v>
      </c>
      <c r="G66" s="32">
        <f>+G67</f>
        <v>9.9</v>
      </c>
      <c r="H66" s="32">
        <f t="shared" si="18"/>
        <v>0</v>
      </c>
      <c r="I66" s="24">
        <f t="shared" si="1"/>
        <v>9.9</v>
      </c>
    </row>
    <row r="67" spans="1:10" ht="64.5" customHeight="1">
      <c r="A67" s="47" t="s">
        <v>69</v>
      </c>
      <c r="B67" s="4" t="s">
        <v>31</v>
      </c>
      <c r="C67" s="4" t="s">
        <v>27</v>
      </c>
      <c r="D67" s="4" t="s">
        <v>33</v>
      </c>
      <c r="E67" s="4" t="s">
        <v>323</v>
      </c>
      <c r="F67" s="4" t="s">
        <v>49</v>
      </c>
      <c r="G67" s="32">
        <v>9.9</v>
      </c>
      <c r="H67" s="32"/>
      <c r="I67" s="24">
        <f t="shared" si="1"/>
        <v>9.9</v>
      </c>
      <c r="J67" s="2" t="s">
        <v>788</v>
      </c>
    </row>
    <row r="68" spans="1:10" ht="78.75">
      <c r="A68" s="47" t="s">
        <v>21</v>
      </c>
      <c r="B68" s="4" t="s">
        <v>31</v>
      </c>
      <c r="C68" s="4" t="s">
        <v>27</v>
      </c>
      <c r="D68" s="4" t="s">
        <v>33</v>
      </c>
      <c r="E68" s="4" t="s">
        <v>323</v>
      </c>
      <c r="F68" s="4" t="s">
        <v>22</v>
      </c>
      <c r="G68" s="32">
        <f>+G69</f>
        <v>385.9</v>
      </c>
      <c r="H68" s="32">
        <f t="shared" ref="H68:H69" si="19">+H69</f>
        <v>0</v>
      </c>
      <c r="I68" s="24">
        <f t="shared" si="1"/>
        <v>385.9</v>
      </c>
    </row>
    <row r="69" spans="1:10" ht="15.75">
      <c r="A69" s="47" t="s">
        <v>23</v>
      </c>
      <c r="B69" s="4" t="s">
        <v>31</v>
      </c>
      <c r="C69" s="4" t="s">
        <v>27</v>
      </c>
      <c r="D69" s="4" t="s">
        <v>33</v>
      </c>
      <c r="E69" s="4" t="s">
        <v>323</v>
      </c>
      <c r="F69" s="4" t="s">
        <v>24</v>
      </c>
      <c r="G69" s="32">
        <f>+G70</f>
        <v>385.9</v>
      </c>
      <c r="H69" s="32">
        <f t="shared" si="19"/>
        <v>0</v>
      </c>
      <c r="I69" s="24">
        <f t="shared" si="1"/>
        <v>385.9</v>
      </c>
    </row>
    <row r="70" spans="1:10" ht="94.5">
      <c r="A70" s="47" t="s">
        <v>25</v>
      </c>
      <c r="B70" s="4" t="s">
        <v>31</v>
      </c>
      <c r="C70" s="4" t="s">
        <v>27</v>
      </c>
      <c r="D70" s="4" t="s">
        <v>33</v>
      </c>
      <c r="E70" s="4" t="s">
        <v>323</v>
      </c>
      <c r="F70" s="4" t="s">
        <v>26</v>
      </c>
      <c r="G70" s="32">
        <f>246.8+139.1</f>
        <v>385.9</v>
      </c>
      <c r="H70" s="32"/>
      <c r="I70" s="24">
        <f t="shared" si="1"/>
        <v>385.9</v>
      </c>
      <c r="J70" s="2" t="s">
        <v>787</v>
      </c>
    </row>
    <row r="71" spans="1:10" ht="31.5">
      <c r="A71" s="48" t="s">
        <v>70</v>
      </c>
      <c r="B71" s="4">
        <v>802</v>
      </c>
      <c r="C71" s="4" t="s">
        <v>27</v>
      </c>
      <c r="D71" s="4" t="s">
        <v>71</v>
      </c>
      <c r="E71" s="4"/>
      <c r="F71" s="4"/>
      <c r="G71" s="32">
        <f>+G72</f>
        <v>2583.9700000000003</v>
      </c>
      <c r="H71" s="32">
        <f t="shared" ref="H71" si="20">+H72</f>
        <v>0</v>
      </c>
      <c r="I71" s="24">
        <f t="shared" si="1"/>
        <v>2583.9700000000003</v>
      </c>
    </row>
    <row r="72" spans="1:10" ht="63">
      <c r="A72" s="47" t="s">
        <v>72</v>
      </c>
      <c r="B72" s="4" t="s">
        <v>31</v>
      </c>
      <c r="C72" s="4" t="s">
        <v>27</v>
      </c>
      <c r="D72" s="4" t="s">
        <v>71</v>
      </c>
      <c r="E72" s="4" t="s">
        <v>329</v>
      </c>
      <c r="F72" s="4"/>
      <c r="G72" s="32">
        <f>+G73+G81</f>
        <v>2583.9700000000003</v>
      </c>
      <c r="H72" s="32">
        <f t="shared" ref="H72" si="21">+H73+H81</f>
        <v>0</v>
      </c>
      <c r="I72" s="24">
        <f t="shared" si="1"/>
        <v>2583.9700000000003</v>
      </c>
    </row>
    <row r="73" spans="1:10" ht="78.75">
      <c r="A73" s="47" t="s">
        <v>73</v>
      </c>
      <c r="B73" s="4">
        <v>802</v>
      </c>
      <c r="C73" s="4" t="s">
        <v>27</v>
      </c>
      <c r="D73" s="4" t="s">
        <v>71</v>
      </c>
      <c r="E73" s="4" t="s">
        <v>330</v>
      </c>
      <c r="F73" s="4"/>
      <c r="G73" s="32">
        <f>+G74+G78</f>
        <v>843.92</v>
      </c>
      <c r="H73" s="32">
        <f t="shared" ref="H73" si="22">+H74+H78</f>
        <v>0</v>
      </c>
      <c r="I73" s="24">
        <f t="shared" si="1"/>
        <v>843.92</v>
      </c>
    </row>
    <row r="74" spans="1:10" ht="47.25">
      <c r="A74" s="47" t="s">
        <v>74</v>
      </c>
      <c r="B74" s="4">
        <v>802</v>
      </c>
      <c r="C74" s="4" t="s">
        <v>27</v>
      </c>
      <c r="D74" s="4" t="s">
        <v>71</v>
      </c>
      <c r="E74" s="4" t="s">
        <v>331</v>
      </c>
      <c r="F74" s="4" t="s">
        <v>75</v>
      </c>
      <c r="G74" s="32">
        <f>+G75+G76+G77</f>
        <v>798.92</v>
      </c>
      <c r="H74" s="32">
        <f t="shared" ref="H74" si="23">+H75+H76+H77</f>
        <v>0</v>
      </c>
      <c r="I74" s="24">
        <f t="shared" si="1"/>
        <v>798.92</v>
      </c>
    </row>
    <row r="75" spans="1:10" ht="31.5">
      <c r="A75" s="47" t="s">
        <v>46</v>
      </c>
      <c r="B75" s="4">
        <v>802</v>
      </c>
      <c r="C75" s="4" t="s">
        <v>27</v>
      </c>
      <c r="D75" s="4" t="s">
        <v>71</v>
      </c>
      <c r="E75" s="4" t="s">
        <v>331</v>
      </c>
      <c r="F75" s="4" t="s">
        <v>76</v>
      </c>
      <c r="G75" s="32">
        <v>609</v>
      </c>
      <c r="H75" s="32"/>
      <c r="I75" s="24">
        <f t="shared" si="1"/>
        <v>609</v>
      </c>
    </row>
    <row r="76" spans="1:10" ht="31.5">
      <c r="A76" s="47" t="s">
        <v>48</v>
      </c>
      <c r="B76" s="4">
        <v>802</v>
      </c>
      <c r="C76" s="4" t="s">
        <v>27</v>
      </c>
      <c r="D76" s="4" t="s">
        <v>71</v>
      </c>
      <c r="E76" s="4" t="s">
        <v>331</v>
      </c>
      <c r="F76" s="4" t="s">
        <v>77</v>
      </c>
      <c r="G76" s="32">
        <v>6</v>
      </c>
      <c r="H76" s="32"/>
      <c r="I76" s="24">
        <f t="shared" si="1"/>
        <v>6</v>
      </c>
    </row>
    <row r="77" spans="1:10" ht="94.5">
      <c r="A77" s="47" t="s">
        <v>78</v>
      </c>
      <c r="B77" s="4">
        <v>802</v>
      </c>
      <c r="C77" s="4" t="s">
        <v>27</v>
      </c>
      <c r="D77" s="4" t="s">
        <v>71</v>
      </c>
      <c r="E77" s="4" t="s">
        <v>331</v>
      </c>
      <c r="F77" s="4" t="s">
        <v>79</v>
      </c>
      <c r="G77" s="32">
        <v>183.92</v>
      </c>
      <c r="H77" s="32"/>
      <c r="I77" s="24">
        <f t="shared" si="1"/>
        <v>183.92</v>
      </c>
    </row>
    <row r="78" spans="1:10" ht="47.25">
      <c r="A78" s="47" t="s">
        <v>54</v>
      </c>
      <c r="B78" s="4">
        <v>802</v>
      </c>
      <c r="C78" s="4" t="s">
        <v>27</v>
      </c>
      <c r="D78" s="4" t="s">
        <v>71</v>
      </c>
      <c r="E78" s="4" t="s">
        <v>331</v>
      </c>
      <c r="F78" s="4" t="s">
        <v>55</v>
      </c>
      <c r="G78" s="32">
        <f>+G79+G80</f>
        <v>45</v>
      </c>
      <c r="H78" s="32">
        <f t="shared" ref="H78" si="24">+H79+H80</f>
        <v>0</v>
      </c>
      <c r="I78" s="24">
        <f t="shared" si="1"/>
        <v>45</v>
      </c>
    </row>
    <row r="79" spans="1:10" ht="47.25">
      <c r="A79" s="47" t="s">
        <v>56</v>
      </c>
      <c r="B79" s="4">
        <v>802</v>
      </c>
      <c r="C79" s="4" t="s">
        <v>27</v>
      </c>
      <c r="D79" s="4" t="s">
        <v>71</v>
      </c>
      <c r="E79" s="4" t="s">
        <v>331</v>
      </c>
      <c r="F79" s="4" t="s">
        <v>57</v>
      </c>
      <c r="G79" s="32">
        <v>40</v>
      </c>
      <c r="H79" s="32"/>
      <c r="I79" s="24">
        <f t="shared" si="1"/>
        <v>40</v>
      </c>
    </row>
    <row r="80" spans="1:10" ht="47.25">
      <c r="A80" s="47" t="s">
        <v>58</v>
      </c>
      <c r="B80" s="4">
        <v>802</v>
      </c>
      <c r="C80" s="4" t="s">
        <v>27</v>
      </c>
      <c r="D80" s="4" t="s">
        <v>71</v>
      </c>
      <c r="E80" s="4" t="s">
        <v>331</v>
      </c>
      <c r="F80" s="4" t="s">
        <v>59</v>
      </c>
      <c r="G80" s="32">
        <v>5</v>
      </c>
      <c r="H80" s="32"/>
      <c r="I80" s="24">
        <f t="shared" si="1"/>
        <v>5</v>
      </c>
    </row>
    <row r="81" spans="1:11" ht="63">
      <c r="A81" s="47" t="s">
        <v>80</v>
      </c>
      <c r="B81" s="4">
        <v>802</v>
      </c>
      <c r="C81" s="4" t="s">
        <v>27</v>
      </c>
      <c r="D81" s="4" t="s">
        <v>71</v>
      </c>
      <c r="E81" s="4" t="s">
        <v>332</v>
      </c>
      <c r="F81" s="4" t="s">
        <v>17</v>
      </c>
      <c r="G81" s="32">
        <f>+G82+G87+G91</f>
        <v>1740.0500000000002</v>
      </c>
      <c r="H81" s="32">
        <f t="shared" ref="H81" si="25">+H82+H87+H91</f>
        <v>0</v>
      </c>
      <c r="I81" s="24">
        <f t="shared" si="1"/>
        <v>1740.0500000000002</v>
      </c>
    </row>
    <row r="82" spans="1:11" ht="110.25">
      <c r="A82" s="47" t="s">
        <v>42</v>
      </c>
      <c r="B82" s="4">
        <v>802</v>
      </c>
      <c r="C82" s="4" t="s">
        <v>27</v>
      </c>
      <c r="D82" s="4" t="s">
        <v>71</v>
      </c>
      <c r="E82" s="4" t="s">
        <v>333</v>
      </c>
      <c r="F82" s="4" t="s">
        <v>43</v>
      </c>
      <c r="G82" s="32">
        <f>+G83</f>
        <v>1461.0500000000002</v>
      </c>
      <c r="H82" s="32">
        <f t="shared" ref="H82" si="26">+H83</f>
        <v>0</v>
      </c>
      <c r="I82" s="24">
        <f t="shared" si="1"/>
        <v>1461.0500000000002</v>
      </c>
    </row>
    <row r="83" spans="1:11" ht="31.5">
      <c r="A83" s="47" t="s">
        <v>44</v>
      </c>
      <c r="B83" s="4">
        <v>802</v>
      </c>
      <c r="C83" s="4" t="s">
        <v>27</v>
      </c>
      <c r="D83" s="4" t="s">
        <v>71</v>
      </c>
      <c r="E83" s="4" t="s">
        <v>333</v>
      </c>
      <c r="F83" s="4" t="s">
        <v>45</v>
      </c>
      <c r="G83" s="32">
        <f>+G84+G85+G86</f>
        <v>1461.0500000000002</v>
      </c>
      <c r="H83" s="32">
        <f t="shared" ref="H83" si="27">+H84+H85+H86</f>
        <v>0</v>
      </c>
      <c r="I83" s="24">
        <f t="shared" si="1"/>
        <v>1461.0500000000002</v>
      </c>
    </row>
    <row r="84" spans="1:11" ht="31.5">
      <c r="A84" s="47" t="s">
        <v>46</v>
      </c>
      <c r="B84" s="4">
        <v>802</v>
      </c>
      <c r="C84" s="4" t="s">
        <v>27</v>
      </c>
      <c r="D84" s="4" t="s">
        <v>71</v>
      </c>
      <c r="E84" s="4" t="s">
        <v>333</v>
      </c>
      <c r="F84" s="4" t="s">
        <v>47</v>
      </c>
      <c r="G84" s="32">
        <v>1122.1600000000001</v>
      </c>
      <c r="H84" s="32"/>
      <c r="I84" s="24">
        <f t="shared" si="1"/>
        <v>1122.1600000000001</v>
      </c>
    </row>
    <row r="85" spans="1:11" ht="31.5" hidden="1">
      <c r="A85" s="47" t="s">
        <v>48</v>
      </c>
      <c r="B85" s="4">
        <v>802</v>
      </c>
      <c r="C85" s="4" t="s">
        <v>27</v>
      </c>
      <c r="D85" s="4" t="s">
        <v>71</v>
      </c>
      <c r="E85" s="4" t="s">
        <v>333</v>
      </c>
      <c r="F85" s="4" t="s">
        <v>49</v>
      </c>
      <c r="G85" s="32"/>
      <c r="H85" s="32"/>
      <c r="I85" s="24">
        <f t="shared" si="1"/>
        <v>0</v>
      </c>
    </row>
    <row r="86" spans="1:11" ht="71.25" customHeight="1">
      <c r="A86" s="47" t="s">
        <v>50</v>
      </c>
      <c r="B86" s="4">
        <v>802</v>
      </c>
      <c r="C86" s="4" t="s">
        <v>27</v>
      </c>
      <c r="D86" s="4" t="s">
        <v>71</v>
      </c>
      <c r="E86" s="4" t="s">
        <v>333</v>
      </c>
      <c r="F86" s="4" t="s">
        <v>51</v>
      </c>
      <c r="G86" s="32">
        <v>338.89</v>
      </c>
      <c r="H86" s="32"/>
      <c r="I86" s="24">
        <f t="shared" si="1"/>
        <v>338.89</v>
      </c>
    </row>
    <row r="87" spans="1:11" ht="47.25">
      <c r="A87" s="47" t="s">
        <v>52</v>
      </c>
      <c r="B87" s="4">
        <v>802</v>
      </c>
      <c r="C87" s="4" t="s">
        <v>27</v>
      </c>
      <c r="D87" s="4" t="s">
        <v>71</v>
      </c>
      <c r="E87" s="4" t="s">
        <v>333</v>
      </c>
      <c r="F87" s="4" t="s">
        <v>53</v>
      </c>
      <c r="G87" s="32">
        <f>+G88</f>
        <v>279</v>
      </c>
      <c r="H87" s="32">
        <f t="shared" ref="H87" si="28">+H88</f>
        <v>0</v>
      </c>
      <c r="I87" s="24">
        <f t="shared" si="1"/>
        <v>279</v>
      </c>
    </row>
    <row r="88" spans="1:11" ht="47.25">
      <c r="A88" s="47" t="s">
        <v>54</v>
      </c>
      <c r="B88" s="4">
        <v>802</v>
      </c>
      <c r="C88" s="4" t="s">
        <v>27</v>
      </c>
      <c r="D88" s="4" t="s">
        <v>71</v>
      </c>
      <c r="E88" s="4" t="s">
        <v>333</v>
      </c>
      <c r="F88" s="4" t="s">
        <v>55</v>
      </c>
      <c r="G88" s="32">
        <f>+G89+G90</f>
        <v>279</v>
      </c>
      <c r="H88" s="32">
        <f t="shared" ref="H88" si="29">+H89+H90</f>
        <v>0</v>
      </c>
      <c r="I88" s="24">
        <f t="shared" si="1"/>
        <v>279</v>
      </c>
    </row>
    <row r="89" spans="1:11" ht="31.5">
      <c r="A89" s="47" t="s">
        <v>48</v>
      </c>
      <c r="B89" s="4">
        <v>802</v>
      </c>
      <c r="C89" s="4" t="s">
        <v>27</v>
      </c>
      <c r="D89" s="4" t="s">
        <v>71</v>
      </c>
      <c r="E89" s="4" t="s">
        <v>333</v>
      </c>
      <c r="F89" s="4" t="s">
        <v>57</v>
      </c>
      <c r="G89" s="32">
        <f>77+84+55</f>
        <v>216</v>
      </c>
      <c r="H89" s="32"/>
      <c r="I89" s="24">
        <f t="shared" ref="I89:I152" si="30">+G89+H89</f>
        <v>216</v>
      </c>
      <c r="J89" s="2" t="s">
        <v>800</v>
      </c>
    </row>
    <row r="90" spans="1:11" ht="47.25">
      <c r="A90" s="47" t="s">
        <v>58</v>
      </c>
      <c r="B90" s="4">
        <v>802</v>
      </c>
      <c r="C90" s="4" t="s">
        <v>27</v>
      </c>
      <c r="D90" s="4" t="s">
        <v>71</v>
      </c>
      <c r="E90" s="4" t="s">
        <v>333</v>
      </c>
      <c r="F90" s="4" t="s">
        <v>59</v>
      </c>
      <c r="G90" s="32">
        <f>10+3+5+25+20</f>
        <v>63</v>
      </c>
      <c r="H90" s="32"/>
      <c r="I90" s="24">
        <f t="shared" si="30"/>
        <v>63</v>
      </c>
    </row>
    <row r="91" spans="1:11" ht="15.75" hidden="1">
      <c r="A91" s="47" t="s">
        <v>60</v>
      </c>
      <c r="B91" s="4" t="s">
        <v>31</v>
      </c>
      <c r="C91" s="4" t="s">
        <v>27</v>
      </c>
      <c r="D91" s="4" t="s">
        <v>71</v>
      </c>
      <c r="E91" s="4" t="s">
        <v>333</v>
      </c>
      <c r="F91" s="4" t="s">
        <v>61</v>
      </c>
      <c r="G91" s="32">
        <f>+G92</f>
        <v>0</v>
      </c>
      <c r="H91" s="32">
        <f t="shared" ref="H91" si="31">+H92</f>
        <v>0</v>
      </c>
      <c r="I91" s="24">
        <f t="shared" si="30"/>
        <v>0</v>
      </c>
    </row>
    <row r="92" spans="1:11" ht="63" hidden="1">
      <c r="A92" s="47" t="s">
        <v>81</v>
      </c>
      <c r="B92" s="4" t="s">
        <v>31</v>
      </c>
      <c r="C92" s="4" t="s">
        <v>27</v>
      </c>
      <c r="D92" s="4" t="s">
        <v>71</v>
      </c>
      <c r="E92" s="4" t="s">
        <v>333</v>
      </c>
      <c r="F92" s="4" t="s">
        <v>63</v>
      </c>
      <c r="G92" s="32">
        <f>+G93+G94+G95</f>
        <v>0</v>
      </c>
      <c r="H92" s="32">
        <f>+H93+H94+H95</f>
        <v>0</v>
      </c>
      <c r="I92" s="24">
        <f t="shared" si="30"/>
        <v>0</v>
      </c>
    </row>
    <row r="93" spans="1:11" ht="31.5" hidden="1">
      <c r="A93" s="47" t="s">
        <v>64</v>
      </c>
      <c r="B93" s="4" t="s">
        <v>31</v>
      </c>
      <c r="C93" s="4" t="s">
        <v>27</v>
      </c>
      <c r="D93" s="4" t="s">
        <v>71</v>
      </c>
      <c r="E93" s="4" t="s">
        <v>333</v>
      </c>
      <c r="F93" s="4" t="s">
        <v>65</v>
      </c>
      <c r="G93" s="32"/>
      <c r="H93" s="32"/>
      <c r="I93" s="24">
        <f t="shared" si="30"/>
        <v>0</v>
      </c>
    </row>
    <row r="94" spans="1:11" ht="31.5" hidden="1">
      <c r="A94" s="47" t="s">
        <v>66</v>
      </c>
      <c r="B94" s="4" t="s">
        <v>31</v>
      </c>
      <c r="C94" s="4" t="s">
        <v>27</v>
      </c>
      <c r="D94" s="4" t="s">
        <v>71</v>
      </c>
      <c r="E94" s="4" t="s">
        <v>333</v>
      </c>
      <c r="F94" s="4" t="s">
        <v>67</v>
      </c>
      <c r="G94" s="32"/>
      <c r="H94" s="32"/>
      <c r="I94" s="24">
        <f t="shared" si="30"/>
        <v>0</v>
      </c>
    </row>
    <row r="95" spans="1:11" ht="15.75" hidden="1">
      <c r="A95" s="54" t="s">
        <v>211</v>
      </c>
      <c r="B95" s="4" t="s">
        <v>31</v>
      </c>
      <c r="C95" s="4" t="s">
        <v>27</v>
      </c>
      <c r="D95" s="4" t="s">
        <v>71</v>
      </c>
      <c r="E95" s="4" t="s">
        <v>333</v>
      </c>
      <c r="F95" s="4" t="s">
        <v>212</v>
      </c>
      <c r="G95" s="32"/>
      <c r="H95" s="32"/>
      <c r="I95" s="24">
        <f t="shared" si="30"/>
        <v>0</v>
      </c>
    </row>
    <row r="96" spans="1:11" s="25" customFormat="1" ht="47.25">
      <c r="A96" s="46" t="s">
        <v>82</v>
      </c>
      <c r="B96" s="36">
        <v>804</v>
      </c>
      <c r="C96" s="36"/>
      <c r="D96" s="36"/>
      <c r="E96" s="36"/>
      <c r="F96" s="36"/>
      <c r="G96" s="37">
        <f>+G97</f>
        <v>38902.530000000006</v>
      </c>
      <c r="H96" s="189">
        <f t="shared" ref="H96" si="32">+H97</f>
        <v>0</v>
      </c>
      <c r="I96" s="188">
        <f t="shared" si="30"/>
        <v>38902.530000000006</v>
      </c>
      <c r="J96" s="355">
        <f>G96-G184+G345+'5+'!C72</f>
        <v>43443.83</v>
      </c>
      <c r="K96" s="355">
        <f>4207.3+5340.1+3013+295.3+19506.9+3433.2+64.3+2616.23+426.2</f>
        <v>38902.530000000006</v>
      </c>
    </row>
    <row r="97" spans="1:9" ht="47.25">
      <c r="A97" s="47" t="s">
        <v>83</v>
      </c>
      <c r="B97" s="30" t="s">
        <v>84</v>
      </c>
      <c r="C97" s="30" t="s">
        <v>85</v>
      </c>
      <c r="D97" s="30"/>
      <c r="E97" s="30"/>
      <c r="F97" s="30"/>
      <c r="G97" s="38">
        <f>+G98+G105+G161+G167</f>
        <v>38902.530000000006</v>
      </c>
      <c r="H97" s="38">
        <f>+H98+H105+H167</f>
        <v>0</v>
      </c>
      <c r="I97" s="24">
        <f t="shared" si="30"/>
        <v>38902.530000000006</v>
      </c>
    </row>
    <row r="98" spans="1:9" ht="15.75" hidden="1">
      <c r="A98" s="47" t="s">
        <v>87</v>
      </c>
      <c r="B98" s="4" t="s">
        <v>84</v>
      </c>
      <c r="C98" s="4" t="s">
        <v>85</v>
      </c>
      <c r="D98" s="4" t="s">
        <v>33</v>
      </c>
      <c r="E98" s="4" t="s">
        <v>29</v>
      </c>
      <c r="F98" s="4" t="s">
        <v>17</v>
      </c>
      <c r="G98" s="32">
        <f t="shared" ref="G98:H103" si="33">+G99</f>
        <v>0</v>
      </c>
      <c r="H98" s="32">
        <f t="shared" si="33"/>
        <v>0</v>
      </c>
      <c r="I98" s="24">
        <f t="shared" si="30"/>
        <v>0</v>
      </c>
    </row>
    <row r="99" spans="1:9" ht="45.75" hidden="1" customHeight="1">
      <c r="A99" s="48" t="s">
        <v>88</v>
      </c>
      <c r="B99" s="4" t="s">
        <v>84</v>
      </c>
      <c r="C99" s="4" t="s">
        <v>85</v>
      </c>
      <c r="D99" s="4" t="s">
        <v>33</v>
      </c>
      <c r="E99" s="4" t="s">
        <v>334</v>
      </c>
      <c r="F99" s="4" t="s">
        <v>17</v>
      </c>
      <c r="G99" s="32">
        <f t="shared" si="33"/>
        <v>0</v>
      </c>
      <c r="H99" s="32">
        <f t="shared" si="33"/>
        <v>0</v>
      </c>
      <c r="I99" s="24">
        <f t="shared" si="30"/>
        <v>0</v>
      </c>
    </row>
    <row r="100" spans="1:9" ht="50.25" hidden="1" customHeight="1">
      <c r="A100" s="48" t="s">
        <v>89</v>
      </c>
      <c r="B100" s="4" t="s">
        <v>84</v>
      </c>
      <c r="C100" s="4" t="s">
        <v>85</v>
      </c>
      <c r="D100" s="4" t="s">
        <v>33</v>
      </c>
      <c r="E100" s="4" t="s">
        <v>335</v>
      </c>
      <c r="F100" s="4"/>
      <c r="G100" s="32">
        <f t="shared" si="33"/>
        <v>0</v>
      </c>
      <c r="H100" s="32">
        <f t="shared" si="33"/>
        <v>0</v>
      </c>
      <c r="I100" s="24">
        <f t="shared" si="30"/>
        <v>0</v>
      </c>
    </row>
    <row r="101" spans="1:9" ht="78.75" hidden="1">
      <c r="A101" s="47" t="s">
        <v>90</v>
      </c>
      <c r="B101" s="4" t="s">
        <v>84</v>
      </c>
      <c r="C101" s="4" t="s">
        <v>85</v>
      </c>
      <c r="D101" s="4" t="s">
        <v>33</v>
      </c>
      <c r="E101" s="4" t="s">
        <v>91</v>
      </c>
      <c r="F101" s="4" t="s">
        <v>17</v>
      </c>
      <c r="G101" s="32">
        <f t="shared" si="33"/>
        <v>0</v>
      </c>
      <c r="H101" s="32">
        <f t="shared" si="33"/>
        <v>0</v>
      </c>
      <c r="I101" s="24">
        <f t="shared" si="30"/>
        <v>0</v>
      </c>
    </row>
    <row r="102" spans="1:9" ht="31.5" hidden="1">
      <c r="A102" s="47" t="s">
        <v>92</v>
      </c>
      <c r="B102" s="4" t="s">
        <v>84</v>
      </c>
      <c r="C102" s="4" t="s">
        <v>85</v>
      </c>
      <c r="D102" s="4" t="s">
        <v>33</v>
      </c>
      <c r="E102" s="4" t="s">
        <v>91</v>
      </c>
      <c r="F102" s="4" t="s">
        <v>93</v>
      </c>
      <c r="G102" s="32">
        <f t="shared" si="33"/>
        <v>0</v>
      </c>
      <c r="H102" s="32">
        <f t="shared" si="33"/>
        <v>0</v>
      </c>
      <c r="I102" s="24">
        <f t="shared" si="30"/>
        <v>0</v>
      </c>
    </row>
    <row r="103" spans="1:9" ht="31.5" hidden="1">
      <c r="A103" s="47" t="s">
        <v>94</v>
      </c>
      <c r="B103" s="4" t="s">
        <v>84</v>
      </c>
      <c r="C103" s="4" t="s">
        <v>85</v>
      </c>
      <c r="D103" s="4" t="s">
        <v>33</v>
      </c>
      <c r="E103" s="4" t="s">
        <v>91</v>
      </c>
      <c r="F103" s="4" t="s">
        <v>95</v>
      </c>
      <c r="G103" s="32">
        <f t="shared" si="33"/>
        <v>0</v>
      </c>
      <c r="H103" s="32">
        <f t="shared" si="33"/>
        <v>0</v>
      </c>
      <c r="I103" s="24">
        <f t="shared" si="30"/>
        <v>0</v>
      </c>
    </row>
    <row r="104" spans="1:9" ht="31.5" hidden="1">
      <c r="A104" s="47" t="s">
        <v>96</v>
      </c>
      <c r="B104" s="4" t="s">
        <v>84</v>
      </c>
      <c r="C104" s="4" t="s">
        <v>85</v>
      </c>
      <c r="D104" s="4" t="s">
        <v>33</v>
      </c>
      <c r="E104" s="4" t="s">
        <v>91</v>
      </c>
      <c r="F104" s="4" t="s">
        <v>97</v>
      </c>
      <c r="G104" s="32"/>
      <c r="H104" s="32"/>
      <c r="I104" s="24">
        <f t="shared" si="30"/>
        <v>0</v>
      </c>
    </row>
    <row r="105" spans="1:9" ht="15.75">
      <c r="A105" s="47" t="s">
        <v>925</v>
      </c>
      <c r="B105" s="4" t="s">
        <v>84</v>
      </c>
      <c r="C105" s="4" t="s">
        <v>85</v>
      </c>
      <c r="D105" s="4" t="s">
        <v>98</v>
      </c>
      <c r="E105" s="4"/>
      <c r="F105" s="4"/>
      <c r="G105" s="32">
        <f>+G106+G130+G144</f>
        <v>16247.900000000001</v>
      </c>
      <c r="H105" s="187">
        <f t="shared" ref="H105" si="34">+H106+H130+H144</f>
        <v>0</v>
      </c>
      <c r="I105" s="188">
        <f t="shared" si="30"/>
        <v>16247.900000000001</v>
      </c>
    </row>
    <row r="106" spans="1:9" ht="66" customHeight="1">
      <c r="A106" s="48" t="s">
        <v>88</v>
      </c>
      <c r="B106" s="4" t="s">
        <v>84</v>
      </c>
      <c r="C106" s="4" t="s">
        <v>85</v>
      </c>
      <c r="D106" s="4" t="s">
        <v>98</v>
      </c>
      <c r="E106" s="4" t="s">
        <v>334</v>
      </c>
      <c r="F106" s="4" t="s">
        <v>17</v>
      </c>
      <c r="G106" s="32">
        <f>+G107+G115+G120+G125</f>
        <v>4461.6000000000004</v>
      </c>
      <c r="H106" s="32">
        <f t="shared" ref="H106" si="35">+H107+H115+H120+H125</f>
        <v>0</v>
      </c>
      <c r="I106" s="24">
        <f t="shared" si="30"/>
        <v>4461.6000000000004</v>
      </c>
    </row>
    <row r="107" spans="1:9" ht="32.25" customHeight="1">
      <c r="A107" s="48" t="s">
        <v>99</v>
      </c>
      <c r="B107" s="4" t="s">
        <v>84</v>
      </c>
      <c r="C107" s="4" t="s">
        <v>85</v>
      </c>
      <c r="D107" s="4" t="s">
        <v>98</v>
      </c>
      <c r="E107" s="4" t="s">
        <v>100</v>
      </c>
      <c r="F107" s="4"/>
      <c r="G107" s="32">
        <f>+G108</f>
        <v>4207.3</v>
      </c>
      <c r="H107" s="32">
        <f t="shared" ref="H107" si="36">+H108</f>
        <v>0</v>
      </c>
      <c r="I107" s="24">
        <f t="shared" si="30"/>
        <v>4207.3</v>
      </c>
    </row>
    <row r="108" spans="1:9" ht="47.25">
      <c r="A108" s="47" t="s">
        <v>101</v>
      </c>
      <c r="B108" s="4" t="s">
        <v>84</v>
      </c>
      <c r="C108" s="4" t="s">
        <v>85</v>
      </c>
      <c r="D108" s="4" t="s">
        <v>98</v>
      </c>
      <c r="E108" s="4" t="s">
        <v>102</v>
      </c>
      <c r="F108" s="4"/>
      <c r="G108" s="32">
        <f>+G109+G112</f>
        <v>4207.3</v>
      </c>
      <c r="H108" s="32">
        <f t="shared" ref="H108" si="37">+H109+H112</f>
        <v>0</v>
      </c>
      <c r="I108" s="24">
        <f t="shared" si="30"/>
        <v>4207.3</v>
      </c>
    </row>
    <row r="109" spans="1:9" ht="47.25">
      <c r="A109" s="47" t="s">
        <v>52</v>
      </c>
      <c r="B109" s="4" t="s">
        <v>84</v>
      </c>
      <c r="C109" s="4">
        <v>10</v>
      </c>
      <c r="D109" s="4" t="s">
        <v>98</v>
      </c>
      <c r="E109" s="4" t="s">
        <v>102</v>
      </c>
      <c r="F109" s="4">
        <v>200</v>
      </c>
      <c r="G109" s="32">
        <f>+G110</f>
        <v>59</v>
      </c>
      <c r="H109" s="32">
        <f t="shared" ref="H109:H110" si="38">+H110</f>
        <v>0</v>
      </c>
      <c r="I109" s="24">
        <f t="shared" si="30"/>
        <v>59</v>
      </c>
    </row>
    <row r="110" spans="1:9" ht="47.25">
      <c r="A110" s="47" t="s">
        <v>54</v>
      </c>
      <c r="B110" s="4" t="s">
        <v>84</v>
      </c>
      <c r="C110" s="4">
        <v>10</v>
      </c>
      <c r="D110" s="4" t="s">
        <v>98</v>
      </c>
      <c r="E110" s="4" t="s">
        <v>102</v>
      </c>
      <c r="F110" s="4">
        <v>240</v>
      </c>
      <c r="G110" s="32">
        <f>+G111</f>
        <v>59</v>
      </c>
      <c r="H110" s="32">
        <f t="shared" si="38"/>
        <v>0</v>
      </c>
      <c r="I110" s="24">
        <f t="shared" si="30"/>
        <v>59</v>
      </c>
    </row>
    <row r="111" spans="1:9" ht="47.25">
      <c r="A111" s="47" t="s">
        <v>58</v>
      </c>
      <c r="B111" s="4" t="s">
        <v>84</v>
      </c>
      <c r="C111" s="4">
        <v>10</v>
      </c>
      <c r="D111" s="4" t="s">
        <v>98</v>
      </c>
      <c r="E111" s="4" t="s">
        <v>102</v>
      </c>
      <c r="F111" s="4">
        <v>244</v>
      </c>
      <c r="G111" s="32">
        <v>59</v>
      </c>
      <c r="H111" s="32"/>
      <c r="I111" s="24">
        <f t="shared" si="30"/>
        <v>59</v>
      </c>
    </row>
    <row r="112" spans="1:9" ht="31.5">
      <c r="A112" s="47" t="s">
        <v>103</v>
      </c>
      <c r="B112" s="4" t="s">
        <v>84</v>
      </c>
      <c r="C112" s="4" t="s">
        <v>85</v>
      </c>
      <c r="D112" s="4" t="s">
        <v>98</v>
      </c>
      <c r="E112" s="4" t="s">
        <v>102</v>
      </c>
      <c r="F112" s="4" t="s">
        <v>93</v>
      </c>
      <c r="G112" s="32">
        <f>+G113</f>
        <v>4148.3</v>
      </c>
      <c r="H112" s="32">
        <f t="shared" ref="H112:H113" si="39">+H113</f>
        <v>0</v>
      </c>
      <c r="I112" s="24">
        <f t="shared" si="30"/>
        <v>4148.3</v>
      </c>
    </row>
    <row r="113" spans="1:9" ht="31.5">
      <c r="A113" s="47" t="s">
        <v>104</v>
      </c>
      <c r="B113" s="4" t="s">
        <v>84</v>
      </c>
      <c r="C113" s="4" t="s">
        <v>85</v>
      </c>
      <c r="D113" s="4" t="s">
        <v>98</v>
      </c>
      <c r="E113" s="4" t="s">
        <v>102</v>
      </c>
      <c r="F113" s="4" t="s">
        <v>95</v>
      </c>
      <c r="G113" s="32">
        <f>+G114</f>
        <v>4148.3</v>
      </c>
      <c r="H113" s="32">
        <f t="shared" si="39"/>
        <v>0</v>
      </c>
      <c r="I113" s="24">
        <f t="shared" si="30"/>
        <v>4148.3</v>
      </c>
    </row>
    <row r="114" spans="1:9" ht="60.75" customHeight="1">
      <c r="A114" s="47" t="s">
        <v>105</v>
      </c>
      <c r="B114" s="4" t="s">
        <v>84</v>
      </c>
      <c r="C114" s="4" t="s">
        <v>85</v>
      </c>
      <c r="D114" s="4" t="s">
        <v>98</v>
      </c>
      <c r="E114" s="4" t="s">
        <v>102</v>
      </c>
      <c r="F114" s="4" t="s">
        <v>106</v>
      </c>
      <c r="G114" s="32">
        <v>4148.3</v>
      </c>
      <c r="H114" s="32"/>
      <c r="I114" s="24">
        <f t="shared" si="30"/>
        <v>4148.3</v>
      </c>
    </row>
    <row r="115" spans="1:9" ht="44.25" hidden="1" customHeight="1">
      <c r="A115" s="48" t="s">
        <v>107</v>
      </c>
      <c r="B115" s="4" t="s">
        <v>84</v>
      </c>
      <c r="C115" s="4" t="s">
        <v>85</v>
      </c>
      <c r="D115" s="4" t="s">
        <v>98</v>
      </c>
      <c r="E115" s="4" t="s">
        <v>108</v>
      </c>
      <c r="F115" s="4"/>
      <c r="G115" s="32">
        <f>+G116</f>
        <v>0</v>
      </c>
      <c r="H115" s="32">
        <f t="shared" ref="H115:H118" si="40">+H116</f>
        <v>0</v>
      </c>
      <c r="I115" s="24">
        <f t="shared" si="30"/>
        <v>0</v>
      </c>
    </row>
    <row r="116" spans="1:9" ht="111" hidden="1" customHeight="1">
      <c r="A116" s="47" t="s">
        <v>109</v>
      </c>
      <c r="B116" s="4" t="s">
        <v>84</v>
      </c>
      <c r="C116" s="4" t="s">
        <v>85</v>
      </c>
      <c r="D116" s="4" t="s">
        <v>98</v>
      </c>
      <c r="E116" s="4" t="s">
        <v>336</v>
      </c>
      <c r="F116" s="4" t="s">
        <v>17</v>
      </c>
      <c r="G116" s="32">
        <f>+G117</f>
        <v>0</v>
      </c>
      <c r="H116" s="32">
        <f t="shared" si="40"/>
        <v>0</v>
      </c>
      <c r="I116" s="24">
        <f t="shared" si="30"/>
        <v>0</v>
      </c>
    </row>
    <row r="117" spans="1:9" ht="31.5" hidden="1">
      <c r="A117" s="47" t="s">
        <v>103</v>
      </c>
      <c r="B117" s="4" t="s">
        <v>84</v>
      </c>
      <c r="C117" s="4" t="s">
        <v>85</v>
      </c>
      <c r="D117" s="4" t="s">
        <v>98</v>
      </c>
      <c r="E117" s="4" t="s">
        <v>336</v>
      </c>
      <c r="F117" s="4" t="s">
        <v>93</v>
      </c>
      <c r="G117" s="32">
        <f>+G118</f>
        <v>0</v>
      </c>
      <c r="H117" s="32">
        <f t="shared" si="40"/>
        <v>0</v>
      </c>
      <c r="I117" s="24">
        <f t="shared" si="30"/>
        <v>0</v>
      </c>
    </row>
    <row r="118" spans="1:9" ht="31.5" hidden="1">
      <c r="A118" s="47" t="s">
        <v>104</v>
      </c>
      <c r="B118" s="4" t="s">
        <v>84</v>
      </c>
      <c r="C118" s="4" t="s">
        <v>85</v>
      </c>
      <c r="D118" s="4" t="s">
        <v>98</v>
      </c>
      <c r="E118" s="4" t="s">
        <v>336</v>
      </c>
      <c r="F118" s="4" t="s">
        <v>95</v>
      </c>
      <c r="G118" s="32">
        <f>+G119</f>
        <v>0</v>
      </c>
      <c r="H118" s="32">
        <f t="shared" si="40"/>
        <v>0</v>
      </c>
      <c r="I118" s="24">
        <f t="shared" si="30"/>
        <v>0</v>
      </c>
    </row>
    <row r="119" spans="1:9" ht="63" hidden="1">
      <c r="A119" s="47" t="s">
        <v>105</v>
      </c>
      <c r="B119" s="4" t="s">
        <v>84</v>
      </c>
      <c r="C119" s="4" t="s">
        <v>85</v>
      </c>
      <c r="D119" s="4" t="s">
        <v>98</v>
      </c>
      <c r="E119" s="4" t="s">
        <v>336</v>
      </c>
      <c r="F119" s="4" t="s">
        <v>106</v>
      </c>
      <c r="G119" s="32"/>
      <c r="H119" s="32"/>
      <c r="I119" s="24">
        <f t="shared" si="30"/>
        <v>0</v>
      </c>
    </row>
    <row r="120" spans="1:9" ht="48.75" customHeight="1">
      <c r="A120" s="48" t="s">
        <v>111</v>
      </c>
      <c r="B120" s="4" t="s">
        <v>84</v>
      </c>
      <c r="C120" s="4" t="s">
        <v>85</v>
      </c>
      <c r="D120" s="4" t="s">
        <v>98</v>
      </c>
      <c r="E120" s="4" t="s">
        <v>112</v>
      </c>
      <c r="F120" s="4"/>
      <c r="G120" s="32">
        <f>+G121</f>
        <v>64.3</v>
      </c>
      <c r="H120" s="32">
        <f t="shared" ref="H120:H123" si="41">+H121</f>
        <v>0</v>
      </c>
      <c r="I120" s="24">
        <f t="shared" si="30"/>
        <v>64.3</v>
      </c>
    </row>
    <row r="121" spans="1:9" ht="47.25">
      <c r="A121" s="47" t="s">
        <v>110</v>
      </c>
      <c r="B121" s="4" t="s">
        <v>84</v>
      </c>
      <c r="C121" s="4" t="s">
        <v>85</v>
      </c>
      <c r="D121" s="4" t="s">
        <v>98</v>
      </c>
      <c r="E121" s="4" t="s">
        <v>113</v>
      </c>
      <c r="F121" s="4" t="s">
        <v>17</v>
      </c>
      <c r="G121" s="32">
        <f>+G122</f>
        <v>64.3</v>
      </c>
      <c r="H121" s="32">
        <f t="shared" si="41"/>
        <v>0</v>
      </c>
      <c r="I121" s="24">
        <f t="shared" si="30"/>
        <v>64.3</v>
      </c>
    </row>
    <row r="122" spans="1:9" ht="31.5">
      <c r="A122" s="47" t="s">
        <v>103</v>
      </c>
      <c r="B122" s="4" t="s">
        <v>84</v>
      </c>
      <c r="C122" s="4" t="s">
        <v>85</v>
      </c>
      <c r="D122" s="4" t="s">
        <v>98</v>
      </c>
      <c r="E122" s="4" t="s">
        <v>113</v>
      </c>
      <c r="F122" s="4" t="s">
        <v>93</v>
      </c>
      <c r="G122" s="32">
        <f>+G123</f>
        <v>64.3</v>
      </c>
      <c r="H122" s="32">
        <f t="shared" si="41"/>
        <v>0</v>
      </c>
      <c r="I122" s="24">
        <f t="shared" si="30"/>
        <v>64.3</v>
      </c>
    </row>
    <row r="123" spans="1:9" ht="31.5">
      <c r="A123" s="47" t="s">
        <v>104</v>
      </c>
      <c r="B123" s="4" t="s">
        <v>84</v>
      </c>
      <c r="C123" s="4" t="s">
        <v>85</v>
      </c>
      <c r="D123" s="4" t="s">
        <v>98</v>
      </c>
      <c r="E123" s="4" t="s">
        <v>113</v>
      </c>
      <c r="F123" s="4" t="s">
        <v>95</v>
      </c>
      <c r="G123" s="32">
        <f>+G124</f>
        <v>64.3</v>
      </c>
      <c r="H123" s="32">
        <f t="shared" si="41"/>
        <v>0</v>
      </c>
      <c r="I123" s="24">
        <f t="shared" si="30"/>
        <v>64.3</v>
      </c>
    </row>
    <row r="124" spans="1:9" ht="63">
      <c r="A124" s="47" t="s">
        <v>105</v>
      </c>
      <c r="B124" s="4" t="s">
        <v>84</v>
      </c>
      <c r="C124" s="4" t="s">
        <v>85</v>
      </c>
      <c r="D124" s="4" t="s">
        <v>98</v>
      </c>
      <c r="E124" s="4" t="s">
        <v>113</v>
      </c>
      <c r="F124" s="4" t="s">
        <v>106</v>
      </c>
      <c r="G124" s="32">
        <v>64.3</v>
      </c>
      <c r="H124" s="32"/>
      <c r="I124" s="24">
        <f t="shared" si="30"/>
        <v>64.3</v>
      </c>
    </row>
    <row r="125" spans="1:9" ht="31.5">
      <c r="A125" s="47" t="s">
        <v>114</v>
      </c>
      <c r="B125" s="4" t="s">
        <v>84</v>
      </c>
      <c r="C125" s="4" t="s">
        <v>85</v>
      </c>
      <c r="D125" s="4" t="s">
        <v>98</v>
      </c>
      <c r="E125" s="4" t="s">
        <v>115</v>
      </c>
      <c r="F125" s="4"/>
      <c r="G125" s="32">
        <f>+G126</f>
        <v>190</v>
      </c>
      <c r="H125" s="32">
        <f t="shared" ref="H125:H128" si="42">+H126</f>
        <v>0</v>
      </c>
      <c r="I125" s="24">
        <f t="shared" si="30"/>
        <v>190</v>
      </c>
    </row>
    <row r="126" spans="1:9" ht="47.25" customHeight="1">
      <c r="A126" s="47" t="s">
        <v>116</v>
      </c>
      <c r="B126" s="4" t="s">
        <v>84</v>
      </c>
      <c r="C126" s="4">
        <v>10</v>
      </c>
      <c r="D126" s="4" t="s">
        <v>98</v>
      </c>
      <c r="E126" s="4" t="s">
        <v>117</v>
      </c>
      <c r="F126" s="4" t="s">
        <v>17</v>
      </c>
      <c r="G126" s="32">
        <f>+G127</f>
        <v>190</v>
      </c>
      <c r="H126" s="32">
        <f t="shared" si="42"/>
        <v>0</v>
      </c>
      <c r="I126" s="24">
        <f t="shared" si="30"/>
        <v>190</v>
      </c>
    </row>
    <row r="127" spans="1:9" ht="47.25">
      <c r="A127" s="47" t="s">
        <v>52</v>
      </c>
      <c r="B127" s="4" t="s">
        <v>84</v>
      </c>
      <c r="C127" s="4">
        <v>10</v>
      </c>
      <c r="D127" s="4" t="s">
        <v>98</v>
      </c>
      <c r="E127" s="4" t="s">
        <v>117</v>
      </c>
      <c r="F127" s="4">
        <v>200</v>
      </c>
      <c r="G127" s="32">
        <f>+G128</f>
        <v>190</v>
      </c>
      <c r="H127" s="32">
        <f t="shared" si="42"/>
        <v>0</v>
      </c>
      <c r="I127" s="24">
        <f t="shared" si="30"/>
        <v>190</v>
      </c>
    </row>
    <row r="128" spans="1:9" ht="47.25">
      <c r="A128" s="47" t="s">
        <v>54</v>
      </c>
      <c r="B128" s="4" t="s">
        <v>84</v>
      </c>
      <c r="C128" s="4">
        <v>10</v>
      </c>
      <c r="D128" s="4" t="s">
        <v>98</v>
      </c>
      <c r="E128" s="4" t="s">
        <v>117</v>
      </c>
      <c r="F128" s="4">
        <v>240</v>
      </c>
      <c r="G128" s="32">
        <f>+G129</f>
        <v>190</v>
      </c>
      <c r="H128" s="32">
        <f t="shared" si="42"/>
        <v>0</v>
      </c>
      <c r="I128" s="24">
        <f t="shared" si="30"/>
        <v>190</v>
      </c>
    </row>
    <row r="129" spans="1:9" ht="47.25">
      <c r="A129" s="47" t="s">
        <v>58</v>
      </c>
      <c r="B129" s="4" t="s">
        <v>84</v>
      </c>
      <c r="C129" s="4">
        <v>10</v>
      </c>
      <c r="D129" s="4" t="s">
        <v>98</v>
      </c>
      <c r="E129" s="4" t="s">
        <v>117</v>
      </c>
      <c r="F129" s="4">
        <v>244</v>
      </c>
      <c r="G129" s="32">
        <v>190</v>
      </c>
      <c r="H129" s="32"/>
      <c r="I129" s="24">
        <f t="shared" si="30"/>
        <v>190</v>
      </c>
    </row>
    <row r="130" spans="1:9" ht="39.75" customHeight="1">
      <c r="A130" s="47" t="s">
        <v>119</v>
      </c>
      <c r="B130" s="4" t="s">
        <v>84</v>
      </c>
      <c r="C130" s="4" t="s">
        <v>85</v>
      </c>
      <c r="D130" s="4" t="s">
        <v>98</v>
      </c>
      <c r="E130" s="4" t="s">
        <v>337</v>
      </c>
      <c r="F130" s="4"/>
      <c r="G130" s="32">
        <f>+G131+G139</f>
        <v>5340.1</v>
      </c>
      <c r="H130" s="32">
        <f t="shared" ref="H130" si="43">+H131+H139</f>
        <v>0</v>
      </c>
      <c r="I130" s="24">
        <f t="shared" si="30"/>
        <v>5340.1</v>
      </c>
    </row>
    <row r="131" spans="1:9" ht="45" customHeight="1">
      <c r="A131" s="48" t="s">
        <v>120</v>
      </c>
      <c r="B131" s="4" t="s">
        <v>84</v>
      </c>
      <c r="C131" s="4" t="s">
        <v>85</v>
      </c>
      <c r="D131" s="4" t="s">
        <v>98</v>
      </c>
      <c r="E131" s="4" t="s">
        <v>338</v>
      </c>
      <c r="F131" s="4"/>
      <c r="G131" s="32">
        <f>+G132</f>
        <v>5340.1</v>
      </c>
      <c r="H131" s="32">
        <f t="shared" ref="H131" si="44">+H132</f>
        <v>0</v>
      </c>
      <c r="I131" s="24">
        <f t="shared" si="30"/>
        <v>5340.1</v>
      </c>
    </row>
    <row r="132" spans="1:9" ht="31.5">
      <c r="A132" s="47" t="s">
        <v>121</v>
      </c>
      <c r="B132" s="4" t="s">
        <v>84</v>
      </c>
      <c r="C132" s="4" t="s">
        <v>85</v>
      </c>
      <c r="D132" s="4" t="s">
        <v>98</v>
      </c>
      <c r="E132" s="4" t="s">
        <v>339</v>
      </c>
      <c r="F132" s="4"/>
      <c r="G132" s="32">
        <f>+G133+G136</f>
        <v>5340.1</v>
      </c>
      <c r="H132" s="32">
        <f t="shared" ref="H132" si="45">+H133+H136</f>
        <v>0</v>
      </c>
      <c r="I132" s="24">
        <f t="shared" si="30"/>
        <v>5340.1</v>
      </c>
    </row>
    <row r="133" spans="1:9" ht="47.25">
      <c r="A133" s="47" t="s">
        <v>52</v>
      </c>
      <c r="B133" s="4" t="s">
        <v>84</v>
      </c>
      <c r="C133" s="4" t="s">
        <v>85</v>
      </c>
      <c r="D133" s="4" t="s">
        <v>98</v>
      </c>
      <c r="E133" s="4" t="s">
        <v>339</v>
      </c>
      <c r="F133" s="4">
        <v>200</v>
      </c>
      <c r="G133" s="32">
        <f>+G134</f>
        <v>21</v>
      </c>
      <c r="H133" s="32">
        <f t="shared" ref="H133:H134" si="46">+H134</f>
        <v>0</v>
      </c>
      <c r="I133" s="24">
        <f t="shared" si="30"/>
        <v>21</v>
      </c>
    </row>
    <row r="134" spans="1:9" ht="47.25">
      <c r="A134" s="47" t="s">
        <v>54</v>
      </c>
      <c r="B134" s="4" t="s">
        <v>84</v>
      </c>
      <c r="C134" s="4" t="s">
        <v>85</v>
      </c>
      <c r="D134" s="4" t="s">
        <v>98</v>
      </c>
      <c r="E134" s="4" t="s">
        <v>339</v>
      </c>
      <c r="F134" s="4">
        <v>240</v>
      </c>
      <c r="G134" s="32">
        <f>+G135</f>
        <v>21</v>
      </c>
      <c r="H134" s="32">
        <f t="shared" si="46"/>
        <v>0</v>
      </c>
      <c r="I134" s="24">
        <f t="shared" si="30"/>
        <v>21</v>
      </c>
    </row>
    <row r="135" spans="1:9" ht="47.25">
      <c r="A135" s="47" t="s">
        <v>58</v>
      </c>
      <c r="B135" s="4" t="s">
        <v>84</v>
      </c>
      <c r="C135" s="4" t="s">
        <v>85</v>
      </c>
      <c r="D135" s="4" t="s">
        <v>98</v>
      </c>
      <c r="E135" s="4" t="s">
        <v>339</v>
      </c>
      <c r="F135" s="4">
        <v>244</v>
      </c>
      <c r="G135" s="32">
        <v>21</v>
      </c>
      <c r="H135" s="32"/>
      <c r="I135" s="24">
        <f t="shared" si="30"/>
        <v>21</v>
      </c>
    </row>
    <row r="136" spans="1:9" ht="31.5">
      <c r="A136" s="47" t="s">
        <v>103</v>
      </c>
      <c r="B136" s="4" t="s">
        <v>84</v>
      </c>
      <c r="C136" s="4" t="s">
        <v>85</v>
      </c>
      <c r="D136" s="4" t="s">
        <v>98</v>
      </c>
      <c r="E136" s="4" t="s">
        <v>339</v>
      </c>
      <c r="F136" s="4" t="s">
        <v>93</v>
      </c>
      <c r="G136" s="32">
        <f>+G137</f>
        <v>5319.1</v>
      </c>
      <c r="H136" s="32">
        <f t="shared" ref="H136:H137" si="47">+H137</f>
        <v>0</v>
      </c>
      <c r="I136" s="24">
        <f t="shared" si="30"/>
        <v>5319.1</v>
      </c>
    </row>
    <row r="137" spans="1:9" ht="31.5">
      <c r="A137" s="47" t="s">
        <v>104</v>
      </c>
      <c r="B137" s="4" t="s">
        <v>84</v>
      </c>
      <c r="C137" s="4" t="s">
        <v>85</v>
      </c>
      <c r="D137" s="4" t="s">
        <v>98</v>
      </c>
      <c r="E137" s="4" t="s">
        <v>339</v>
      </c>
      <c r="F137" s="4" t="s">
        <v>95</v>
      </c>
      <c r="G137" s="32">
        <f>+G138</f>
        <v>5319.1</v>
      </c>
      <c r="H137" s="32">
        <f t="shared" si="47"/>
        <v>0</v>
      </c>
      <c r="I137" s="24">
        <f t="shared" si="30"/>
        <v>5319.1</v>
      </c>
    </row>
    <row r="138" spans="1:9" ht="57.75" customHeight="1">
      <c r="A138" s="47" t="s">
        <v>105</v>
      </c>
      <c r="B138" s="4" t="s">
        <v>84</v>
      </c>
      <c r="C138" s="4" t="s">
        <v>85</v>
      </c>
      <c r="D138" s="4" t="s">
        <v>98</v>
      </c>
      <c r="E138" s="4" t="s">
        <v>339</v>
      </c>
      <c r="F138" s="4" t="s">
        <v>106</v>
      </c>
      <c r="G138" s="32">
        <v>5319.1</v>
      </c>
      <c r="H138" s="32"/>
      <c r="I138" s="24">
        <f t="shared" si="30"/>
        <v>5319.1</v>
      </c>
    </row>
    <row r="139" spans="1:9" ht="47.25" customHeight="1">
      <c r="A139" s="48" t="s">
        <v>122</v>
      </c>
      <c r="B139" s="4" t="s">
        <v>84</v>
      </c>
      <c r="C139" s="4" t="s">
        <v>85</v>
      </c>
      <c r="D139" s="4" t="s">
        <v>98</v>
      </c>
      <c r="E139" s="4" t="s">
        <v>340</v>
      </c>
      <c r="F139" s="4"/>
      <c r="G139" s="32">
        <f>+G140</f>
        <v>0</v>
      </c>
      <c r="H139" s="32">
        <f t="shared" ref="H139:H142" si="48">+H140</f>
        <v>0</v>
      </c>
      <c r="I139" s="24">
        <f t="shared" si="30"/>
        <v>0</v>
      </c>
    </row>
    <row r="140" spans="1:9" ht="124.5" customHeight="1">
      <c r="A140" s="49" t="s">
        <v>123</v>
      </c>
      <c r="B140" s="4" t="s">
        <v>84</v>
      </c>
      <c r="C140" s="4" t="s">
        <v>85</v>
      </c>
      <c r="D140" s="4" t="s">
        <v>98</v>
      </c>
      <c r="E140" s="4" t="s">
        <v>341</v>
      </c>
      <c r="F140" s="4"/>
      <c r="G140" s="32">
        <f>+G141</f>
        <v>0</v>
      </c>
      <c r="H140" s="32">
        <f t="shared" si="48"/>
        <v>0</v>
      </c>
      <c r="I140" s="24">
        <f t="shared" si="30"/>
        <v>0</v>
      </c>
    </row>
    <row r="141" spans="1:9" ht="31.5">
      <c r="A141" s="47" t="s">
        <v>103</v>
      </c>
      <c r="B141" s="4" t="s">
        <v>84</v>
      </c>
      <c r="C141" s="4" t="s">
        <v>85</v>
      </c>
      <c r="D141" s="4" t="s">
        <v>98</v>
      </c>
      <c r="E141" s="4" t="s">
        <v>341</v>
      </c>
      <c r="F141" s="4" t="s">
        <v>93</v>
      </c>
      <c r="G141" s="32">
        <f>+G142</f>
        <v>0</v>
      </c>
      <c r="H141" s="32">
        <f t="shared" si="48"/>
        <v>0</v>
      </c>
      <c r="I141" s="24">
        <f t="shared" si="30"/>
        <v>0</v>
      </c>
    </row>
    <row r="142" spans="1:9" ht="31.5">
      <c r="A142" s="47" t="s">
        <v>104</v>
      </c>
      <c r="B142" s="4" t="s">
        <v>84</v>
      </c>
      <c r="C142" s="4" t="s">
        <v>85</v>
      </c>
      <c r="D142" s="4" t="s">
        <v>98</v>
      </c>
      <c r="E142" s="4" t="s">
        <v>341</v>
      </c>
      <c r="F142" s="4" t="s">
        <v>95</v>
      </c>
      <c r="G142" s="32">
        <f>+G143</f>
        <v>0</v>
      </c>
      <c r="H142" s="32">
        <f t="shared" si="48"/>
        <v>0</v>
      </c>
      <c r="I142" s="24">
        <f t="shared" si="30"/>
        <v>0</v>
      </c>
    </row>
    <row r="143" spans="1:9" ht="63">
      <c r="A143" s="47" t="s">
        <v>124</v>
      </c>
      <c r="B143" s="4" t="s">
        <v>84</v>
      </c>
      <c r="C143" s="4" t="s">
        <v>85</v>
      </c>
      <c r="D143" s="4" t="s">
        <v>98</v>
      </c>
      <c r="E143" s="4" t="s">
        <v>341</v>
      </c>
      <c r="F143" s="4" t="s">
        <v>106</v>
      </c>
      <c r="G143" s="32"/>
      <c r="H143" s="32"/>
      <c r="I143" s="24">
        <f t="shared" si="30"/>
        <v>0</v>
      </c>
    </row>
    <row r="144" spans="1:9" ht="63">
      <c r="A144" s="48" t="s">
        <v>125</v>
      </c>
      <c r="B144" s="4" t="s">
        <v>84</v>
      </c>
      <c r="C144" s="4" t="s">
        <v>85</v>
      </c>
      <c r="D144" s="4" t="s">
        <v>98</v>
      </c>
      <c r="E144" s="4" t="s">
        <v>342</v>
      </c>
      <c r="F144" s="4"/>
      <c r="G144" s="32">
        <f>+G145+G153</f>
        <v>6446.2</v>
      </c>
      <c r="H144" s="187">
        <f t="shared" ref="H144" si="49">+H145+H153</f>
        <v>0</v>
      </c>
      <c r="I144" s="188">
        <f t="shared" si="30"/>
        <v>6446.2</v>
      </c>
    </row>
    <row r="145" spans="1:9" ht="31.5">
      <c r="A145" s="48" t="s">
        <v>126</v>
      </c>
      <c r="B145" s="4" t="s">
        <v>84</v>
      </c>
      <c r="C145" s="4" t="s">
        <v>85</v>
      </c>
      <c r="D145" s="4" t="s">
        <v>98</v>
      </c>
      <c r="E145" s="4" t="s">
        <v>343</v>
      </c>
      <c r="F145" s="4"/>
      <c r="G145" s="32">
        <f>+G146</f>
        <v>3013</v>
      </c>
      <c r="H145" s="187">
        <f t="shared" ref="H145" si="50">+H146</f>
        <v>0</v>
      </c>
      <c r="I145" s="188">
        <f t="shared" si="30"/>
        <v>3013</v>
      </c>
    </row>
    <row r="146" spans="1:9" ht="31.5">
      <c r="A146" s="47" t="s">
        <v>127</v>
      </c>
      <c r="B146" s="4" t="s">
        <v>84</v>
      </c>
      <c r="C146" s="4" t="s">
        <v>85</v>
      </c>
      <c r="D146" s="4" t="s">
        <v>98</v>
      </c>
      <c r="E146" s="4" t="s">
        <v>344</v>
      </c>
      <c r="F146" s="4"/>
      <c r="G146" s="32">
        <f>+G147+G150</f>
        <v>3013</v>
      </c>
      <c r="H146" s="187">
        <f t="shared" ref="H146" si="51">+H147+H150</f>
        <v>0</v>
      </c>
      <c r="I146" s="188">
        <f t="shared" si="30"/>
        <v>3013</v>
      </c>
    </row>
    <row r="147" spans="1:9" ht="47.25">
      <c r="A147" s="47" t="s">
        <v>52</v>
      </c>
      <c r="B147" s="4" t="s">
        <v>84</v>
      </c>
      <c r="C147" s="4" t="s">
        <v>85</v>
      </c>
      <c r="D147" s="4" t="s">
        <v>98</v>
      </c>
      <c r="E147" s="4" t="s">
        <v>344</v>
      </c>
      <c r="F147" s="4">
        <v>200</v>
      </c>
      <c r="G147" s="32">
        <f>+G148</f>
        <v>38</v>
      </c>
      <c r="H147" s="32">
        <f t="shared" ref="H147:H148" si="52">+H148</f>
        <v>0</v>
      </c>
      <c r="I147" s="24">
        <f t="shared" si="30"/>
        <v>38</v>
      </c>
    </row>
    <row r="148" spans="1:9" ht="47.25">
      <c r="A148" s="47" t="s">
        <v>54</v>
      </c>
      <c r="B148" s="4" t="s">
        <v>84</v>
      </c>
      <c r="C148" s="4" t="s">
        <v>85</v>
      </c>
      <c r="D148" s="4" t="s">
        <v>98</v>
      </c>
      <c r="E148" s="4" t="s">
        <v>344</v>
      </c>
      <c r="F148" s="4">
        <v>240</v>
      </c>
      <c r="G148" s="32">
        <f>+G149</f>
        <v>38</v>
      </c>
      <c r="H148" s="32">
        <f t="shared" si="52"/>
        <v>0</v>
      </c>
      <c r="I148" s="24">
        <f t="shared" si="30"/>
        <v>38</v>
      </c>
    </row>
    <row r="149" spans="1:9" ht="47.25">
      <c r="A149" s="47" t="s">
        <v>58</v>
      </c>
      <c r="B149" s="4" t="s">
        <v>84</v>
      </c>
      <c r="C149" s="4" t="s">
        <v>85</v>
      </c>
      <c r="D149" s="4" t="s">
        <v>98</v>
      </c>
      <c r="E149" s="4" t="s">
        <v>344</v>
      </c>
      <c r="F149" s="4">
        <v>244</v>
      </c>
      <c r="G149" s="32">
        <v>38</v>
      </c>
      <c r="H149" s="32"/>
      <c r="I149" s="24">
        <f t="shared" si="30"/>
        <v>38</v>
      </c>
    </row>
    <row r="150" spans="1:9" ht="31.5">
      <c r="A150" s="47" t="s">
        <v>103</v>
      </c>
      <c r="B150" s="4" t="s">
        <v>84</v>
      </c>
      <c r="C150" s="4" t="s">
        <v>85</v>
      </c>
      <c r="D150" s="4" t="s">
        <v>98</v>
      </c>
      <c r="E150" s="4" t="s">
        <v>344</v>
      </c>
      <c r="F150" s="4" t="s">
        <v>93</v>
      </c>
      <c r="G150" s="32">
        <f>+G151</f>
        <v>2975</v>
      </c>
      <c r="H150" s="187">
        <f t="shared" ref="H150:H151" si="53">+H151</f>
        <v>0</v>
      </c>
      <c r="I150" s="188">
        <f t="shared" si="30"/>
        <v>2975</v>
      </c>
    </row>
    <row r="151" spans="1:9" ht="31.5">
      <c r="A151" s="47" t="s">
        <v>104</v>
      </c>
      <c r="B151" s="4" t="s">
        <v>84</v>
      </c>
      <c r="C151" s="4" t="s">
        <v>85</v>
      </c>
      <c r="D151" s="4" t="s">
        <v>98</v>
      </c>
      <c r="E151" s="4" t="s">
        <v>344</v>
      </c>
      <c r="F151" s="4" t="s">
        <v>95</v>
      </c>
      <c r="G151" s="32">
        <f>+G152</f>
        <v>2975</v>
      </c>
      <c r="H151" s="187">
        <f t="shared" si="53"/>
        <v>0</v>
      </c>
      <c r="I151" s="188">
        <f t="shared" si="30"/>
        <v>2975</v>
      </c>
    </row>
    <row r="152" spans="1:9" ht="63">
      <c r="A152" s="47" t="s">
        <v>105</v>
      </c>
      <c r="B152" s="4" t="s">
        <v>84</v>
      </c>
      <c r="C152" s="4" t="s">
        <v>85</v>
      </c>
      <c r="D152" s="4" t="s">
        <v>98</v>
      </c>
      <c r="E152" s="4" t="s">
        <v>344</v>
      </c>
      <c r="F152" s="4" t="s">
        <v>106</v>
      </c>
      <c r="G152" s="32">
        <v>2975</v>
      </c>
      <c r="H152" s="187"/>
      <c r="I152" s="188">
        <f t="shared" si="30"/>
        <v>2975</v>
      </c>
    </row>
    <row r="153" spans="1:9" ht="47.25">
      <c r="A153" s="48" t="s">
        <v>128</v>
      </c>
      <c r="B153" s="4" t="s">
        <v>84</v>
      </c>
      <c r="C153" s="4" t="s">
        <v>85</v>
      </c>
      <c r="D153" s="4" t="s">
        <v>98</v>
      </c>
      <c r="E153" s="4" t="s">
        <v>345</v>
      </c>
      <c r="F153" s="4"/>
      <c r="G153" s="32">
        <f>+G154</f>
        <v>3433.2</v>
      </c>
      <c r="H153" s="32">
        <f t="shared" ref="H153" si="54">+H154</f>
        <v>0</v>
      </c>
      <c r="I153" s="24">
        <f t="shared" ref="I153:I223" si="55">+G153+H153</f>
        <v>3433.2</v>
      </c>
    </row>
    <row r="154" spans="1:9" ht="47.25">
      <c r="A154" s="47" t="s">
        <v>129</v>
      </c>
      <c r="B154" s="4" t="s">
        <v>84</v>
      </c>
      <c r="C154" s="4" t="s">
        <v>85</v>
      </c>
      <c r="D154" s="4" t="s">
        <v>98</v>
      </c>
      <c r="E154" s="4" t="s">
        <v>346</v>
      </c>
      <c r="F154" s="4"/>
      <c r="G154" s="32">
        <f>+G155+G158</f>
        <v>3433.2</v>
      </c>
      <c r="H154" s="32">
        <f t="shared" ref="H154" si="56">+H155+H158</f>
        <v>0</v>
      </c>
      <c r="I154" s="24">
        <f t="shared" si="55"/>
        <v>3433.2</v>
      </c>
    </row>
    <row r="155" spans="1:9" ht="47.25">
      <c r="A155" s="47" t="s">
        <v>52</v>
      </c>
      <c r="B155" s="4" t="s">
        <v>84</v>
      </c>
      <c r="C155" s="4" t="s">
        <v>85</v>
      </c>
      <c r="D155" s="4" t="s">
        <v>98</v>
      </c>
      <c r="E155" s="4" t="s">
        <v>346</v>
      </c>
      <c r="F155" s="4">
        <v>200</v>
      </c>
      <c r="G155" s="32">
        <f>+G156</f>
        <v>45</v>
      </c>
      <c r="H155" s="32">
        <f t="shared" ref="H155:H156" si="57">+H156</f>
        <v>0</v>
      </c>
      <c r="I155" s="24">
        <f t="shared" si="55"/>
        <v>45</v>
      </c>
    </row>
    <row r="156" spans="1:9" ht="47.25">
      <c r="A156" s="47" t="s">
        <v>54</v>
      </c>
      <c r="B156" s="4" t="s">
        <v>84</v>
      </c>
      <c r="C156" s="4" t="s">
        <v>85</v>
      </c>
      <c r="D156" s="4" t="s">
        <v>98</v>
      </c>
      <c r="E156" s="4" t="s">
        <v>346</v>
      </c>
      <c r="F156" s="4">
        <v>240</v>
      </c>
      <c r="G156" s="32">
        <f>+G157</f>
        <v>45</v>
      </c>
      <c r="H156" s="32">
        <f t="shared" si="57"/>
        <v>0</v>
      </c>
      <c r="I156" s="24">
        <f t="shared" si="55"/>
        <v>45</v>
      </c>
    </row>
    <row r="157" spans="1:9" ht="47.25">
      <c r="A157" s="47" t="s">
        <v>58</v>
      </c>
      <c r="B157" s="4" t="s">
        <v>84</v>
      </c>
      <c r="C157" s="4" t="s">
        <v>85</v>
      </c>
      <c r="D157" s="4" t="s">
        <v>98</v>
      </c>
      <c r="E157" s="4" t="s">
        <v>346</v>
      </c>
      <c r="F157" s="4">
        <v>244</v>
      </c>
      <c r="G157" s="32">
        <v>45</v>
      </c>
      <c r="H157" s="32"/>
      <c r="I157" s="24">
        <f t="shared" si="55"/>
        <v>45</v>
      </c>
    </row>
    <row r="158" spans="1:9" ht="31.5">
      <c r="A158" s="47" t="s">
        <v>103</v>
      </c>
      <c r="B158" s="4" t="s">
        <v>84</v>
      </c>
      <c r="C158" s="4" t="s">
        <v>85</v>
      </c>
      <c r="D158" s="4" t="s">
        <v>98</v>
      </c>
      <c r="E158" s="4" t="s">
        <v>346</v>
      </c>
      <c r="F158" s="4" t="s">
        <v>93</v>
      </c>
      <c r="G158" s="32">
        <f>+G159</f>
        <v>3388.2</v>
      </c>
      <c r="H158" s="32">
        <f t="shared" ref="H158:H159" si="58">+H159</f>
        <v>0</v>
      </c>
      <c r="I158" s="24">
        <f t="shared" si="55"/>
        <v>3388.2</v>
      </c>
    </row>
    <row r="159" spans="1:9" ht="31.5">
      <c r="A159" s="47" t="s">
        <v>104</v>
      </c>
      <c r="B159" s="4" t="s">
        <v>84</v>
      </c>
      <c r="C159" s="4" t="s">
        <v>85</v>
      </c>
      <c r="D159" s="4" t="s">
        <v>98</v>
      </c>
      <c r="E159" s="4" t="s">
        <v>346</v>
      </c>
      <c r="F159" s="4" t="s">
        <v>95</v>
      </c>
      <c r="G159" s="32">
        <f>+G160</f>
        <v>3388.2</v>
      </c>
      <c r="H159" s="32">
        <f t="shared" si="58"/>
        <v>0</v>
      </c>
      <c r="I159" s="24">
        <f t="shared" si="55"/>
        <v>3388.2</v>
      </c>
    </row>
    <row r="160" spans="1:9" ht="66" customHeight="1">
      <c r="A160" s="47" t="s">
        <v>105</v>
      </c>
      <c r="B160" s="4" t="s">
        <v>84</v>
      </c>
      <c r="C160" s="4" t="s">
        <v>85</v>
      </c>
      <c r="D160" s="4" t="s">
        <v>98</v>
      </c>
      <c r="E160" s="4" t="s">
        <v>346</v>
      </c>
      <c r="F160" s="4" t="s">
        <v>106</v>
      </c>
      <c r="G160" s="32">
        <v>3388.2</v>
      </c>
      <c r="H160" s="32"/>
      <c r="I160" s="24">
        <f t="shared" si="55"/>
        <v>3388.2</v>
      </c>
    </row>
    <row r="161" spans="1:10" s="424" customFormat="1" ht="15.75">
      <c r="A161" s="48" t="s">
        <v>924</v>
      </c>
      <c r="B161" s="4" t="s">
        <v>84</v>
      </c>
      <c r="C161" s="4" t="s">
        <v>85</v>
      </c>
      <c r="D161" s="4" t="s">
        <v>71</v>
      </c>
      <c r="E161" s="4" t="s">
        <v>337</v>
      </c>
      <c r="F161" s="4"/>
      <c r="G161" s="32">
        <f>+G162</f>
        <v>19506.900000000001</v>
      </c>
      <c r="H161" s="32"/>
      <c r="I161" s="24"/>
      <c r="J161" s="426"/>
    </row>
    <row r="162" spans="1:10" s="424" customFormat="1" ht="47.25" customHeight="1">
      <c r="A162" s="48" t="s">
        <v>122</v>
      </c>
      <c r="B162" s="4" t="s">
        <v>84</v>
      </c>
      <c r="C162" s="4" t="s">
        <v>85</v>
      </c>
      <c r="D162" s="4" t="s">
        <v>71</v>
      </c>
      <c r="E162" s="4" t="s">
        <v>340</v>
      </c>
      <c r="F162" s="4"/>
      <c r="G162" s="32">
        <f>+G163</f>
        <v>19506.900000000001</v>
      </c>
      <c r="H162" s="32">
        <f t="shared" ref="H162:H165" si="59">+H163</f>
        <v>0</v>
      </c>
      <c r="I162" s="24">
        <f t="shared" ref="I162:I166" si="60">+G162+H162</f>
        <v>19506.900000000001</v>
      </c>
      <c r="J162" s="426"/>
    </row>
    <row r="163" spans="1:10" s="424" customFormat="1" ht="124.5" customHeight="1">
      <c r="A163" s="49" t="s">
        <v>123</v>
      </c>
      <c r="B163" s="4" t="s">
        <v>84</v>
      </c>
      <c r="C163" s="4" t="s">
        <v>85</v>
      </c>
      <c r="D163" s="4" t="s">
        <v>71</v>
      </c>
      <c r="E163" s="4" t="s">
        <v>341</v>
      </c>
      <c r="F163" s="4"/>
      <c r="G163" s="32">
        <f>+G164</f>
        <v>19506.900000000001</v>
      </c>
      <c r="H163" s="32">
        <f t="shared" si="59"/>
        <v>0</v>
      </c>
      <c r="I163" s="24">
        <f t="shared" si="60"/>
        <v>19506.900000000001</v>
      </c>
      <c r="J163" s="426"/>
    </row>
    <row r="164" spans="1:10" s="424" customFormat="1" ht="31.5">
      <c r="A164" s="47" t="s">
        <v>103</v>
      </c>
      <c r="B164" s="4" t="s">
        <v>84</v>
      </c>
      <c r="C164" s="4" t="s">
        <v>85</v>
      </c>
      <c r="D164" s="4" t="s">
        <v>71</v>
      </c>
      <c r="E164" s="4" t="s">
        <v>341</v>
      </c>
      <c r="F164" s="4" t="s">
        <v>93</v>
      </c>
      <c r="G164" s="32">
        <f>+G165</f>
        <v>19506.900000000001</v>
      </c>
      <c r="H164" s="32">
        <f t="shared" si="59"/>
        <v>0</v>
      </c>
      <c r="I164" s="24">
        <f t="shared" si="60"/>
        <v>19506.900000000001</v>
      </c>
      <c r="J164" s="426"/>
    </row>
    <row r="165" spans="1:10" s="424" customFormat="1" ht="31.5">
      <c r="A165" s="47" t="s">
        <v>104</v>
      </c>
      <c r="B165" s="4" t="s">
        <v>84</v>
      </c>
      <c r="C165" s="4" t="s">
        <v>85</v>
      </c>
      <c r="D165" s="4" t="s">
        <v>71</v>
      </c>
      <c r="E165" s="4" t="s">
        <v>341</v>
      </c>
      <c r="F165" s="4" t="s">
        <v>95</v>
      </c>
      <c r="G165" s="32">
        <f>+G166</f>
        <v>19506.900000000001</v>
      </c>
      <c r="H165" s="32">
        <f t="shared" si="59"/>
        <v>0</v>
      </c>
      <c r="I165" s="24">
        <f t="shared" si="60"/>
        <v>19506.900000000001</v>
      </c>
      <c r="J165" s="426"/>
    </row>
    <row r="166" spans="1:10" s="424" customFormat="1" ht="63">
      <c r="A166" s="47" t="s">
        <v>124</v>
      </c>
      <c r="B166" s="4" t="s">
        <v>84</v>
      </c>
      <c r="C166" s="4" t="s">
        <v>85</v>
      </c>
      <c r="D166" s="4" t="s">
        <v>71</v>
      </c>
      <c r="E166" s="4" t="s">
        <v>341</v>
      </c>
      <c r="F166" s="4" t="s">
        <v>106</v>
      </c>
      <c r="G166" s="32">
        <v>19506.900000000001</v>
      </c>
      <c r="H166" s="32"/>
      <c r="I166" s="24">
        <f t="shared" si="60"/>
        <v>19506.900000000001</v>
      </c>
      <c r="J166" s="426"/>
    </row>
    <row r="167" spans="1:10" ht="31.5">
      <c r="A167" s="47" t="s">
        <v>130</v>
      </c>
      <c r="B167" s="4" t="s">
        <v>84</v>
      </c>
      <c r="C167" s="4" t="s">
        <v>85</v>
      </c>
      <c r="D167" s="4" t="s">
        <v>131</v>
      </c>
      <c r="E167" s="4" t="s">
        <v>29</v>
      </c>
      <c r="F167" s="4" t="s">
        <v>17</v>
      </c>
      <c r="G167" s="32">
        <f>+G168</f>
        <v>3147.7300000000005</v>
      </c>
      <c r="H167" s="32">
        <f t="shared" ref="H167" si="61">+H168</f>
        <v>0</v>
      </c>
      <c r="I167" s="24">
        <f t="shared" si="55"/>
        <v>3147.7300000000005</v>
      </c>
    </row>
    <row r="168" spans="1:10" ht="47.25">
      <c r="A168" s="47" t="s">
        <v>132</v>
      </c>
      <c r="B168" s="4" t="s">
        <v>84</v>
      </c>
      <c r="C168" s="4">
        <v>10</v>
      </c>
      <c r="D168" s="4" t="s">
        <v>131</v>
      </c>
      <c r="E168" s="4" t="s">
        <v>133</v>
      </c>
      <c r="F168" s="4" t="s">
        <v>17</v>
      </c>
      <c r="G168" s="32">
        <f>+G169+G183</f>
        <v>3147.7300000000005</v>
      </c>
      <c r="H168" s="32">
        <f t="shared" ref="H168" si="62">+H169+H183</f>
        <v>0</v>
      </c>
      <c r="I168" s="24">
        <f t="shared" si="55"/>
        <v>3147.7300000000005</v>
      </c>
    </row>
    <row r="169" spans="1:10" ht="47.25">
      <c r="A169" s="48" t="s">
        <v>134</v>
      </c>
      <c r="B169" s="4" t="s">
        <v>84</v>
      </c>
      <c r="C169" s="4">
        <v>10</v>
      </c>
      <c r="D169" s="4" t="s">
        <v>131</v>
      </c>
      <c r="E169" s="4" t="s">
        <v>135</v>
      </c>
      <c r="F169" s="4"/>
      <c r="G169" s="32">
        <f>+G170</f>
        <v>2852.4300000000003</v>
      </c>
      <c r="H169" s="32">
        <f t="shared" ref="H169" si="63">+H170</f>
        <v>0</v>
      </c>
      <c r="I169" s="24">
        <f t="shared" si="55"/>
        <v>2852.4300000000003</v>
      </c>
    </row>
    <row r="170" spans="1:10" ht="31.5">
      <c r="A170" s="47" t="s">
        <v>136</v>
      </c>
      <c r="B170" s="4" t="s">
        <v>84</v>
      </c>
      <c r="C170" s="4">
        <v>10</v>
      </c>
      <c r="D170" s="4" t="s">
        <v>131</v>
      </c>
      <c r="E170" s="4" t="s">
        <v>137</v>
      </c>
      <c r="F170" s="4" t="s">
        <v>17</v>
      </c>
      <c r="G170" s="32">
        <f>+G171+G175+G179</f>
        <v>2852.4300000000003</v>
      </c>
      <c r="H170" s="32">
        <f t="shared" ref="H170" si="64">+H171+H175+H179</f>
        <v>0</v>
      </c>
      <c r="I170" s="24">
        <f t="shared" si="55"/>
        <v>2852.4300000000003</v>
      </c>
    </row>
    <row r="171" spans="1:10" ht="47.25">
      <c r="A171" s="47" t="s">
        <v>74</v>
      </c>
      <c r="B171" s="4" t="s">
        <v>84</v>
      </c>
      <c r="C171" s="4">
        <v>10</v>
      </c>
      <c r="D171" s="4" t="s">
        <v>131</v>
      </c>
      <c r="E171" s="4" t="s">
        <v>137</v>
      </c>
      <c r="F171" s="4" t="s">
        <v>75</v>
      </c>
      <c r="G171" s="32">
        <f>+G172+G173+G174</f>
        <v>2632.4300000000003</v>
      </c>
      <c r="H171" s="32">
        <f t="shared" ref="H171" si="65">+H172+H173+H174</f>
        <v>0</v>
      </c>
      <c r="I171" s="24">
        <f t="shared" si="55"/>
        <v>2632.4300000000003</v>
      </c>
    </row>
    <row r="172" spans="1:10" ht="31.5">
      <c r="A172" s="47" t="s">
        <v>46</v>
      </c>
      <c r="B172" s="4" t="s">
        <v>84</v>
      </c>
      <c r="C172" s="4">
        <v>10</v>
      </c>
      <c r="D172" s="4" t="s">
        <v>131</v>
      </c>
      <c r="E172" s="4" t="s">
        <v>137</v>
      </c>
      <c r="F172" s="4" t="s">
        <v>76</v>
      </c>
      <c r="G172" s="32">
        <v>2009.39</v>
      </c>
      <c r="H172" s="32"/>
      <c r="I172" s="24">
        <f t="shared" si="55"/>
        <v>2009.39</v>
      </c>
    </row>
    <row r="173" spans="1:10" ht="31.5">
      <c r="A173" s="47" t="s">
        <v>48</v>
      </c>
      <c r="B173" s="4" t="s">
        <v>84</v>
      </c>
      <c r="C173" s="4">
        <v>10</v>
      </c>
      <c r="D173" s="4" t="s">
        <v>131</v>
      </c>
      <c r="E173" s="4" t="s">
        <v>137</v>
      </c>
      <c r="F173" s="4" t="s">
        <v>77</v>
      </c>
      <c r="G173" s="32">
        <v>16.2</v>
      </c>
      <c r="H173" s="32"/>
      <c r="I173" s="24">
        <f t="shared" si="55"/>
        <v>16.2</v>
      </c>
    </row>
    <row r="174" spans="1:10" ht="94.5">
      <c r="A174" s="47" t="s">
        <v>78</v>
      </c>
      <c r="B174" s="4" t="s">
        <v>84</v>
      </c>
      <c r="C174" s="4">
        <v>10</v>
      </c>
      <c r="D174" s="4" t="s">
        <v>131</v>
      </c>
      <c r="E174" s="4" t="s">
        <v>137</v>
      </c>
      <c r="F174" s="4" t="s">
        <v>79</v>
      </c>
      <c r="G174" s="32">
        <v>606.84</v>
      </c>
      <c r="H174" s="32"/>
      <c r="I174" s="24">
        <f t="shared" si="55"/>
        <v>606.84</v>
      </c>
    </row>
    <row r="175" spans="1:10" ht="47.25">
      <c r="A175" s="47" t="s">
        <v>52</v>
      </c>
      <c r="B175" s="4" t="s">
        <v>84</v>
      </c>
      <c r="C175" s="4">
        <v>10</v>
      </c>
      <c r="D175" s="4" t="s">
        <v>131</v>
      </c>
      <c r="E175" s="4" t="s">
        <v>137</v>
      </c>
      <c r="F175" s="4" t="s">
        <v>53</v>
      </c>
      <c r="G175" s="32">
        <f>+G176</f>
        <v>200</v>
      </c>
      <c r="H175" s="32">
        <f t="shared" ref="H175" si="66">+H176</f>
        <v>0</v>
      </c>
      <c r="I175" s="24">
        <f t="shared" si="55"/>
        <v>200</v>
      </c>
    </row>
    <row r="176" spans="1:10" ht="47.25">
      <c r="A176" s="47" t="s">
        <v>54</v>
      </c>
      <c r="B176" s="4" t="s">
        <v>84</v>
      </c>
      <c r="C176" s="4">
        <v>10</v>
      </c>
      <c r="D176" s="4" t="s">
        <v>131</v>
      </c>
      <c r="E176" s="4" t="s">
        <v>137</v>
      </c>
      <c r="F176" s="4" t="s">
        <v>55</v>
      </c>
      <c r="G176" s="32">
        <f>+G177+G178</f>
        <v>200</v>
      </c>
      <c r="H176" s="32">
        <f t="shared" ref="H176" si="67">+H177+H178</f>
        <v>0</v>
      </c>
      <c r="I176" s="24">
        <f t="shared" si="55"/>
        <v>200</v>
      </c>
    </row>
    <row r="177" spans="1:10" ht="47.25">
      <c r="A177" s="47" t="s">
        <v>56</v>
      </c>
      <c r="B177" s="4" t="s">
        <v>84</v>
      </c>
      <c r="C177" s="4">
        <v>10</v>
      </c>
      <c r="D177" s="4" t="s">
        <v>131</v>
      </c>
      <c r="E177" s="4" t="s">
        <v>137</v>
      </c>
      <c r="F177" s="4" t="s">
        <v>57</v>
      </c>
      <c r="G177" s="32">
        <f>124.4+47.6</f>
        <v>172</v>
      </c>
      <c r="H177" s="32"/>
      <c r="I177" s="24">
        <f t="shared" si="55"/>
        <v>172</v>
      </c>
    </row>
    <row r="178" spans="1:10" ht="47.25">
      <c r="A178" s="47" t="s">
        <v>58</v>
      </c>
      <c r="B178" s="4" t="s">
        <v>84</v>
      </c>
      <c r="C178" s="4">
        <v>10</v>
      </c>
      <c r="D178" s="4" t="s">
        <v>131</v>
      </c>
      <c r="E178" s="4" t="s">
        <v>137</v>
      </c>
      <c r="F178" s="4" t="s">
        <v>59</v>
      </c>
      <c r="G178" s="32">
        <f>3+25</f>
        <v>28</v>
      </c>
      <c r="H178" s="32"/>
      <c r="I178" s="24">
        <f t="shared" si="55"/>
        <v>28</v>
      </c>
    </row>
    <row r="179" spans="1:10" ht="15.75">
      <c r="A179" s="47" t="s">
        <v>60</v>
      </c>
      <c r="B179" s="4" t="s">
        <v>84</v>
      </c>
      <c r="C179" s="4">
        <v>10</v>
      </c>
      <c r="D179" s="4" t="s">
        <v>131</v>
      </c>
      <c r="E179" s="4" t="s">
        <v>137</v>
      </c>
      <c r="F179" s="4" t="s">
        <v>61</v>
      </c>
      <c r="G179" s="32">
        <f>+G180</f>
        <v>20</v>
      </c>
      <c r="H179" s="32">
        <f t="shared" ref="H179" si="68">+H180</f>
        <v>0</v>
      </c>
      <c r="I179" s="24">
        <f t="shared" si="55"/>
        <v>20</v>
      </c>
    </row>
    <row r="180" spans="1:10" ht="31.5">
      <c r="A180" s="47" t="s">
        <v>62</v>
      </c>
      <c r="B180" s="4" t="s">
        <v>84</v>
      </c>
      <c r="C180" s="4">
        <v>10</v>
      </c>
      <c r="D180" s="4" t="s">
        <v>131</v>
      </c>
      <c r="E180" s="4" t="s">
        <v>137</v>
      </c>
      <c r="F180" s="4" t="s">
        <v>63</v>
      </c>
      <c r="G180" s="32">
        <f>+G181+G182</f>
        <v>20</v>
      </c>
      <c r="H180" s="32">
        <f>+H181+H182</f>
        <v>0</v>
      </c>
      <c r="I180" s="24">
        <f>+G180+H180</f>
        <v>20</v>
      </c>
    </row>
    <row r="181" spans="1:10" ht="31.5">
      <c r="A181" s="47" t="s">
        <v>64</v>
      </c>
      <c r="B181" s="4" t="s">
        <v>84</v>
      </c>
      <c r="C181" s="4">
        <v>10</v>
      </c>
      <c r="D181" s="4" t="s">
        <v>131</v>
      </c>
      <c r="E181" s="4" t="s">
        <v>137</v>
      </c>
      <c r="F181" s="4" t="s">
        <v>65</v>
      </c>
      <c r="G181" s="32">
        <v>20</v>
      </c>
      <c r="H181" s="32"/>
      <c r="I181" s="24">
        <f t="shared" si="55"/>
        <v>20</v>
      </c>
    </row>
    <row r="182" spans="1:10" ht="15.75" hidden="1">
      <c r="A182" s="54" t="s">
        <v>211</v>
      </c>
      <c r="B182" s="4" t="s">
        <v>84</v>
      </c>
      <c r="C182" s="4">
        <v>10</v>
      </c>
      <c r="D182" s="4" t="s">
        <v>131</v>
      </c>
      <c r="E182" s="4" t="s">
        <v>137</v>
      </c>
      <c r="F182" s="4" t="s">
        <v>212</v>
      </c>
      <c r="G182" s="32"/>
      <c r="H182" s="32"/>
      <c r="I182" s="24">
        <f t="shared" si="55"/>
        <v>0</v>
      </c>
    </row>
    <row r="183" spans="1:10" ht="78.75">
      <c r="A183" s="48" t="s">
        <v>138</v>
      </c>
      <c r="B183" s="4" t="s">
        <v>84</v>
      </c>
      <c r="C183" s="4">
        <v>10</v>
      </c>
      <c r="D183" s="4" t="s">
        <v>131</v>
      </c>
      <c r="E183" s="4" t="s">
        <v>139</v>
      </c>
      <c r="F183" s="4"/>
      <c r="G183" s="32">
        <f>+G184</f>
        <v>295.3</v>
      </c>
      <c r="H183" s="32">
        <f t="shared" ref="H183" si="69">+H184</f>
        <v>0</v>
      </c>
      <c r="I183" s="24">
        <f t="shared" si="55"/>
        <v>295.3</v>
      </c>
    </row>
    <row r="184" spans="1:10" ht="96.75" customHeight="1">
      <c r="A184" s="47" t="s">
        <v>140</v>
      </c>
      <c r="B184" s="4" t="s">
        <v>84</v>
      </c>
      <c r="C184" s="4" t="s">
        <v>85</v>
      </c>
      <c r="D184" s="4" t="s">
        <v>131</v>
      </c>
      <c r="E184" s="4" t="s">
        <v>141</v>
      </c>
      <c r="F184" s="4" t="s">
        <v>17</v>
      </c>
      <c r="G184" s="32">
        <f>+G185+G188</f>
        <v>295.3</v>
      </c>
      <c r="H184" s="32">
        <f t="shared" ref="H184" si="70">+H185+H188</f>
        <v>0</v>
      </c>
      <c r="I184" s="24">
        <f t="shared" si="55"/>
        <v>295.3</v>
      </c>
    </row>
    <row r="185" spans="1:10" ht="15.75" hidden="1">
      <c r="A185" s="47" t="s">
        <v>142</v>
      </c>
      <c r="B185" s="4" t="s">
        <v>84</v>
      </c>
      <c r="C185" s="4" t="s">
        <v>85</v>
      </c>
      <c r="D185" s="4" t="s">
        <v>131</v>
      </c>
      <c r="E185" s="4" t="s">
        <v>141</v>
      </c>
      <c r="F185" s="4" t="s">
        <v>43</v>
      </c>
      <c r="G185" s="32">
        <f>+G186</f>
        <v>0</v>
      </c>
      <c r="H185" s="32">
        <f t="shared" ref="H185:H186" si="71">+H186</f>
        <v>0</v>
      </c>
      <c r="I185" s="24">
        <f t="shared" si="55"/>
        <v>0</v>
      </c>
    </row>
    <row r="186" spans="1:10" ht="31.5" hidden="1">
      <c r="A186" s="47" t="s">
        <v>44</v>
      </c>
      <c r="B186" s="4" t="s">
        <v>84</v>
      </c>
      <c r="C186" s="4" t="s">
        <v>85</v>
      </c>
      <c r="D186" s="4" t="s">
        <v>131</v>
      </c>
      <c r="E186" s="4" t="s">
        <v>141</v>
      </c>
      <c r="F186" s="4" t="s">
        <v>45</v>
      </c>
      <c r="G186" s="32">
        <f>+G187</f>
        <v>0</v>
      </c>
      <c r="H186" s="32">
        <f t="shared" si="71"/>
        <v>0</v>
      </c>
      <c r="I186" s="24">
        <f t="shared" si="55"/>
        <v>0</v>
      </c>
    </row>
    <row r="187" spans="1:10" ht="31.5" hidden="1">
      <c r="A187" s="47" t="s">
        <v>48</v>
      </c>
      <c r="B187" s="4" t="s">
        <v>84</v>
      </c>
      <c r="C187" s="4" t="s">
        <v>85</v>
      </c>
      <c r="D187" s="4" t="s">
        <v>131</v>
      </c>
      <c r="E187" s="4" t="s">
        <v>141</v>
      </c>
      <c r="F187" s="4" t="s">
        <v>49</v>
      </c>
      <c r="G187" s="32"/>
      <c r="H187" s="32"/>
      <c r="I187" s="24">
        <f t="shared" si="55"/>
        <v>0</v>
      </c>
    </row>
    <row r="188" spans="1:10" ht="47.25">
      <c r="A188" s="47" t="s">
        <v>52</v>
      </c>
      <c r="B188" s="4" t="s">
        <v>84</v>
      </c>
      <c r="C188" s="4">
        <v>10</v>
      </c>
      <c r="D188" s="4" t="s">
        <v>131</v>
      </c>
      <c r="E188" s="4" t="s">
        <v>141</v>
      </c>
      <c r="F188" s="4" t="s">
        <v>53</v>
      </c>
      <c r="G188" s="32">
        <f>+G189+G190</f>
        <v>295.3</v>
      </c>
      <c r="H188" s="32">
        <f t="shared" ref="H188" si="72">+H189+H190</f>
        <v>0</v>
      </c>
      <c r="I188" s="24">
        <f t="shared" si="55"/>
        <v>295.3</v>
      </c>
    </row>
    <row r="189" spans="1:10" ht="47.25">
      <c r="A189" s="47" t="s">
        <v>56</v>
      </c>
      <c r="B189" s="4" t="s">
        <v>84</v>
      </c>
      <c r="C189" s="4" t="s">
        <v>85</v>
      </c>
      <c r="D189" s="4" t="s">
        <v>131</v>
      </c>
      <c r="E189" s="4" t="s">
        <v>141</v>
      </c>
      <c r="F189" s="4" t="s">
        <v>57</v>
      </c>
      <c r="G189" s="32">
        <f>2+12.3+6</f>
        <v>20.3</v>
      </c>
      <c r="H189" s="32"/>
      <c r="I189" s="24">
        <f t="shared" si="55"/>
        <v>20.3</v>
      </c>
    </row>
    <row r="190" spans="1:10" ht="47.25">
      <c r="A190" s="47" t="s">
        <v>58</v>
      </c>
      <c r="B190" s="4" t="s">
        <v>84</v>
      </c>
      <c r="C190" s="4" t="s">
        <v>85</v>
      </c>
      <c r="D190" s="4" t="s">
        <v>131</v>
      </c>
      <c r="E190" s="4" t="s">
        <v>141</v>
      </c>
      <c r="F190" s="4" t="s">
        <v>59</v>
      </c>
      <c r="G190" s="32">
        <f>262+10+3</f>
        <v>275</v>
      </c>
      <c r="H190" s="32"/>
      <c r="I190" s="24">
        <f t="shared" si="55"/>
        <v>275</v>
      </c>
    </row>
    <row r="191" spans="1:10" s="25" customFormat="1" ht="62.25" customHeight="1">
      <c r="A191" s="46" t="s">
        <v>143</v>
      </c>
      <c r="B191" s="36">
        <v>805</v>
      </c>
      <c r="C191" s="36"/>
      <c r="D191" s="36"/>
      <c r="E191" s="36"/>
      <c r="F191" s="36"/>
      <c r="G191" s="39">
        <f>+G192</f>
        <v>3180.1799999999994</v>
      </c>
      <c r="H191" s="39">
        <f t="shared" ref="H191" si="73">+H192</f>
        <v>0</v>
      </c>
      <c r="I191" s="73">
        <f t="shared" si="55"/>
        <v>3180.1799999999994</v>
      </c>
      <c r="J191" s="355">
        <f>2445.11+735.08</f>
        <v>3180.19</v>
      </c>
    </row>
    <row r="192" spans="1:10" ht="30" customHeight="1">
      <c r="A192" s="47" t="s">
        <v>144</v>
      </c>
      <c r="B192" s="4" t="s">
        <v>145</v>
      </c>
      <c r="C192" s="4" t="s">
        <v>71</v>
      </c>
      <c r="D192" s="4" t="s">
        <v>28</v>
      </c>
      <c r="E192" s="4" t="s">
        <v>29</v>
      </c>
      <c r="F192" s="4" t="s">
        <v>17</v>
      </c>
      <c r="G192" s="32">
        <f>+G193+G227</f>
        <v>3180.1799999999994</v>
      </c>
      <c r="H192" s="32">
        <f t="shared" ref="H192" si="74">+H193+H227</f>
        <v>0</v>
      </c>
      <c r="I192" s="24">
        <f t="shared" si="55"/>
        <v>3180.1799999999994</v>
      </c>
    </row>
    <row r="193" spans="1:9" ht="15.75">
      <c r="A193" s="47" t="s">
        <v>146</v>
      </c>
      <c r="B193" s="4" t="s">
        <v>145</v>
      </c>
      <c r="C193" s="4" t="s">
        <v>71</v>
      </c>
      <c r="D193" s="4" t="s">
        <v>147</v>
      </c>
      <c r="E193" s="4" t="s">
        <v>29</v>
      </c>
      <c r="F193" s="4" t="s">
        <v>17</v>
      </c>
      <c r="G193" s="32">
        <f>+G194+G209</f>
        <v>2971.8099999999995</v>
      </c>
      <c r="H193" s="32">
        <f t="shared" ref="H193" si="75">+H194+H209</f>
        <v>0</v>
      </c>
      <c r="I193" s="24">
        <f t="shared" si="55"/>
        <v>2971.8099999999995</v>
      </c>
    </row>
    <row r="194" spans="1:9" ht="63">
      <c r="A194" s="47" t="s">
        <v>148</v>
      </c>
      <c r="B194" s="4" t="s">
        <v>145</v>
      </c>
      <c r="C194" s="4" t="s">
        <v>71</v>
      </c>
      <c r="D194" s="4" t="s">
        <v>147</v>
      </c>
      <c r="E194" s="4" t="s">
        <v>347</v>
      </c>
      <c r="F194" s="4" t="s">
        <v>17</v>
      </c>
      <c r="G194" s="32">
        <f>+G195</f>
        <v>2629.1099999999997</v>
      </c>
      <c r="H194" s="32">
        <f t="shared" ref="H194" si="76">+H195</f>
        <v>0</v>
      </c>
      <c r="I194" s="24">
        <f t="shared" si="55"/>
        <v>2629.1099999999997</v>
      </c>
    </row>
    <row r="195" spans="1:9" ht="15.75">
      <c r="A195" s="47" t="s">
        <v>149</v>
      </c>
      <c r="B195" s="4" t="s">
        <v>145</v>
      </c>
      <c r="C195" s="4" t="s">
        <v>71</v>
      </c>
      <c r="D195" s="4" t="s">
        <v>147</v>
      </c>
      <c r="E195" s="4" t="s">
        <v>348</v>
      </c>
      <c r="F195" s="4" t="s">
        <v>17</v>
      </c>
      <c r="G195" s="32">
        <f>+G196+G202+G205</f>
        <v>2629.1099999999997</v>
      </c>
      <c r="H195" s="32">
        <f t="shared" ref="H195" si="77">+H196+H202+H205</f>
        <v>0</v>
      </c>
      <c r="I195" s="24">
        <f t="shared" si="55"/>
        <v>2629.1099999999997</v>
      </c>
    </row>
    <row r="196" spans="1:9" ht="110.25">
      <c r="A196" s="47" t="s">
        <v>42</v>
      </c>
      <c r="B196" s="4" t="s">
        <v>145</v>
      </c>
      <c r="C196" s="4" t="s">
        <v>71</v>
      </c>
      <c r="D196" s="4" t="s">
        <v>147</v>
      </c>
      <c r="E196" s="4" t="s">
        <v>348</v>
      </c>
      <c r="F196" s="4" t="s">
        <v>43</v>
      </c>
      <c r="G196" s="32">
        <f>+G197</f>
        <v>2251.73</v>
      </c>
      <c r="H196" s="32">
        <f t="shared" ref="H196" si="78">+H197</f>
        <v>0</v>
      </c>
      <c r="I196" s="24">
        <f t="shared" si="55"/>
        <v>2251.73</v>
      </c>
    </row>
    <row r="197" spans="1:9" ht="47.25">
      <c r="A197" s="47" t="s">
        <v>74</v>
      </c>
      <c r="B197" s="4" t="s">
        <v>145</v>
      </c>
      <c r="C197" s="4" t="s">
        <v>71</v>
      </c>
      <c r="D197" s="4" t="s">
        <v>147</v>
      </c>
      <c r="E197" s="4" t="s">
        <v>348</v>
      </c>
      <c r="F197" s="4" t="s">
        <v>75</v>
      </c>
      <c r="G197" s="32">
        <f>+G198+G199+G200</f>
        <v>2251.73</v>
      </c>
      <c r="H197" s="32">
        <f t="shared" ref="H197" si="79">+H198+H199+H200</f>
        <v>0</v>
      </c>
      <c r="I197" s="24">
        <f t="shared" si="55"/>
        <v>2251.73</v>
      </c>
    </row>
    <row r="198" spans="1:9" ht="31.5">
      <c r="A198" s="47" t="s">
        <v>46</v>
      </c>
      <c r="B198" s="4" t="s">
        <v>145</v>
      </c>
      <c r="C198" s="4" t="s">
        <v>71</v>
      </c>
      <c r="D198" s="4" t="s">
        <v>147</v>
      </c>
      <c r="E198" s="4" t="s">
        <v>348</v>
      </c>
      <c r="F198" s="4" t="s">
        <v>76</v>
      </c>
      <c r="G198" s="32">
        <v>1717.92</v>
      </c>
      <c r="H198" s="32"/>
      <c r="I198" s="24">
        <f t="shared" si="55"/>
        <v>1717.92</v>
      </c>
    </row>
    <row r="199" spans="1:9" ht="31.5">
      <c r="A199" s="47" t="s">
        <v>48</v>
      </c>
      <c r="B199" s="4" t="s">
        <v>145</v>
      </c>
      <c r="C199" s="4" t="s">
        <v>71</v>
      </c>
      <c r="D199" s="4" t="s">
        <v>147</v>
      </c>
      <c r="E199" s="4" t="s">
        <v>348</v>
      </c>
      <c r="F199" s="4" t="s">
        <v>77</v>
      </c>
      <c r="G199" s="32">
        <v>15</v>
      </c>
      <c r="H199" s="32"/>
      <c r="I199" s="24">
        <f t="shared" si="55"/>
        <v>15</v>
      </c>
    </row>
    <row r="200" spans="1:9" ht="94.5">
      <c r="A200" s="47" t="s">
        <v>78</v>
      </c>
      <c r="B200" s="4" t="s">
        <v>145</v>
      </c>
      <c r="C200" s="4" t="s">
        <v>71</v>
      </c>
      <c r="D200" s="4" t="s">
        <v>147</v>
      </c>
      <c r="E200" s="4" t="s">
        <v>348</v>
      </c>
      <c r="F200" s="4" t="s">
        <v>79</v>
      </c>
      <c r="G200" s="32">
        <v>518.80999999999995</v>
      </c>
      <c r="H200" s="32"/>
      <c r="I200" s="24">
        <f t="shared" si="55"/>
        <v>518.80999999999995</v>
      </c>
    </row>
    <row r="201" spans="1:9" ht="47.25">
      <c r="A201" s="47" t="s">
        <v>52</v>
      </c>
      <c r="B201" s="4" t="s">
        <v>145</v>
      </c>
      <c r="C201" s="4" t="s">
        <v>71</v>
      </c>
      <c r="D201" s="4" t="s">
        <v>147</v>
      </c>
      <c r="E201" s="4" t="s">
        <v>348</v>
      </c>
      <c r="F201" s="4" t="s">
        <v>53</v>
      </c>
      <c r="G201" s="32">
        <f>+G202</f>
        <v>372.2</v>
      </c>
      <c r="H201" s="32">
        <f t="shared" ref="H201" si="80">+H202</f>
        <v>0</v>
      </c>
      <c r="I201" s="24">
        <f t="shared" si="55"/>
        <v>372.2</v>
      </c>
    </row>
    <row r="202" spans="1:9" ht="47.25">
      <c r="A202" s="47" t="s">
        <v>54</v>
      </c>
      <c r="B202" s="4" t="s">
        <v>145</v>
      </c>
      <c r="C202" s="4" t="s">
        <v>71</v>
      </c>
      <c r="D202" s="4" t="s">
        <v>147</v>
      </c>
      <c r="E202" s="4" t="s">
        <v>348</v>
      </c>
      <c r="F202" s="4" t="s">
        <v>55</v>
      </c>
      <c r="G202" s="32">
        <f>+G203+G204</f>
        <v>372.2</v>
      </c>
      <c r="H202" s="32">
        <f t="shared" ref="H202" si="81">+H203+H204</f>
        <v>0</v>
      </c>
      <c r="I202" s="24">
        <f t="shared" si="55"/>
        <v>372.2</v>
      </c>
    </row>
    <row r="203" spans="1:9" ht="47.25">
      <c r="A203" s="47" t="s">
        <v>150</v>
      </c>
      <c r="B203" s="4" t="s">
        <v>145</v>
      </c>
      <c r="C203" s="4" t="s">
        <v>71</v>
      </c>
      <c r="D203" s="4" t="s">
        <v>147</v>
      </c>
      <c r="E203" s="4" t="s">
        <v>348</v>
      </c>
      <c r="F203" s="4">
        <v>242</v>
      </c>
      <c r="G203" s="32">
        <f>25+30.6+23.4+53-17</f>
        <v>115</v>
      </c>
      <c r="H203" s="32"/>
      <c r="I203" s="24">
        <f t="shared" si="55"/>
        <v>115</v>
      </c>
    </row>
    <row r="204" spans="1:9" ht="47.25">
      <c r="A204" s="47" t="s">
        <v>58</v>
      </c>
      <c r="B204" s="4" t="s">
        <v>145</v>
      </c>
      <c r="C204" s="4" t="s">
        <v>71</v>
      </c>
      <c r="D204" s="4" t="s">
        <v>147</v>
      </c>
      <c r="E204" s="4" t="s">
        <v>348</v>
      </c>
      <c r="F204" s="4" t="s">
        <v>59</v>
      </c>
      <c r="G204" s="32">
        <f>4+5+171.2+60+17</f>
        <v>257.2</v>
      </c>
      <c r="H204" s="32"/>
      <c r="I204" s="24">
        <f t="shared" si="55"/>
        <v>257.2</v>
      </c>
    </row>
    <row r="205" spans="1:9" ht="15.75">
      <c r="A205" s="47" t="s">
        <v>60</v>
      </c>
      <c r="B205" s="4" t="s">
        <v>145</v>
      </c>
      <c r="C205" s="4" t="s">
        <v>71</v>
      </c>
      <c r="D205" s="4" t="s">
        <v>147</v>
      </c>
      <c r="E205" s="4" t="s">
        <v>348</v>
      </c>
      <c r="F205" s="4" t="s">
        <v>61</v>
      </c>
      <c r="G205" s="32">
        <f>+G206</f>
        <v>5.18</v>
      </c>
      <c r="H205" s="32">
        <f t="shared" ref="H205" si="82">+H206</f>
        <v>0</v>
      </c>
      <c r="I205" s="24">
        <f t="shared" si="55"/>
        <v>5.18</v>
      </c>
    </row>
    <row r="206" spans="1:9" ht="31.5">
      <c r="A206" s="47" t="s">
        <v>62</v>
      </c>
      <c r="B206" s="4" t="s">
        <v>145</v>
      </c>
      <c r="C206" s="4" t="s">
        <v>71</v>
      </c>
      <c r="D206" s="4" t="s">
        <v>147</v>
      </c>
      <c r="E206" s="4" t="s">
        <v>348</v>
      </c>
      <c r="F206" s="4" t="s">
        <v>63</v>
      </c>
      <c r="G206" s="32">
        <f>+G207+G208</f>
        <v>5.18</v>
      </c>
      <c r="H206" s="32">
        <f t="shared" ref="H206" si="83">+H207+H208</f>
        <v>0</v>
      </c>
      <c r="I206" s="24">
        <f t="shared" si="55"/>
        <v>5.18</v>
      </c>
    </row>
    <row r="207" spans="1:9" ht="31.5">
      <c r="A207" s="47" t="s">
        <v>64</v>
      </c>
      <c r="B207" s="4" t="s">
        <v>145</v>
      </c>
      <c r="C207" s="4" t="s">
        <v>71</v>
      </c>
      <c r="D207" s="4" t="s">
        <v>147</v>
      </c>
      <c r="E207" s="4" t="s">
        <v>348</v>
      </c>
      <c r="F207" s="4" t="s">
        <v>65</v>
      </c>
      <c r="G207" s="32">
        <v>3.94</v>
      </c>
      <c r="H207" s="32"/>
      <c r="I207" s="24">
        <f t="shared" si="55"/>
        <v>3.94</v>
      </c>
    </row>
    <row r="208" spans="1:9" ht="13.9" customHeight="1">
      <c r="A208" s="47" t="s">
        <v>66</v>
      </c>
      <c r="B208" s="4" t="s">
        <v>145</v>
      </c>
      <c r="C208" s="4" t="s">
        <v>71</v>
      </c>
      <c r="D208" s="4" t="s">
        <v>147</v>
      </c>
      <c r="E208" s="4" t="s">
        <v>349</v>
      </c>
      <c r="F208" s="4" t="s">
        <v>67</v>
      </c>
      <c r="G208" s="32">
        <v>1.24</v>
      </c>
      <c r="H208" s="32"/>
      <c r="I208" s="24">
        <f t="shared" si="55"/>
        <v>1.24</v>
      </c>
    </row>
    <row r="209" spans="1:9" ht="31.5">
      <c r="A209" s="47" t="s">
        <v>151</v>
      </c>
      <c r="B209" s="4" t="s">
        <v>145</v>
      </c>
      <c r="C209" s="4" t="s">
        <v>71</v>
      </c>
      <c r="D209" s="4" t="s">
        <v>147</v>
      </c>
      <c r="E209" s="4" t="s">
        <v>350</v>
      </c>
      <c r="F209" s="4" t="s">
        <v>17</v>
      </c>
      <c r="G209" s="32">
        <f>+G210+G219</f>
        <v>342.7</v>
      </c>
      <c r="H209" s="32">
        <f t="shared" ref="H209" si="84">+H210+H219</f>
        <v>0</v>
      </c>
      <c r="I209" s="24">
        <f t="shared" si="55"/>
        <v>342.7</v>
      </c>
    </row>
    <row r="210" spans="1:9" ht="31.5" hidden="1">
      <c r="A210" s="47" t="s">
        <v>152</v>
      </c>
      <c r="B210" s="4" t="s">
        <v>145</v>
      </c>
      <c r="C210" s="4" t="s">
        <v>71</v>
      </c>
      <c r="D210" s="4" t="s">
        <v>147</v>
      </c>
      <c r="E210" s="4" t="s">
        <v>351</v>
      </c>
      <c r="F210" s="4"/>
      <c r="G210" s="32">
        <f>+G211</f>
        <v>0</v>
      </c>
      <c r="H210" s="32">
        <f t="shared" ref="H210:H211" si="85">+H211</f>
        <v>0</v>
      </c>
      <c r="I210" s="24">
        <f t="shared" si="55"/>
        <v>0</v>
      </c>
    </row>
    <row r="211" spans="1:9" ht="31.5" hidden="1">
      <c r="A211" s="47" t="s">
        <v>153</v>
      </c>
      <c r="B211" s="4" t="s">
        <v>145</v>
      </c>
      <c r="C211" s="4" t="s">
        <v>71</v>
      </c>
      <c r="D211" s="4" t="s">
        <v>147</v>
      </c>
      <c r="E211" s="4" t="s">
        <v>352</v>
      </c>
      <c r="F211" s="4"/>
      <c r="G211" s="32">
        <f>+G212</f>
        <v>0</v>
      </c>
      <c r="H211" s="32">
        <f t="shared" si="85"/>
        <v>0</v>
      </c>
      <c r="I211" s="24">
        <f t="shared" si="55"/>
        <v>0</v>
      </c>
    </row>
    <row r="212" spans="1:9" ht="81" hidden="1" customHeight="1">
      <c r="A212" s="48" t="s">
        <v>154</v>
      </c>
      <c r="B212" s="4" t="s">
        <v>145</v>
      </c>
      <c r="C212" s="4" t="s">
        <v>71</v>
      </c>
      <c r="D212" s="4" t="s">
        <v>147</v>
      </c>
      <c r="E212" s="4" t="s">
        <v>353</v>
      </c>
      <c r="F212" s="4"/>
      <c r="G212" s="32">
        <f>+G213+G216</f>
        <v>0</v>
      </c>
      <c r="H212" s="32">
        <f t="shared" ref="H212" si="86">+H213+H216</f>
        <v>0</v>
      </c>
      <c r="I212" s="24">
        <f t="shared" si="55"/>
        <v>0</v>
      </c>
    </row>
    <row r="213" spans="1:9" ht="47.25" hidden="1">
      <c r="A213" s="47" t="s">
        <v>52</v>
      </c>
      <c r="B213" s="4" t="s">
        <v>145</v>
      </c>
      <c r="C213" s="4" t="s">
        <v>71</v>
      </c>
      <c r="D213" s="4" t="s">
        <v>147</v>
      </c>
      <c r="E213" s="4" t="s">
        <v>353</v>
      </c>
      <c r="F213" s="4">
        <v>200</v>
      </c>
      <c r="G213" s="32">
        <f>+G214</f>
        <v>0</v>
      </c>
      <c r="H213" s="32">
        <f t="shared" ref="H213:H214" si="87">+H214</f>
        <v>0</v>
      </c>
      <c r="I213" s="24">
        <f t="shared" si="55"/>
        <v>0</v>
      </c>
    </row>
    <row r="214" spans="1:9" ht="47.25" hidden="1">
      <c r="A214" s="47" t="s">
        <v>54</v>
      </c>
      <c r="B214" s="4" t="s">
        <v>145</v>
      </c>
      <c r="C214" s="4" t="s">
        <v>71</v>
      </c>
      <c r="D214" s="4" t="s">
        <v>147</v>
      </c>
      <c r="E214" s="4" t="s">
        <v>353</v>
      </c>
      <c r="F214" s="4">
        <v>240</v>
      </c>
      <c r="G214" s="32">
        <f>+G215</f>
        <v>0</v>
      </c>
      <c r="H214" s="32">
        <f t="shared" si="87"/>
        <v>0</v>
      </c>
      <c r="I214" s="24">
        <f t="shared" si="55"/>
        <v>0</v>
      </c>
    </row>
    <row r="215" spans="1:9" ht="47.25" hidden="1">
      <c r="A215" s="47" t="s">
        <v>58</v>
      </c>
      <c r="B215" s="4" t="s">
        <v>145</v>
      </c>
      <c r="C215" s="4" t="s">
        <v>71</v>
      </c>
      <c r="D215" s="4" t="s">
        <v>147</v>
      </c>
      <c r="E215" s="4" t="s">
        <v>353</v>
      </c>
      <c r="F215" s="4">
        <v>244</v>
      </c>
      <c r="G215" s="32"/>
      <c r="H215" s="32"/>
      <c r="I215" s="24">
        <f t="shared" si="55"/>
        <v>0</v>
      </c>
    </row>
    <row r="216" spans="1:9" ht="15.75" hidden="1">
      <c r="A216" s="47" t="s">
        <v>60</v>
      </c>
      <c r="B216" s="4" t="s">
        <v>145</v>
      </c>
      <c r="C216" s="4" t="s">
        <v>71</v>
      </c>
      <c r="D216" s="4" t="s">
        <v>147</v>
      </c>
      <c r="E216" s="4" t="s">
        <v>353</v>
      </c>
      <c r="F216" s="4" t="s">
        <v>61</v>
      </c>
      <c r="G216" s="32">
        <f>+G217+G218</f>
        <v>0</v>
      </c>
      <c r="H216" s="32">
        <f t="shared" ref="H216:I216" si="88">+H217+H218</f>
        <v>0</v>
      </c>
      <c r="I216" s="32">
        <f t="shared" si="88"/>
        <v>0</v>
      </c>
    </row>
    <row r="217" spans="1:9" ht="63" hidden="1">
      <c r="A217" s="47" t="s">
        <v>155</v>
      </c>
      <c r="B217" s="4" t="s">
        <v>145</v>
      </c>
      <c r="C217" s="4" t="s">
        <v>71</v>
      </c>
      <c r="D217" s="4" t="s">
        <v>147</v>
      </c>
      <c r="E217" s="4" t="s">
        <v>353</v>
      </c>
      <c r="F217" s="4" t="s">
        <v>156</v>
      </c>
      <c r="G217" s="32"/>
      <c r="H217" s="32"/>
      <c r="I217" s="24">
        <f t="shared" si="55"/>
        <v>0</v>
      </c>
    </row>
    <row r="218" spans="1:9" ht="78.75" hidden="1">
      <c r="A218" s="47" t="s">
        <v>451</v>
      </c>
      <c r="B218" s="4" t="s">
        <v>145</v>
      </c>
      <c r="C218" s="4" t="s">
        <v>71</v>
      </c>
      <c r="D218" s="4" t="s">
        <v>147</v>
      </c>
      <c r="E218" s="4" t="s">
        <v>353</v>
      </c>
      <c r="F218" s="4" t="s">
        <v>449</v>
      </c>
      <c r="G218" s="32"/>
      <c r="H218" s="32"/>
      <c r="I218" s="24">
        <f t="shared" ref="I218" si="89">+G218+H218</f>
        <v>0</v>
      </c>
    </row>
    <row r="219" spans="1:9" ht="63" customHeight="1">
      <c r="A219" s="48" t="s">
        <v>157</v>
      </c>
      <c r="B219" s="4" t="s">
        <v>145</v>
      </c>
      <c r="C219" s="4" t="s">
        <v>71</v>
      </c>
      <c r="D219" s="4" t="s">
        <v>147</v>
      </c>
      <c r="E219" s="4" t="s">
        <v>354</v>
      </c>
      <c r="F219" s="4"/>
      <c r="G219" s="32">
        <f>+G220</f>
        <v>342.7</v>
      </c>
      <c r="H219" s="32">
        <f t="shared" ref="H219" si="90">+H220</f>
        <v>0</v>
      </c>
      <c r="I219" s="24">
        <f t="shared" si="55"/>
        <v>342.7</v>
      </c>
    </row>
    <row r="220" spans="1:9" ht="32.25" customHeight="1">
      <c r="A220" s="47" t="s">
        <v>153</v>
      </c>
      <c r="B220" s="4" t="s">
        <v>145</v>
      </c>
      <c r="C220" s="4" t="s">
        <v>71</v>
      </c>
      <c r="D220" s="4" t="s">
        <v>147</v>
      </c>
      <c r="E220" s="4" t="s">
        <v>355</v>
      </c>
      <c r="F220" s="4"/>
      <c r="G220" s="32">
        <f>+G221+G224</f>
        <v>342.7</v>
      </c>
      <c r="H220" s="32">
        <f t="shared" ref="H220" si="91">+H221+H224</f>
        <v>0</v>
      </c>
      <c r="I220" s="24">
        <f t="shared" si="55"/>
        <v>342.7</v>
      </c>
    </row>
    <row r="221" spans="1:9" ht="47.25">
      <c r="A221" s="47" t="s">
        <v>52</v>
      </c>
      <c r="B221" s="4" t="s">
        <v>145</v>
      </c>
      <c r="C221" s="4" t="s">
        <v>71</v>
      </c>
      <c r="D221" s="4" t="s">
        <v>147</v>
      </c>
      <c r="E221" s="4" t="s">
        <v>356</v>
      </c>
      <c r="F221" s="4">
        <v>200</v>
      </c>
      <c r="G221" s="32">
        <f>+G222</f>
        <v>50</v>
      </c>
      <c r="H221" s="32">
        <f t="shared" ref="H221:H222" si="92">+H222</f>
        <v>0</v>
      </c>
      <c r="I221" s="24">
        <f t="shared" si="55"/>
        <v>50</v>
      </c>
    </row>
    <row r="222" spans="1:9" ht="47.25">
      <c r="A222" s="47" t="s">
        <v>54</v>
      </c>
      <c r="B222" s="4" t="s">
        <v>145</v>
      </c>
      <c r="C222" s="4" t="s">
        <v>71</v>
      </c>
      <c r="D222" s="4" t="s">
        <v>147</v>
      </c>
      <c r="E222" s="4" t="s">
        <v>356</v>
      </c>
      <c r="F222" s="4">
        <v>240</v>
      </c>
      <c r="G222" s="32">
        <f>+G223</f>
        <v>50</v>
      </c>
      <c r="H222" s="32">
        <f t="shared" si="92"/>
        <v>0</v>
      </c>
      <c r="I222" s="24">
        <f t="shared" si="55"/>
        <v>50</v>
      </c>
    </row>
    <row r="223" spans="1:9" ht="47.25">
      <c r="A223" s="47" t="s">
        <v>58</v>
      </c>
      <c r="B223" s="4" t="s">
        <v>145</v>
      </c>
      <c r="C223" s="4" t="s">
        <v>71</v>
      </c>
      <c r="D223" s="4" t="s">
        <v>147</v>
      </c>
      <c r="E223" s="4" t="s">
        <v>356</v>
      </c>
      <c r="F223" s="4">
        <v>244</v>
      </c>
      <c r="G223" s="32">
        <v>50</v>
      </c>
      <c r="H223" s="32"/>
      <c r="I223" s="24">
        <f t="shared" si="55"/>
        <v>50</v>
      </c>
    </row>
    <row r="224" spans="1:9" ht="15.75">
      <c r="A224" s="47" t="s">
        <v>60</v>
      </c>
      <c r="B224" s="4" t="s">
        <v>145</v>
      </c>
      <c r="C224" s="4" t="s">
        <v>71</v>
      </c>
      <c r="D224" s="4" t="s">
        <v>147</v>
      </c>
      <c r="E224" s="4" t="s">
        <v>356</v>
      </c>
      <c r="F224" s="4" t="s">
        <v>61</v>
      </c>
      <c r="G224" s="32">
        <f>+G225+G226</f>
        <v>292.7</v>
      </c>
      <c r="H224" s="32">
        <f t="shared" ref="H224:I224" si="93">+H225+H226</f>
        <v>0</v>
      </c>
      <c r="I224" s="32">
        <f t="shared" si="93"/>
        <v>292.7</v>
      </c>
    </row>
    <row r="225" spans="1:10" ht="63" hidden="1">
      <c r="A225" s="47" t="s">
        <v>155</v>
      </c>
      <c r="B225" s="4" t="s">
        <v>145</v>
      </c>
      <c r="C225" s="4" t="s">
        <v>71</v>
      </c>
      <c r="D225" s="4" t="s">
        <v>147</v>
      </c>
      <c r="E225" s="4" t="s">
        <v>356</v>
      </c>
      <c r="F225" s="4" t="s">
        <v>156</v>
      </c>
      <c r="G225" s="32"/>
      <c r="H225" s="32"/>
      <c r="I225" s="24">
        <f t="shared" ref="I225:I299" si="94">+G225+H225</f>
        <v>0</v>
      </c>
    </row>
    <row r="226" spans="1:10" ht="78.75">
      <c r="A226" s="47" t="s">
        <v>451</v>
      </c>
      <c r="B226" s="4" t="s">
        <v>145</v>
      </c>
      <c r="C226" s="4" t="s">
        <v>71</v>
      </c>
      <c r="D226" s="4" t="s">
        <v>147</v>
      </c>
      <c r="E226" s="4" t="s">
        <v>356</v>
      </c>
      <c r="F226" s="4" t="s">
        <v>449</v>
      </c>
      <c r="G226" s="32">
        <f>142.7+150</f>
        <v>292.7</v>
      </c>
      <c r="H226" s="32"/>
      <c r="I226" s="24">
        <f t="shared" si="94"/>
        <v>292.7</v>
      </c>
    </row>
    <row r="227" spans="1:10" ht="31.5">
      <c r="A227" s="47" t="s">
        <v>158</v>
      </c>
      <c r="B227" s="4" t="s">
        <v>145</v>
      </c>
      <c r="C227" s="4" t="s">
        <v>71</v>
      </c>
      <c r="D227" s="4" t="s">
        <v>159</v>
      </c>
      <c r="E227" s="4"/>
      <c r="F227" s="4"/>
      <c r="G227" s="32">
        <f>+G228</f>
        <v>208.37</v>
      </c>
      <c r="H227" s="32">
        <f t="shared" ref="H227:H231" si="95">+H228</f>
        <v>0</v>
      </c>
      <c r="I227" s="24">
        <f t="shared" si="94"/>
        <v>208.37</v>
      </c>
    </row>
    <row r="228" spans="1:10" ht="31.5">
      <c r="A228" s="47" t="s">
        <v>160</v>
      </c>
      <c r="B228" s="4" t="s">
        <v>145</v>
      </c>
      <c r="C228" s="4" t="s">
        <v>71</v>
      </c>
      <c r="D228" s="4" t="s">
        <v>159</v>
      </c>
      <c r="E228" s="4" t="s">
        <v>357</v>
      </c>
      <c r="F228" s="4"/>
      <c r="G228" s="32">
        <f>+G229</f>
        <v>208.37</v>
      </c>
      <c r="H228" s="32">
        <f t="shared" si="95"/>
        <v>0</v>
      </c>
      <c r="I228" s="24">
        <f t="shared" si="94"/>
        <v>208.37</v>
      </c>
    </row>
    <row r="229" spans="1:10" ht="31.5">
      <c r="A229" s="47" t="s">
        <v>160</v>
      </c>
      <c r="B229" s="4" t="s">
        <v>145</v>
      </c>
      <c r="C229" s="4" t="s">
        <v>71</v>
      </c>
      <c r="D229" s="4" t="s">
        <v>159</v>
      </c>
      <c r="E229" s="4" t="s">
        <v>358</v>
      </c>
      <c r="F229" s="4"/>
      <c r="G229" s="32">
        <f>+G230</f>
        <v>208.37</v>
      </c>
      <c r="H229" s="32">
        <f t="shared" si="95"/>
        <v>0</v>
      </c>
      <c r="I229" s="24">
        <f t="shared" si="94"/>
        <v>208.37</v>
      </c>
    </row>
    <row r="230" spans="1:10" ht="31.5">
      <c r="A230" s="47" t="s">
        <v>161</v>
      </c>
      <c r="B230" s="4" t="s">
        <v>145</v>
      </c>
      <c r="C230" s="4" t="s">
        <v>71</v>
      </c>
      <c r="D230" s="4" t="s">
        <v>159</v>
      </c>
      <c r="E230" s="4" t="s">
        <v>358</v>
      </c>
      <c r="F230" s="4"/>
      <c r="G230" s="32">
        <f>+G231</f>
        <v>208.37</v>
      </c>
      <c r="H230" s="32">
        <f t="shared" si="95"/>
        <v>0</v>
      </c>
      <c r="I230" s="24">
        <f t="shared" si="94"/>
        <v>208.37</v>
      </c>
    </row>
    <row r="231" spans="1:10" ht="110.25">
      <c r="A231" s="47" t="s">
        <v>42</v>
      </c>
      <c r="B231" s="4" t="s">
        <v>145</v>
      </c>
      <c r="C231" s="4" t="s">
        <v>71</v>
      </c>
      <c r="D231" s="4" t="s">
        <v>159</v>
      </c>
      <c r="E231" s="4" t="s">
        <v>358</v>
      </c>
      <c r="F231" s="4" t="s">
        <v>43</v>
      </c>
      <c r="G231" s="32">
        <f>+G232</f>
        <v>208.37</v>
      </c>
      <c r="H231" s="32">
        <f t="shared" si="95"/>
        <v>0</v>
      </c>
      <c r="I231" s="24">
        <f t="shared" si="94"/>
        <v>208.37</v>
      </c>
    </row>
    <row r="232" spans="1:10" ht="47.25">
      <c r="A232" s="47" t="s">
        <v>74</v>
      </c>
      <c r="B232" s="4" t="s">
        <v>145</v>
      </c>
      <c r="C232" s="4" t="s">
        <v>71</v>
      </c>
      <c r="D232" s="4" t="s">
        <v>159</v>
      </c>
      <c r="E232" s="4" t="s">
        <v>358</v>
      </c>
      <c r="F232" s="4" t="s">
        <v>75</v>
      </c>
      <c r="G232" s="32">
        <f>+G233+G234+G235</f>
        <v>208.37</v>
      </c>
      <c r="H232" s="32">
        <f t="shared" ref="H232" si="96">+H233+H234+H235</f>
        <v>0</v>
      </c>
      <c r="I232" s="24">
        <f t="shared" si="94"/>
        <v>208.37</v>
      </c>
    </row>
    <row r="233" spans="1:10" ht="31.5">
      <c r="A233" s="47" t="s">
        <v>46</v>
      </c>
      <c r="B233" s="4" t="s">
        <v>145</v>
      </c>
      <c r="C233" s="4" t="s">
        <v>71</v>
      </c>
      <c r="D233" s="4" t="s">
        <v>159</v>
      </c>
      <c r="E233" s="4" t="s">
        <v>358</v>
      </c>
      <c r="F233" s="4" t="s">
        <v>76</v>
      </c>
      <c r="G233" s="32">
        <v>160.04</v>
      </c>
      <c r="H233" s="32"/>
      <c r="I233" s="24">
        <f t="shared" si="94"/>
        <v>160.04</v>
      </c>
    </row>
    <row r="234" spans="1:10" ht="31.5">
      <c r="A234" s="47" t="s">
        <v>48</v>
      </c>
      <c r="B234" s="4" t="s">
        <v>145</v>
      </c>
      <c r="C234" s="4" t="s">
        <v>71</v>
      </c>
      <c r="D234" s="4" t="s">
        <v>159</v>
      </c>
      <c r="E234" s="4" t="s">
        <v>358</v>
      </c>
      <c r="F234" s="4" t="s">
        <v>77</v>
      </c>
      <c r="G234" s="32"/>
      <c r="H234" s="32"/>
      <c r="I234" s="24">
        <f t="shared" si="94"/>
        <v>0</v>
      </c>
    </row>
    <row r="235" spans="1:10" ht="94.5">
      <c r="A235" s="47" t="s">
        <v>78</v>
      </c>
      <c r="B235" s="4" t="s">
        <v>145</v>
      </c>
      <c r="C235" s="4" t="s">
        <v>71</v>
      </c>
      <c r="D235" s="4" t="s">
        <v>159</v>
      </c>
      <c r="E235" s="4" t="s">
        <v>358</v>
      </c>
      <c r="F235" s="4" t="s">
        <v>79</v>
      </c>
      <c r="G235" s="32">
        <v>48.33</v>
      </c>
      <c r="H235" s="32"/>
      <c r="I235" s="24">
        <f t="shared" si="94"/>
        <v>48.33</v>
      </c>
    </row>
    <row r="236" spans="1:10" s="25" customFormat="1" ht="47.25">
      <c r="A236" s="46" t="s">
        <v>162</v>
      </c>
      <c r="B236" s="36">
        <v>806</v>
      </c>
      <c r="C236" s="36"/>
      <c r="D236" s="36"/>
      <c r="E236" s="36"/>
      <c r="F236" s="36"/>
      <c r="G236" s="39">
        <f>+G237+G337</f>
        <v>252762.37999999998</v>
      </c>
      <c r="H236" s="194">
        <f t="shared" ref="H236" si="97">+H237+H337</f>
        <v>0</v>
      </c>
      <c r="I236" s="195">
        <f t="shared" si="94"/>
        <v>252762.37999999998</v>
      </c>
      <c r="J236" s="355">
        <f>35759.95+15776.71+138514+48125+3646+943.8+1093.7+1734.8+7168.39</f>
        <v>252762.35</v>
      </c>
    </row>
    <row r="237" spans="1:10" ht="15.75">
      <c r="A237" s="47" t="s">
        <v>163</v>
      </c>
      <c r="B237" s="4" t="s">
        <v>164</v>
      </c>
      <c r="C237" s="4" t="s">
        <v>14</v>
      </c>
      <c r="D237" s="4" t="s">
        <v>28</v>
      </c>
      <c r="E237" s="4" t="s">
        <v>29</v>
      </c>
      <c r="F237" s="4" t="s">
        <v>17</v>
      </c>
      <c r="G237" s="32">
        <f>+G238+G256+G287+G294+G305</f>
        <v>248172.58</v>
      </c>
      <c r="H237" s="191">
        <f>+H238+H256+H287+H294+H305</f>
        <v>0</v>
      </c>
      <c r="I237" s="192">
        <f t="shared" si="94"/>
        <v>248172.58</v>
      </c>
    </row>
    <row r="238" spans="1:10" ht="15.75">
      <c r="A238" s="47" t="s">
        <v>165</v>
      </c>
      <c r="B238" s="4" t="s">
        <v>164</v>
      </c>
      <c r="C238" s="4" t="s">
        <v>14</v>
      </c>
      <c r="D238" s="4" t="s">
        <v>33</v>
      </c>
      <c r="E238" s="4" t="s">
        <v>29</v>
      </c>
      <c r="F238" s="4" t="s">
        <v>17</v>
      </c>
      <c r="G238" s="32">
        <f>+G239</f>
        <v>68595.680000000008</v>
      </c>
      <c r="H238" s="191">
        <f>+H239</f>
        <v>0</v>
      </c>
      <c r="I238" s="192">
        <f t="shared" si="94"/>
        <v>68595.680000000008</v>
      </c>
    </row>
    <row r="239" spans="1:10" ht="31.5">
      <c r="A239" s="47" t="s">
        <v>166</v>
      </c>
      <c r="B239" s="4" t="s">
        <v>164</v>
      </c>
      <c r="C239" s="4" t="s">
        <v>14</v>
      </c>
      <c r="D239" s="4" t="s">
        <v>33</v>
      </c>
      <c r="E239" s="4" t="s">
        <v>359</v>
      </c>
      <c r="F239" s="4"/>
      <c r="G239" s="32">
        <f>+G240</f>
        <v>68595.680000000008</v>
      </c>
      <c r="H239" s="191">
        <f t="shared" ref="H239" si="98">+H240</f>
        <v>0</v>
      </c>
      <c r="I239" s="192">
        <f t="shared" si="94"/>
        <v>68595.680000000008</v>
      </c>
    </row>
    <row r="240" spans="1:10" ht="31.5">
      <c r="A240" s="47" t="s">
        <v>167</v>
      </c>
      <c r="B240" s="4" t="s">
        <v>164</v>
      </c>
      <c r="C240" s="4" t="s">
        <v>14</v>
      </c>
      <c r="D240" s="4" t="s">
        <v>33</v>
      </c>
      <c r="E240" s="4" t="s">
        <v>360</v>
      </c>
      <c r="F240" s="4" t="s">
        <v>17</v>
      </c>
      <c r="G240" s="32">
        <f>+G241+G251</f>
        <v>68595.680000000008</v>
      </c>
      <c r="H240" s="191">
        <f>+H241+H251</f>
        <v>0</v>
      </c>
      <c r="I240" s="192">
        <f t="shared" si="94"/>
        <v>68595.680000000008</v>
      </c>
    </row>
    <row r="241" spans="1:21" ht="94.5">
      <c r="A241" s="47" t="s">
        <v>168</v>
      </c>
      <c r="B241" s="4" t="s">
        <v>164</v>
      </c>
      <c r="C241" s="4" t="s">
        <v>14</v>
      </c>
      <c r="D241" s="4" t="s">
        <v>33</v>
      </c>
      <c r="E241" s="4" t="s">
        <v>361</v>
      </c>
      <c r="F241" s="4"/>
      <c r="G241" s="32">
        <f>+G242+G246</f>
        <v>20470.680000000004</v>
      </c>
      <c r="H241" s="191">
        <f t="shared" ref="H241:I241" si="99">+H242+H246</f>
        <v>0</v>
      </c>
      <c r="I241" s="191">
        <f t="shared" si="99"/>
        <v>20470.680000000004</v>
      </c>
    </row>
    <row r="242" spans="1:21" ht="52.5" customHeight="1">
      <c r="A242" s="47" t="s">
        <v>169</v>
      </c>
      <c r="B242" s="4" t="s">
        <v>164</v>
      </c>
      <c r="C242" s="4" t="s">
        <v>14</v>
      </c>
      <c r="D242" s="4" t="s">
        <v>33</v>
      </c>
      <c r="E242" s="4" t="s">
        <v>362</v>
      </c>
      <c r="F242" s="4"/>
      <c r="G242" s="32">
        <f>+G243</f>
        <v>20470.680000000004</v>
      </c>
      <c r="H242" s="191">
        <f t="shared" ref="H242:H244" si="100">+H243</f>
        <v>0</v>
      </c>
      <c r="I242" s="192">
        <f t="shared" si="94"/>
        <v>20470.680000000004</v>
      </c>
    </row>
    <row r="243" spans="1:21" ht="63.75" customHeight="1">
      <c r="A243" s="47" t="s">
        <v>21</v>
      </c>
      <c r="B243" s="4" t="s">
        <v>164</v>
      </c>
      <c r="C243" s="4" t="s">
        <v>14</v>
      </c>
      <c r="D243" s="4" t="s">
        <v>33</v>
      </c>
      <c r="E243" s="4" t="s">
        <v>362</v>
      </c>
      <c r="F243" s="4" t="s">
        <v>22</v>
      </c>
      <c r="G243" s="32">
        <f>+G244</f>
        <v>20470.680000000004</v>
      </c>
      <c r="H243" s="191">
        <f t="shared" si="100"/>
        <v>0</v>
      </c>
      <c r="I243" s="192">
        <f t="shared" si="94"/>
        <v>20470.680000000004</v>
      </c>
    </row>
    <row r="244" spans="1:21" ht="15.75">
      <c r="A244" s="47" t="s">
        <v>23</v>
      </c>
      <c r="B244" s="4" t="s">
        <v>164</v>
      </c>
      <c r="C244" s="4" t="s">
        <v>14</v>
      </c>
      <c r="D244" s="4" t="s">
        <v>33</v>
      </c>
      <c r="E244" s="4" t="s">
        <v>362</v>
      </c>
      <c r="F244" s="4" t="s">
        <v>24</v>
      </c>
      <c r="G244" s="32">
        <f>+G245</f>
        <v>20470.680000000004</v>
      </c>
      <c r="H244" s="191">
        <f t="shared" si="100"/>
        <v>0</v>
      </c>
      <c r="I244" s="192">
        <f t="shared" si="94"/>
        <v>20470.680000000004</v>
      </c>
    </row>
    <row r="245" spans="1:21" ht="94.5">
      <c r="A245" s="47" t="s">
        <v>25</v>
      </c>
      <c r="B245" s="4" t="s">
        <v>164</v>
      </c>
      <c r="C245" s="4" t="s">
        <v>14</v>
      </c>
      <c r="D245" s="4" t="s">
        <v>33</v>
      </c>
      <c r="E245" s="4" t="s">
        <v>362</v>
      </c>
      <c r="F245" s="4" t="s">
        <v>26</v>
      </c>
      <c r="G245" s="32">
        <f>12279.5+3708.4+657.64+1534.49+384.11+896.24+362+36+34+40+378+8+152.3</f>
        <v>20470.680000000004</v>
      </c>
      <c r="H245" s="191"/>
      <c r="I245" s="192">
        <f t="shared" si="94"/>
        <v>20470.680000000004</v>
      </c>
      <c r="J245" s="515" t="s">
        <v>796</v>
      </c>
      <c r="K245" s="515"/>
      <c r="L245" s="515"/>
      <c r="M245" s="515"/>
      <c r="N245" s="515"/>
      <c r="O245" s="515"/>
      <c r="P245" s="515"/>
      <c r="Q245" s="515"/>
      <c r="R245" s="515"/>
      <c r="S245" s="515"/>
      <c r="T245" s="515"/>
      <c r="U245" s="515"/>
    </row>
    <row r="246" spans="1:21" ht="62.25" hidden="1" customHeight="1">
      <c r="A246" s="47" t="s">
        <v>169</v>
      </c>
      <c r="B246" s="4" t="s">
        <v>164</v>
      </c>
      <c r="C246" s="4" t="s">
        <v>14</v>
      </c>
      <c r="D246" s="4" t="s">
        <v>33</v>
      </c>
      <c r="E246" s="4" t="s">
        <v>445</v>
      </c>
      <c r="F246" s="4"/>
      <c r="G246" s="32">
        <f t="shared" ref="G246:I248" si="101">+G247</f>
        <v>0</v>
      </c>
      <c r="H246" s="32">
        <f t="shared" si="101"/>
        <v>0</v>
      </c>
      <c r="I246" s="32">
        <f t="shared" si="101"/>
        <v>0</v>
      </c>
    </row>
    <row r="247" spans="1:21" ht="86.25" hidden="1" customHeight="1">
      <c r="A247" s="47" t="s">
        <v>21</v>
      </c>
      <c r="B247" s="4" t="s">
        <v>164</v>
      </c>
      <c r="C247" s="4" t="s">
        <v>14</v>
      </c>
      <c r="D247" s="4" t="s">
        <v>33</v>
      </c>
      <c r="E247" s="4" t="s">
        <v>445</v>
      </c>
      <c r="F247" s="4" t="s">
        <v>22</v>
      </c>
      <c r="G247" s="32">
        <f t="shared" si="101"/>
        <v>0</v>
      </c>
      <c r="H247" s="32">
        <f t="shared" si="101"/>
        <v>0</v>
      </c>
      <c r="I247" s="32">
        <f t="shared" si="101"/>
        <v>0</v>
      </c>
    </row>
    <row r="248" spans="1:21" ht="15.75" hidden="1">
      <c r="A248" s="47" t="s">
        <v>23</v>
      </c>
      <c r="B248" s="4" t="s">
        <v>164</v>
      </c>
      <c r="C248" s="4" t="s">
        <v>14</v>
      </c>
      <c r="D248" s="4" t="s">
        <v>33</v>
      </c>
      <c r="E248" s="4" t="s">
        <v>445</v>
      </c>
      <c r="F248" s="4" t="s">
        <v>24</v>
      </c>
      <c r="G248" s="32">
        <f>+G249+G250</f>
        <v>0</v>
      </c>
      <c r="H248" s="32">
        <f>+H249+H250</f>
        <v>0</v>
      </c>
      <c r="I248" s="32">
        <f t="shared" si="101"/>
        <v>0</v>
      </c>
    </row>
    <row r="249" spans="1:21" ht="94.5" hidden="1">
      <c r="A249" s="47" t="s">
        <v>25</v>
      </c>
      <c r="B249" s="4" t="s">
        <v>164</v>
      </c>
      <c r="C249" s="4" t="s">
        <v>14</v>
      </c>
      <c r="D249" s="4" t="s">
        <v>33</v>
      </c>
      <c r="E249" s="4" t="s">
        <v>445</v>
      </c>
      <c r="F249" s="4" t="s">
        <v>26</v>
      </c>
      <c r="G249" s="32"/>
      <c r="H249" s="208"/>
      <c r="I249" s="24">
        <f>G249+H249</f>
        <v>0</v>
      </c>
    </row>
    <row r="250" spans="1:21" ht="31.5" hidden="1">
      <c r="A250" s="47" t="s">
        <v>590</v>
      </c>
      <c r="B250" s="4" t="s">
        <v>164</v>
      </c>
      <c r="C250" s="4" t="s">
        <v>14</v>
      </c>
      <c r="D250" s="4" t="s">
        <v>33</v>
      </c>
      <c r="E250" s="4" t="s">
        <v>445</v>
      </c>
      <c r="F250" s="4" t="s">
        <v>589</v>
      </c>
      <c r="G250" s="32"/>
      <c r="H250" s="208"/>
      <c r="I250" s="24">
        <f>G250+H250</f>
        <v>0</v>
      </c>
    </row>
    <row r="251" spans="1:21" ht="93" customHeight="1">
      <c r="A251" s="47" t="s">
        <v>170</v>
      </c>
      <c r="B251" s="4" t="s">
        <v>164</v>
      </c>
      <c r="C251" s="4" t="s">
        <v>14</v>
      </c>
      <c r="D251" s="4" t="s">
        <v>33</v>
      </c>
      <c r="E251" s="4" t="s">
        <v>363</v>
      </c>
      <c r="F251" s="4"/>
      <c r="G251" s="32">
        <f>+G252</f>
        <v>48125</v>
      </c>
      <c r="H251" s="32">
        <f t="shared" ref="H251:H254" si="102">+H252</f>
        <v>0</v>
      </c>
      <c r="I251" s="24">
        <f t="shared" si="94"/>
        <v>48125</v>
      </c>
    </row>
    <row r="252" spans="1:21" ht="68.25" customHeight="1">
      <c r="A252" s="47" t="s">
        <v>171</v>
      </c>
      <c r="B252" s="4" t="s">
        <v>164</v>
      </c>
      <c r="C252" s="4" t="s">
        <v>14</v>
      </c>
      <c r="D252" s="4" t="s">
        <v>33</v>
      </c>
      <c r="E252" s="4" t="s">
        <v>364</v>
      </c>
      <c r="F252" s="4"/>
      <c r="G252" s="32">
        <f>+G253</f>
        <v>48125</v>
      </c>
      <c r="H252" s="32">
        <f t="shared" si="102"/>
        <v>0</v>
      </c>
      <c r="I252" s="24">
        <f t="shared" si="94"/>
        <v>48125</v>
      </c>
    </row>
    <row r="253" spans="1:21" ht="63.75" customHeight="1">
      <c r="A253" s="47" t="s">
        <v>21</v>
      </c>
      <c r="B253" s="4" t="s">
        <v>164</v>
      </c>
      <c r="C253" s="4" t="s">
        <v>14</v>
      </c>
      <c r="D253" s="4" t="s">
        <v>33</v>
      </c>
      <c r="E253" s="4" t="s">
        <v>364</v>
      </c>
      <c r="F253" s="4" t="s">
        <v>22</v>
      </c>
      <c r="G253" s="32">
        <f>+G254</f>
        <v>48125</v>
      </c>
      <c r="H253" s="32">
        <f t="shared" si="102"/>
        <v>0</v>
      </c>
      <c r="I253" s="24">
        <f t="shared" si="94"/>
        <v>48125</v>
      </c>
    </row>
    <row r="254" spans="1:21" ht="15.75">
      <c r="A254" s="47" t="s">
        <v>23</v>
      </c>
      <c r="B254" s="4" t="s">
        <v>164</v>
      </c>
      <c r="C254" s="4" t="s">
        <v>14</v>
      </c>
      <c r="D254" s="4" t="s">
        <v>33</v>
      </c>
      <c r="E254" s="4" t="s">
        <v>364</v>
      </c>
      <c r="F254" s="4" t="s">
        <v>24</v>
      </c>
      <c r="G254" s="32">
        <f>+G255</f>
        <v>48125</v>
      </c>
      <c r="H254" s="32">
        <f t="shared" si="102"/>
        <v>0</v>
      </c>
      <c r="I254" s="24">
        <f t="shared" si="94"/>
        <v>48125</v>
      </c>
    </row>
    <row r="255" spans="1:21" ht="94.5">
      <c r="A255" s="47" t="s">
        <v>25</v>
      </c>
      <c r="B255" s="4" t="s">
        <v>164</v>
      </c>
      <c r="C255" s="4" t="s">
        <v>14</v>
      </c>
      <c r="D255" s="4" t="s">
        <v>33</v>
      </c>
      <c r="E255" s="4" t="s">
        <v>364</v>
      </c>
      <c r="F255" s="4" t="s">
        <v>26</v>
      </c>
      <c r="G255" s="32">
        <v>48125</v>
      </c>
      <c r="H255" s="32"/>
      <c r="I255" s="24">
        <f t="shared" si="94"/>
        <v>48125</v>
      </c>
      <c r="J255" s="2" t="s">
        <v>789</v>
      </c>
    </row>
    <row r="256" spans="1:21" ht="15.75">
      <c r="A256" s="47" t="s">
        <v>172</v>
      </c>
      <c r="B256" s="4" t="s">
        <v>164</v>
      </c>
      <c r="C256" s="4" t="s">
        <v>14</v>
      </c>
      <c r="D256" s="4" t="s">
        <v>16</v>
      </c>
      <c r="E256" s="4"/>
      <c r="F256" s="4"/>
      <c r="G256" s="32">
        <f>+G257+G281</f>
        <v>156374.89000000001</v>
      </c>
      <c r="H256" s="32">
        <f t="shared" ref="H256" si="103">+H257+H281</f>
        <v>0</v>
      </c>
      <c r="I256" s="24">
        <f t="shared" si="94"/>
        <v>156374.89000000001</v>
      </c>
    </row>
    <row r="257" spans="1:10" ht="31.5">
      <c r="A257" s="47" t="s">
        <v>173</v>
      </c>
      <c r="B257" s="4" t="s">
        <v>164</v>
      </c>
      <c r="C257" s="4" t="s">
        <v>14</v>
      </c>
      <c r="D257" s="4" t="s">
        <v>16</v>
      </c>
      <c r="E257" s="4" t="s">
        <v>365</v>
      </c>
      <c r="F257" s="4"/>
      <c r="G257" s="32">
        <f>+G258+G276</f>
        <v>156374.89000000001</v>
      </c>
      <c r="H257" s="32">
        <f t="shared" ref="H257" si="104">+H258+H276</f>
        <v>0</v>
      </c>
      <c r="I257" s="24">
        <f t="shared" si="94"/>
        <v>156374.89000000001</v>
      </c>
    </row>
    <row r="258" spans="1:10" ht="63">
      <c r="A258" s="47" t="s">
        <v>174</v>
      </c>
      <c r="B258" s="4" t="s">
        <v>164</v>
      </c>
      <c r="C258" s="4" t="s">
        <v>14</v>
      </c>
      <c r="D258" s="4" t="s">
        <v>16</v>
      </c>
      <c r="E258" s="4" t="s">
        <v>366</v>
      </c>
      <c r="F258" s="4"/>
      <c r="G258" s="32">
        <f>+G259+G263+G267</f>
        <v>156374.89000000001</v>
      </c>
      <c r="H258" s="32">
        <f t="shared" ref="H258" si="105">+H259+H263+H267</f>
        <v>0</v>
      </c>
      <c r="I258" s="24">
        <f t="shared" si="94"/>
        <v>156374.89000000001</v>
      </c>
    </row>
    <row r="259" spans="1:10" ht="54" customHeight="1">
      <c r="A259" s="47" t="s">
        <v>169</v>
      </c>
      <c r="B259" s="4" t="s">
        <v>164</v>
      </c>
      <c r="C259" s="4" t="s">
        <v>14</v>
      </c>
      <c r="D259" s="4" t="s">
        <v>16</v>
      </c>
      <c r="E259" s="4" t="s">
        <v>367</v>
      </c>
      <c r="F259" s="4" t="s">
        <v>17</v>
      </c>
      <c r="G259" s="32">
        <f>+G260+G271</f>
        <v>17860.890000000003</v>
      </c>
      <c r="H259" s="32">
        <f t="shared" ref="H259:I259" si="106">+H260+H271</f>
        <v>0</v>
      </c>
      <c r="I259" s="32">
        <f t="shared" si="106"/>
        <v>16126.090000000002</v>
      </c>
    </row>
    <row r="260" spans="1:10" ht="68.25" customHeight="1">
      <c r="A260" s="47" t="s">
        <v>21</v>
      </c>
      <c r="B260" s="4" t="s">
        <v>164</v>
      </c>
      <c r="C260" s="4" t="s">
        <v>14</v>
      </c>
      <c r="D260" s="4" t="s">
        <v>16</v>
      </c>
      <c r="E260" s="4" t="s">
        <v>367</v>
      </c>
      <c r="F260" s="4" t="s">
        <v>22</v>
      </c>
      <c r="G260" s="32">
        <f>+G261</f>
        <v>16126.090000000002</v>
      </c>
      <c r="H260" s="32">
        <f t="shared" ref="H260:H261" si="107">+H261</f>
        <v>0</v>
      </c>
      <c r="I260" s="24">
        <f t="shared" si="94"/>
        <v>16126.090000000002</v>
      </c>
    </row>
    <row r="261" spans="1:10" ht="24.75" customHeight="1">
      <c r="A261" s="47" t="s">
        <v>23</v>
      </c>
      <c r="B261" s="4" t="s">
        <v>164</v>
      </c>
      <c r="C261" s="4" t="s">
        <v>14</v>
      </c>
      <c r="D261" s="4" t="s">
        <v>16</v>
      </c>
      <c r="E261" s="4" t="s">
        <v>367</v>
      </c>
      <c r="F261" s="4" t="s">
        <v>24</v>
      </c>
      <c r="G261" s="32">
        <f>+G262</f>
        <v>16126.090000000002</v>
      </c>
      <c r="H261" s="32">
        <f t="shared" si="107"/>
        <v>0</v>
      </c>
      <c r="I261" s="24">
        <f t="shared" si="94"/>
        <v>16126.090000000002</v>
      </c>
    </row>
    <row r="262" spans="1:10" ht="90.75" customHeight="1">
      <c r="A262" s="47" t="s">
        <v>25</v>
      </c>
      <c r="B262" s="4" t="s">
        <v>164</v>
      </c>
      <c r="C262" s="4" t="s">
        <v>14</v>
      </c>
      <c r="D262" s="4" t="s">
        <v>16</v>
      </c>
      <c r="E262" s="4" t="s">
        <v>367</v>
      </c>
      <c r="F262" s="4" t="s">
        <v>26</v>
      </c>
      <c r="G262" s="32">
        <f>2176.61+5078.76+1542.04+3127.83+1695.12+78.4+22+11+479.26+349.15+128.2+33.6+35+28+100+1046+195.12</f>
        <v>16126.090000000002</v>
      </c>
      <c r="H262" s="32"/>
      <c r="I262" s="24">
        <f t="shared" si="94"/>
        <v>16126.090000000002</v>
      </c>
      <c r="J262" s="2" t="s">
        <v>797</v>
      </c>
    </row>
    <row r="263" spans="1:10" ht="135" customHeight="1">
      <c r="A263" s="47" t="s">
        <v>175</v>
      </c>
      <c r="B263" s="4" t="s">
        <v>164</v>
      </c>
      <c r="C263" s="4" t="s">
        <v>14</v>
      </c>
      <c r="D263" s="4" t="s">
        <v>16</v>
      </c>
      <c r="E263" s="4" t="s">
        <v>368</v>
      </c>
      <c r="F263" s="4" t="s">
        <v>17</v>
      </c>
      <c r="G263" s="32">
        <f>+G264</f>
        <v>138514</v>
      </c>
      <c r="H263" s="32">
        <f t="shared" ref="H263:H265" si="108">+H264</f>
        <v>0</v>
      </c>
      <c r="I263" s="24">
        <f t="shared" si="94"/>
        <v>138514</v>
      </c>
    </row>
    <row r="264" spans="1:10" ht="68.25" customHeight="1">
      <c r="A264" s="47" t="s">
        <v>21</v>
      </c>
      <c r="B264" s="4" t="s">
        <v>164</v>
      </c>
      <c r="C264" s="4" t="s">
        <v>14</v>
      </c>
      <c r="D264" s="4" t="s">
        <v>16</v>
      </c>
      <c r="E264" s="4" t="s">
        <v>368</v>
      </c>
      <c r="F264" s="4" t="s">
        <v>22</v>
      </c>
      <c r="G264" s="32">
        <f>+G265</f>
        <v>138514</v>
      </c>
      <c r="H264" s="32">
        <f t="shared" si="108"/>
        <v>0</v>
      </c>
      <c r="I264" s="24">
        <f t="shared" si="94"/>
        <v>138514</v>
      </c>
    </row>
    <row r="265" spans="1:10" ht="24.75" customHeight="1">
      <c r="A265" s="47" t="s">
        <v>23</v>
      </c>
      <c r="B265" s="4" t="s">
        <v>164</v>
      </c>
      <c r="C265" s="4" t="s">
        <v>14</v>
      </c>
      <c r="D265" s="4" t="s">
        <v>16</v>
      </c>
      <c r="E265" s="4" t="s">
        <v>368</v>
      </c>
      <c r="F265" s="4" t="s">
        <v>24</v>
      </c>
      <c r="G265" s="32">
        <f>+G266</f>
        <v>138514</v>
      </c>
      <c r="H265" s="32">
        <f t="shared" si="108"/>
        <v>0</v>
      </c>
      <c r="I265" s="24">
        <f t="shared" si="94"/>
        <v>138514</v>
      </c>
    </row>
    <row r="266" spans="1:10" ht="90.75" customHeight="1">
      <c r="A266" s="47" t="s">
        <v>25</v>
      </c>
      <c r="B266" s="4" t="s">
        <v>164</v>
      </c>
      <c r="C266" s="4" t="s">
        <v>14</v>
      </c>
      <c r="D266" s="4" t="s">
        <v>16</v>
      </c>
      <c r="E266" s="4" t="s">
        <v>368</v>
      </c>
      <c r="F266" s="4" t="s">
        <v>26</v>
      </c>
      <c r="G266" s="32">
        <v>138514</v>
      </c>
      <c r="H266" s="32"/>
      <c r="I266" s="24">
        <f t="shared" si="94"/>
        <v>138514</v>
      </c>
      <c r="J266" s="2" t="s">
        <v>790</v>
      </c>
    </row>
    <row r="267" spans="1:10" ht="138" hidden="1" customHeight="1">
      <c r="A267" s="47" t="s">
        <v>176</v>
      </c>
      <c r="B267" s="4" t="s">
        <v>164</v>
      </c>
      <c r="C267" s="4" t="s">
        <v>14</v>
      </c>
      <c r="D267" s="4" t="s">
        <v>16</v>
      </c>
      <c r="E267" s="4" t="s">
        <v>369</v>
      </c>
      <c r="F267" s="4" t="s">
        <v>17</v>
      </c>
      <c r="G267" s="32">
        <f>+G268</f>
        <v>0</v>
      </c>
      <c r="H267" s="32">
        <f t="shared" ref="H267:H269" si="109">+H268</f>
        <v>0</v>
      </c>
      <c r="I267" s="24">
        <f t="shared" si="94"/>
        <v>0</v>
      </c>
    </row>
    <row r="268" spans="1:10" ht="68.25" hidden="1" customHeight="1">
      <c r="A268" s="47" t="s">
        <v>21</v>
      </c>
      <c r="B268" s="4" t="s">
        <v>164</v>
      </c>
      <c r="C268" s="4" t="s">
        <v>14</v>
      </c>
      <c r="D268" s="4" t="s">
        <v>16</v>
      </c>
      <c r="E268" s="4" t="s">
        <v>369</v>
      </c>
      <c r="F268" s="4" t="s">
        <v>22</v>
      </c>
      <c r="G268" s="32">
        <f>+G269</f>
        <v>0</v>
      </c>
      <c r="H268" s="32">
        <f t="shared" si="109"/>
        <v>0</v>
      </c>
      <c r="I268" s="24">
        <f t="shared" si="94"/>
        <v>0</v>
      </c>
    </row>
    <row r="269" spans="1:10" ht="24.75" hidden="1" customHeight="1">
      <c r="A269" s="47" t="s">
        <v>23</v>
      </c>
      <c r="B269" s="4" t="s">
        <v>164</v>
      </c>
      <c r="C269" s="4" t="s">
        <v>14</v>
      </c>
      <c r="D269" s="4" t="s">
        <v>16</v>
      </c>
      <c r="E269" s="4" t="s">
        <v>369</v>
      </c>
      <c r="F269" s="4" t="s">
        <v>24</v>
      </c>
      <c r="G269" s="32">
        <f>+G270</f>
        <v>0</v>
      </c>
      <c r="H269" s="32">
        <f t="shared" si="109"/>
        <v>0</v>
      </c>
      <c r="I269" s="24">
        <f t="shared" si="94"/>
        <v>0</v>
      </c>
    </row>
    <row r="270" spans="1:10" ht="90.75" hidden="1" customHeight="1">
      <c r="A270" s="47" t="s">
        <v>25</v>
      </c>
      <c r="B270" s="4" t="s">
        <v>164</v>
      </c>
      <c r="C270" s="4" t="s">
        <v>14</v>
      </c>
      <c r="D270" s="4" t="s">
        <v>16</v>
      </c>
      <c r="E270" s="4" t="s">
        <v>369</v>
      </c>
      <c r="F270" s="4" t="s">
        <v>26</v>
      </c>
      <c r="G270" s="32"/>
      <c r="H270" s="32"/>
      <c r="I270" s="24">
        <f t="shared" si="94"/>
        <v>0</v>
      </c>
    </row>
    <row r="271" spans="1:10" ht="62.25" customHeight="1">
      <c r="A271" s="47" t="s">
        <v>169</v>
      </c>
      <c r="B271" s="4" t="s">
        <v>164</v>
      </c>
      <c r="C271" s="4" t="s">
        <v>14</v>
      </c>
      <c r="D271" s="4" t="s">
        <v>16</v>
      </c>
      <c r="E271" s="4" t="s">
        <v>446</v>
      </c>
      <c r="F271" s="4" t="s">
        <v>17</v>
      </c>
      <c r="G271" s="32">
        <f t="shared" ref="G271:I273" si="110">+G272</f>
        <v>1734.8</v>
      </c>
      <c r="H271" s="32">
        <f t="shared" si="110"/>
        <v>0</v>
      </c>
      <c r="I271" s="32">
        <f t="shared" si="110"/>
        <v>0</v>
      </c>
    </row>
    <row r="272" spans="1:10" ht="84" customHeight="1">
      <c r="A272" s="47" t="s">
        <v>21</v>
      </c>
      <c r="B272" s="4" t="s">
        <v>164</v>
      </c>
      <c r="C272" s="4" t="s">
        <v>14</v>
      </c>
      <c r="D272" s="4" t="s">
        <v>16</v>
      </c>
      <c r="E272" s="4" t="s">
        <v>446</v>
      </c>
      <c r="F272" s="4" t="s">
        <v>22</v>
      </c>
      <c r="G272" s="32">
        <f t="shared" si="110"/>
        <v>1734.8</v>
      </c>
      <c r="H272" s="32">
        <f t="shared" si="110"/>
        <v>0</v>
      </c>
      <c r="I272" s="32">
        <f t="shared" si="110"/>
        <v>0</v>
      </c>
    </row>
    <row r="273" spans="1:9" ht="34.5" customHeight="1">
      <c r="A273" s="47" t="s">
        <v>23</v>
      </c>
      <c r="B273" s="4" t="s">
        <v>164</v>
      </c>
      <c r="C273" s="4" t="s">
        <v>14</v>
      </c>
      <c r="D273" s="4" t="s">
        <v>16</v>
      </c>
      <c r="E273" s="4" t="s">
        <v>446</v>
      </c>
      <c r="F273" s="4" t="s">
        <v>24</v>
      </c>
      <c r="G273" s="32">
        <f>+G274+G275</f>
        <v>1734.8</v>
      </c>
      <c r="H273" s="32">
        <f>+H274+H275</f>
        <v>0</v>
      </c>
      <c r="I273" s="32">
        <f t="shared" si="110"/>
        <v>0</v>
      </c>
    </row>
    <row r="274" spans="1:9" ht="90.75" hidden="1" customHeight="1">
      <c r="A274" s="47" t="s">
        <v>25</v>
      </c>
      <c r="B274" s="4" t="s">
        <v>164</v>
      </c>
      <c r="C274" s="4" t="s">
        <v>14</v>
      </c>
      <c r="D274" s="4" t="s">
        <v>16</v>
      </c>
      <c r="E274" s="4" t="s">
        <v>446</v>
      </c>
      <c r="F274" s="4" t="s">
        <v>26</v>
      </c>
      <c r="G274" s="32"/>
      <c r="H274" s="32"/>
      <c r="I274" s="32">
        <f>G274+H274</f>
        <v>0</v>
      </c>
    </row>
    <row r="275" spans="1:9" ht="31.5">
      <c r="A275" s="47" t="s">
        <v>590</v>
      </c>
      <c r="B275" s="4" t="s">
        <v>164</v>
      </c>
      <c r="C275" s="4" t="s">
        <v>14</v>
      </c>
      <c r="D275" s="4" t="s">
        <v>16</v>
      </c>
      <c r="E275" s="4" t="s">
        <v>446</v>
      </c>
      <c r="F275" s="4" t="s">
        <v>589</v>
      </c>
      <c r="G275" s="32">
        <v>1734.8</v>
      </c>
      <c r="H275" s="32"/>
      <c r="I275" s="32">
        <f>G275+H275</f>
        <v>1734.8</v>
      </c>
    </row>
    <row r="276" spans="1:9" ht="97.5" hidden="1" customHeight="1">
      <c r="A276" s="47" t="s">
        <v>177</v>
      </c>
      <c r="B276" s="4" t="s">
        <v>164</v>
      </c>
      <c r="C276" s="4" t="s">
        <v>14</v>
      </c>
      <c r="D276" s="4" t="s">
        <v>16</v>
      </c>
      <c r="E276" s="4" t="s">
        <v>370</v>
      </c>
      <c r="F276" s="4"/>
      <c r="G276" s="32">
        <f>+G277</f>
        <v>0</v>
      </c>
      <c r="H276" s="32">
        <f t="shared" ref="H276:H279" si="111">+H277</f>
        <v>0</v>
      </c>
      <c r="I276" s="24">
        <f t="shared" si="94"/>
        <v>0</v>
      </c>
    </row>
    <row r="277" spans="1:9" ht="63" hidden="1">
      <c r="A277" s="47" t="s">
        <v>178</v>
      </c>
      <c r="B277" s="4" t="s">
        <v>164</v>
      </c>
      <c r="C277" s="4" t="s">
        <v>14</v>
      </c>
      <c r="D277" s="4" t="s">
        <v>16</v>
      </c>
      <c r="E277" s="4" t="s">
        <v>371</v>
      </c>
      <c r="F277" s="4" t="s">
        <v>17</v>
      </c>
      <c r="G277" s="32">
        <f>+G278</f>
        <v>0</v>
      </c>
      <c r="H277" s="32">
        <f t="shared" si="111"/>
        <v>0</v>
      </c>
      <c r="I277" s="24">
        <f t="shared" si="94"/>
        <v>0</v>
      </c>
    </row>
    <row r="278" spans="1:9" ht="78.75" hidden="1">
      <c r="A278" s="47" t="s">
        <v>21</v>
      </c>
      <c r="B278" s="4" t="s">
        <v>164</v>
      </c>
      <c r="C278" s="4" t="s">
        <v>14</v>
      </c>
      <c r="D278" s="4" t="s">
        <v>16</v>
      </c>
      <c r="E278" s="4" t="s">
        <v>371</v>
      </c>
      <c r="F278" s="4" t="s">
        <v>22</v>
      </c>
      <c r="G278" s="32">
        <f>+G279</f>
        <v>0</v>
      </c>
      <c r="H278" s="32">
        <f t="shared" si="111"/>
        <v>0</v>
      </c>
      <c r="I278" s="24">
        <f t="shared" si="94"/>
        <v>0</v>
      </c>
    </row>
    <row r="279" spans="1:9" ht="16.5" hidden="1" customHeight="1">
      <c r="A279" s="47" t="s">
        <v>23</v>
      </c>
      <c r="B279" s="4" t="s">
        <v>164</v>
      </c>
      <c r="C279" s="4" t="s">
        <v>14</v>
      </c>
      <c r="D279" s="4" t="s">
        <v>16</v>
      </c>
      <c r="E279" s="4" t="s">
        <v>371</v>
      </c>
      <c r="F279" s="4" t="s">
        <v>24</v>
      </c>
      <c r="G279" s="32">
        <f>+G280</f>
        <v>0</v>
      </c>
      <c r="H279" s="32">
        <f t="shared" si="111"/>
        <v>0</v>
      </c>
      <c r="I279" s="24">
        <f t="shared" si="94"/>
        <v>0</v>
      </c>
    </row>
    <row r="280" spans="1:9" ht="93.75" hidden="1" customHeight="1">
      <c r="A280" s="47" t="s">
        <v>25</v>
      </c>
      <c r="B280" s="4" t="s">
        <v>164</v>
      </c>
      <c r="C280" s="4" t="s">
        <v>14</v>
      </c>
      <c r="D280" s="4" t="s">
        <v>16</v>
      </c>
      <c r="E280" s="4" t="s">
        <v>371</v>
      </c>
      <c r="F280" s="4" t="s">
        <v>26</v>
      </c>
      <c r="G280" s="32"/>
      <c r="H280" s="32"/>
      <c r="I280" s="24">
        <f t="shared" si="94"/>
        <v>0</v>
      </c>
    </row>
    <row r="281" spans="1:9" ht="36" hidden="1" customHeight="1">
      <c r="A281" s="47" t="s">
        <v>181</v>
      </c>
      <c r="B281" s="4" t="s">
        <v>164</v>
      </c>
      <c r="C281" s="4" t="s">
        <v>14</v>
      </c>
      <c r="D281" s="4" t="s">
        <v>16</v>
      </c>
      <c r="E281" s="4" t="s">
        <v>374</v>
      </c>
      <c r="F281" s="4" t="s">
        <v>17</v>
      </c>
      <c r="G281" s="32">
        <f>+G282</f>
        <v>0</v>
      </c>
      <c r="H281" s="32">
        <f t="shared" ref="H281:H285" si="112">+H282</f>
        <v>0</v>
      </c>
      <c r="I281" s="24">
        <f t="shared" si="94"/>
        <v>0</v>
      </c>
    </row>
    <row r="282" spans="1:9" ht="73.5" hidden="1" customHeight="1">
      <c r="A282" s="47" t="s">
        <v>182</v>
      </c>
      <c r="B282" s="4" t="s">
        <v>164</v>
      </c>
      <c r="C282" s="4" t="s">
        <v>14</v>
      </c>
      <c r="D282" s="4" t="s">
        <v>16</v>
      </c>
      <c r="E282" s="4" t="s">
        <v>375</v>
      </c>
      <c r="F282" s="4"/>
      <c r="G282" s="32">
        <f>+G283</f>
        <v>0</v>
      </c>
      <c r="H282" s="32">
        <f t="shared" si="112"/>
        <v>0</v>
      </c>
      <c r="I282" s="24">
        <f t="shared" si="94"/>
        <v>0</v>
      </c>
    </row>
    <row r="283" spans="1:9" ht="52.5" hidden="1" customHeight="1">
      <c r="A283" s="48" t="s">
        <v>20</v>
      </c>
      <c r="B283" s="4" t="s">
        <v>164</v>
      </c>
      <c r="C283" s="4" t="s">
        <v>14</v>
      </c>
      <c r="D283" s="4" t="s">
        <v>16</v>
      </c>
      <c r="E283" s="4" t="s">
        <v>376</v>
      </c>
      <c r="F283" s="4" t="s">
        <v>17</v>
      </c>
      <c r="G283" s="32">
        <f>+G284</f>
        <v>0</v>
      </c>
      <c r="H283" s="32">
        <f t="shared" si="112"/>
        <v>0</v>
      </c>
      <c r="I283" s="24">
        <f t="shared" si="94"/>
        <v>0</v>
      </c>
    </row>
    <row r="284" spans="1:9" ht="47.25" hidden="1">
      <c r="A284" s="47" t="s">
        <v>52</v>
      </c>
      <c r="B284" s="4" t="s">
        <v>164</v>
      </c>
      <c r="C284" s="4" t="s">
        <v>14</v>
      </c>
      <c r="D284" s="4" t="s">
        <v>16</v>
      </c>
      <c r="E284" s="4" t="s">
        <v>376</v>
      </c>
      <c r="F284" s="4" t="s">
        <v>53</v>
      </c>
      <c r="G284" s="32">
        <f>+G285</f>
        <v>0</v>
      </c>
      <c r="H284" s="32">
        <f t="shared" si="112"/>
        <v>0</v>
      </c>
      <c r="I284" s="24">
        <f t="shared" si="94"/>
        <v>0</v>
      </c>
    </row>
    <row r="285" spans="1:9" ht="47.25" hidden="1">
      <c r="A285" s="47" t="s">
        <v>54</v>
      </c>
      <c r="B285" s="4" t="s">
        <v>164</v>
      </c>
      <c r="C285" s="4" t="s">
        <v>14</v>
      </c>
      <c r="D285" s="4" t="s">
        <v>16</v>
      </c>
      <c r="E285" s="4" t="s">
        <v>376</v>
      </c>
      <c r="F285" s="4" t="s">
        <v>55</v>
      </c>
      <c r="G285" s="32">
        <f>+G286</f>
        <v>0</v>
      </c>
      <c r="H285" s="32">
        <f t="shared" si="112"/>
        <v>0</v>
      </c>
      <c r="I285" s="24">
        <f t="shared" si="94"/>
        <v>0</v>
      </c>
    </row>
    <row r="286" spans="1:9" ht="47.25" hidden="1" customHeight="1">
      <c r="A286" s="47" t="s">
        <v>58</v>
      </c>
      <c r="B286" s="4" t="s">
        <v>164</v>
      </c>
      <c r="C286" s="4" t="s">
        <v>14</v>
      </c>
      <c r="D286" s="4" t="s">
        <v>16</v>
      </c>
      <c r="E286" s="4" t="s">
        <v>376</v>
      </c>
      <c r="F286" s="4" t="s">
        <v>59</v>
      </c>
      <c r="G286" s="32"/>
      <c r="H286" s="32"/>
      <c r="I286" s="24">
        <f t="shared" si="94"/>
        <v>0</v>
      </c>
    </row>
    <row r="287" spans="1:9" ht="43.5" customHeight="1">
      <c r="A287" s="47" t="s">
        <v>437</v>
      </c>
      <c r="B287" s="4" t="s">
        <v>164</v>
      </c>
      <c r="C287" s="4" t="s">
        <v>14</v>
      </c>
      <c r="D287" s="4" t="s">
        <v>98</v>
      </c>
      <c r="E287" s="4"/>
      <c r="F287" s="4"/>
      <c r="G287" s="32">
        <f t="shared" ref="G287:H292" si="113">+G288</f>
        <v>4878.8100000000004</v>
      </c>
      <c r="H287" s="32">
        <f t="shared" si="113"/>
        <v>0</v>
      </c>
      <c r="I287" s="24">
        <f t="shared" si="94"/>
        <v>4878.8100000000004</v>
      </c>
    </row>
    <row r="288" spans="1:9" ht="31.5">
      <c r="A288" s="47" t="s">
        <v>179</v>
      </c>
      <c r="B288" s="4" t="s">
        <v>164</v>
      </c>
      <c r="C288" s="4" t="s">
        <v>14</v>
      </c>
      <c r="D288" s="4" t="s">
        <v>98</v>
      </c>
      <c r="E288" s="4" t="s">
        <v>317</v>
      </c>
      <c r="F288" s="4" t="s">
        <v>17</v>
      </c>
      <c r="G288" s="32">
        <f t="shared" si="113"/>
        <v>4878.8100000000004</v>
      </c>
      <c r="H288" s="32">
        <f t="shared" si="113"/>
        <v>0</v>
      </c>
      <c r="I288" s="24">
        <f t="shared" si="94"/>
        <v>4878.8100000000004</v>
      </c>
    </row>
    <row r="289" spans="1:10" ht="63">
      <c r="A289" s="48" t="s">
        <v>18</v>
      </c>
      <c r="B289" s="4" t="s">
        <v>164</v>
      </c>
      <c r="C289" s="4" t="s">
        <v>14</v>
      </c>
      <c r="D289" s="4" t="s">
        <v>98</v>
      </c>
      <c r="E289" s="4" t="s">
        <v>372</v>
      </c>
      <c r="F289" s="4"/>
      <c r="G289" s="32">
        <f t="shared" si="113"/>
        <v>4878.8100000000004</v>
      </c>
      <c r="H289" s="32">
        <f t="shared" si="113"/>
        <v>0</v>
      </c>
      <c r="I289" s="24">
        <f t="shared" si="94"/>
        <v>4878.8100000000004</v>
      </c>
    </row>
    <row r="290" spans="1:10" ht="63">
      <c r="A290" s="47" t="s">
        <v>20</v>
      </c>
      <c r="B290" s="4" t="s">
        <v>164</v>
      </c>
      <c r="C290" s="4" t="s">
        <v>14</v>
      </c>
      <c r="D290" s="4" t="s">
        <v>98</v>
      </c>
      <c r="E290" s="4" t="s">
        <v>373</v>
      </c>
      <c r="F290" s="4" t="s">
        <v>17</v>
      </c>
      <c r="G290" s="32">
        <f t="shared" si="113"/>
        <v>4878.8100000000004</v>
      </c>
      <c r="H290" s="32">
        <f t="shared" si="113"/>
        <v>0</v>
      </c>
      <c r="I290" s="24">
        <f t="shared" si="94"/>
        <v>4878.8100000000004</v>
      </c>
    </row>
    <row r="291" spans="1:10" ht="78.75">
      <c r="A291" s="47" t="s">
        <v>21</v>
      </c>
      <c r="B291" s="4" t="s">
        <v>164</v>
      </c>
      <c r="C291" s="4" t="s">
        <v>14</v>
      </c>
      <c r="D291" s="4" t="s">
        <v>98</v>
      </c>
      <c r="E291" s="4" t="s">
        <v>373</v>
      </c>
      <c r="F291" s="4" t="s">
        <v>22</v>
      </c>
      <c r="G291" s="32">
        <f t="shared" si="113"/>
        <v>4878.8100000000004</v>
      </c>
      <c r="H291" s="32">
        <f t="shared" si="113"/>
        <v>0</v>
      </c>
      <c r="I291" s="24">
        <f t="shared" si="94"/>
        <v>4878.8100000000004</v>
      </c>
    </row>
    <row r="292" spans="1:10" ht="15.75">
      <c r="A292" s="47" t="s">
        <v>23</v>
      </c>
      <c r="B292" s="4" t="s">
        <v>164</v>
      </c>
      <c r="C292" s="4" t="s">
        <v>14</v>
      </c>
      <c r="D292" s="4" t="s">
        <v>98</v>
      </c>
      <c r="E292" s="4" t="s">
        <v>373</v>
      </c>
      <c r="F292" s="4" t="s">
        <v>24</v>
      </c>
      <c r="G292" s="32">
        <f t="shared" si="113"/>
        <v>4878.8100000000004</v>
      </c>
      <c r="H292" s="32">
        <f t="shared" si="113"/>
        <v>0</v>
      </c>
      <c r="I292" s="24">
        <f t="shared" si="94"/>
        <v>4878.8100000000004</v>
      </c>
    </row>
    <row r="293" spans="1:10" s="26" customFormat="1" ht="97.5" customHeight="1">
      <c r="A293" s="47" t="s">
        <v>25</v>
      </c>
      <c r="B293" s="4" t="s">
        <v>164</v>
      </c>
      <c r="C293" s="4" t="s">
        <v>14</v>
      </c>
      <c r="D293" s="4" t="s">
        <v>98</v>
      </c>
      <c r="E293" s="4" t="s">
        <v>180</v>
      </c>
      <c r="F293" s="4" t="s">
        <v>26</v>
      </c>
      <c r="G293" s="32">
        <f>3579.3+1080.95+45.17+105.39+21+17+30</f>
        <v>4878.8100000000004</v>
      </c>
      <c r="H293" s="32"/>
      <c r="I293" s="24">
        <f t="shared" si="94"/>
        <v>4878.8100000000004</v>
      </c>
      <c r="J293" s="362" t="s">
        <v>791</v>
      </c>
    </row>
    <row r="294" spans="1:10" ht="31.5">
      <c r="A294" s="47" t="s">
        <v>183</v>
      </c>
      <c r="B294" s="4" t="s">
        <v>164</v>
      </c>
      <c r="C294" s="4" t="s">
        <v>14</v>
      </c>
      <c r="D294" s="4" t="s">
        <v>14</v>
      </c>
      <c r="E294" s="4" t="s">
        <v>29</v>
      </c>
      <c r="F294" s="4" t="s">
        <v>17</v>
      </c>
      <c r="G294" s="32">
        <f>+G295+G301</f>
        <v>1901.8000000000002</v>
      </c>
      <c r="H294" s="32">
        <f t="shared" ref="H294" si="114">+H295+H301</f>
        <v>0</v>
      </c>
      <c r="I294" s="24">
        <f t="shared" si="94"/>
        <v>1901.8000000000002</v>
      </c>
    </row>
    <row r="295" spans="1:10" ht="31.5">
      <c r="A295" s="47" t="s">
        <v>184</v>
      </c>
      <c r="B295" s="4" t="s">
        <v>164</v>
      </c>
      <c r="C295" s="4" t="s">
        <v>14</v>
      </c>
      <c r="D295" s="4" t="s">
        <v>14</v>
      </c>
      <c r="E295" s="4" t="s">
        <v>377</v>
      </c>
      <c r="F295" s="4" t="s">
        <v>17</v>
      </c>
      <c r="G295" s="32">
        <f>+G296</f>
        <v>1901.8000000000002</v>
      </c>
      <c r="H295" s="32">
        <f t="shared" ref="H295:H299" si="115">+H296</f>
        <v>0</v>
      </c>
      <c r="I295" s="24">
        <f t="shared" si="94"/>
        <v>1901.8000000000002</v>
      </c>
    </row>
    <row r="296" spans="1:10" ht="63">
      <c r="A296" s="50" t="s">
        <v>185</v>
      </c>
      <c r="B296" s="4" t="s">
        <v>164</v>
      </c>
      <c r="C296" s="4" t="s">
        <v>14</v>
      </c>
      <c r="D296" s="4" t="s">
        <v>14</v>
      </c>
      <c r="E296" s="4" t="s">
        <v>378</v>
      </c>
      <c r="F296" s="4"/>
      <c r="G296" s="32">
        <f>+G297</f>
        <v>1901.8000000000002</v>
      </c>
      <c r="H296" s="32">
        <f t="shared" si="115"/>
        <v>0</v>
      </c>
      <c r="I296" s="24">
        <f t="shared" si="94"/>
        <v>1901.8000000000002</v>
      </c>
    </row>
    <row r="297" spans="1:10" ht="18" customHeight="1">
      <c r="A297" s="48" t="s">
        <v>186</v>
      </c>
      <c r="B297" s="4" t="s">
        <v>164</v>
      </c>
      <c r="C297" s="4" t="s">
        <v>14</v>
      </c>
      <c r="D297" s="4" t="s">
        <v>14</v>
      </c>
      <c r="E297" s="4" t="s">
        <v>379</v>
      </c>
      <c r="F297" s="4"/>
      <c r="G297" s="32">
        <f>+G298</f>
        <v>1901.8000000000002</v>
      </c>
      <c r="H297" s="32">
        <f t="shared" si="115"/>
        <v>0</v>
      </c>
      <c r="I297" s="24">
        <f t="shared" si="94"/>
        <v>1901.8000000000002</v>
      </c>
    </row>
    <row r="298" spans="1:10" ht="78.75">
      <c r="A298" s="47" t="s">
        <v>21</v>
      </c>
      <c r="B298" s="4" t="s">
        <v>164</v>
      </c>
      <c r="C298" s="4" t="s">
        <v>14</v>
      </c>
      <c r="D298" s="4" t="s">
        <v>14</v>
      </c>
      <c r="E298" s="4" t="s">
        <v>379</v>
      </c>
      <c r="F298" s="4" t="s">
        <v>22</v>
      </c>
      <c r="G298" s="32">
        <f>+G299</f>
        <v>1901.8000000000002</v>
      </c>
      <c r="H298" s="32">
        <f t="shared" si="115"/>
        <v>0</v>
      </c>
      <c r="I298" s="24">
        <f t="shared" si="94"/>
        <v>1901.8000000000002</v>
      </c>
    </row>
    <row r="299" spans="1:10" ht="15.75">
      <c r="A299" s="47" t="s">
        <v>23</v>
      </c>
      <c r="B299" s="4" t="s">
        <v>164</v>
      </c>
      <c r="C299" s="4" t="s">
        <v>14</v>
      </c>
      <c r="D299" s="4" t="s">
        <v>14</v>
      </c>
      <c r="E299" s="4" t="s">
        <v>379</v>
      </c>
      <c r="F299" s="4" t="s">
        <v>24</v>
      </c>
      <c r="G299" s="32">
        <f>+G300</f>
        <v>1901.8000000000002</v>
      </c>
      <c r="H299" s="32">
        <f t="shared" si="115"/>
        <v>0</v>
      </c>
      <c r="I299" s="24">
        <f t="shared" si="94"/>
        <v>1901.8000000000002</v>
      </c>
    </row>
    <row r="300" spans="1:10" ht="94.5">
      <c r="A300" s="47" t="s">
        <v>25</v>
      </c>
      <c r="B300" s="4" t="s">
        <v>164</v>
      </c>
      <c r="C300" s="4" t="s">
        <v>14</v>
      </c>
      <c r="D300" s="4" t="s">
        <v>14</v>
      </c>
      <c r="E300" s="4" t="s">
        <v>379</v>
      </c>
      <c r="F300" s="4" t="s">
        <v>26</v>
      </c>
      <c r="G300" s="32">
        <f>1093.7+808.1</f>
        <v>1901.8000000000002</v>
      </c>
      <c r="H300" s="32"/>
      <c r="I300" s="24">
        <f t="shared" ref="I300:I366" si="116">+G300+H300</f>
        <v>1901.8000000000002</v>
      </c>
      <c r="J300" s="2" t="s">
        <v>780</v>
      </c>
    </row>
    <row r="301" spans="1:10" ht="51.75" hidden="1" customHeight="1">
      <c r="A301" s="48" t="s">
        <v>187</v>
      </c>
      <c r="B301" s="4" t="s">
        <v>164</v>
      </c>
      <c r="C301" s="4" t="s">
        <v>14</v>
      </c>
      <c r="D301" s="4" t="s">
        <v>14</v>
      </c>
      <c r="E301" s="4" t="s">
        <v>380</v>
      </c>
      <c r="F301" s="4"/>
      <c r="G301" s="32">
        <f>+G302</f>
        <v>0</v>
      </c>
      <c r="H301" s="32">
        <f t="shared" ref="H301:H303" si="117">+H302</f>
        <v>0</v>
      </c>
      <c r="I301" s="24">
        <f t="shared" si="116"/>
        <v>0</v>
      </c>
    </row>
    <row r="302" spans="1:10" ht="78.75" hidden="1">
      <c r="A302" s="47" t="s">
        <v>21</v>
      </c>
      <c r="B302" s="4" t="s">
        <v>164</v>
      </c>
      <c r="C302" s="4" t="s">
        <v>14</v>
      </c>
      <c r="D302" s="4" t="s">
        <v>14</v>
      </c>
      <c r="E302" s="4" t="s">
        <v>380</v>
      </c>
      <c r="F302" s="4" t="s">
        <v>22</v>
      </c>
      <c r="G302" s="32">
        <f>+G303</f>
        <v>0</v>
      </c>
      <c r="H302" s="32">
        <f t="shared" si="117"/>
        <v>0</v>
      </c>
      <c r="I302" s="24">
        <f t="shared" si="116"/>
        <v>0</v>
      </c>
    </row>
    <row r="303" spans="1:10" ht="15.75" hidden="1">
      <c r="A303" s="47" t="s">
        <v>23</v>
      </c>
      <c r="B303" s="4" t="s">
        <v>164</v>
      </c>
      <c r="C303" s="4" t="s">
        <v>14</v>
      </c>
      <c r="D303" s="4" t="s">
        <v>14</v>
      </c>
      <c r="E303" s="4" t="s">
        <v>380</v>
      </c>
      <c r="F303" s="4" t="s">
        <v>24</v>
      </c>
      <c r="G303" s="32">
        <f>+G304</f>
        <v>0</v>
      </c>
      <c r="H303" s="32">
        <f t="shared" si="117"/>
        <v>0</v>
      </c>
      <c r="I303" s="24">
        <f t="shared" si="116"/>
        <v>0</v>
      </c>
    </row>
    <row r="304" spans="1:10" ht="94.5" hidden="1">
      <c r="A304" s="47" t="s">
        <v>25</v>
      </c>
      <c r="B304" s="4" t="s">
        <v>164</v>
      </c>
      <c r="C304" s="4" t="s">
        <v>14</v>
      </c>
      <c r="D304" s="4" t="s">
        <v>14</v>
      </c>
      <c r="E304" s="4" t="s">
        <v>380</v>
      </c>
      <c r="F304" s="4" t="s">
        <v>26</v>
      </c>
      <c r="G304" s="32"/>
      <c r="H304" s="32"/>
      <c r="I304" s="24">
        <f t="shared" si="116"/>
        <v>0</v>
      </c>
    </row>
    <row r="305" spans="1:9" ht="31.5">
      <c r="A305" s="47" t="s">
        <v>188</v>
      </c>
      <c r="B305" s="4" t="s">
        <v>164</v>
      </c>
      <c r="C305" s="4" t="s">
        <v>14</v>
      </c>
      <c r="D305" s="4" t="s">
        <v>189</v>
      </c>
      <c r="E305" s="4" t="s">
        <v>29</v>
      </c>
      <c r="F305" s="4" t="s">
        <v>17</v>
      </c>
      <c r="G305" s="32">
        <f>+G306</f>
        <v>16421.400000000001</v>
      </c>
      <c r="H305" s="32">
        <f t="shared" ref="H305" si="118">+H306</f>
        <v>0</v>
      </c>
      <c r="I305" s="24">
        <f t="shared" si="116"/>
        <v>16421.400000000001</v>
      </c>
    </row>
    <row r="306" spans="1:9" ht="63">
      <c r="A306" s="47" t="s">
        <v>190</v>
      </c>
      <c r="B306" s="4" t="s">
        <v>164</v>
      </c>
      <c r="C306" s="4" t="s">
        <v>14</v>
      </c>
      <c r="D306" s="4" t="s">
        <v>189</v>
      </c>
      <c r="E306" s="4" t="s">
        <v>381</v>
      </c>
      <c r="F306" s="4"/>
      <c r="G306" s="32">
        <f>+G307+G319</f>
        <v>16421.400000000001</v>
      </c>
      <c r="H306" s="32">
        <f t="shared" ref="H306" si="119">+H307+H319</f>
        <v>0</v>
      </c>
      <c r="I306" s="24">
        <f t="shared" si="116"/>
        <v>16421.400000000001</v>
      </c>
    </row>
    <row r="307" spans="1:9" ht="78.75">
      <c r="A307" s="47" t="s">
        <v>73</v>
      </c>
      <c r="B307" s="4" t="s">
        <v>164</v>
      </c>
      <c r="C307" s="4" t="s">
        <v>14</v>
      </c>
      <c r="D307" s="4" t="s">
        <v>189</v>
      </c>
      <c r="E307" s="4" t="s">
        <v>382</v>
      </c>
      <c r="F307" s="4"/>
      <c r="G307" s="32">
        <f>+G308</f>
        <v>1578.5900000000001</v>
      </c>
      <c r="H307" s="32">
        <f t="shared" ref="H307:H308" si="120">+H308</f>
        <v>0</v>
      </c>
      <c r="I307" s="24">
        <f t="shared" si="116"/>
        <v>1578.5900000000001</v>
      </c>
    </row>
    <row r="308" spans="1:9" ht="63">
      <c r="A308" s="47" t="s">
        <v>148</v>
      </c>
      <c r="B308" s="4" t="s">
        <v>164</v>
      </c>
      <c r="C308" s="4" t="s">
        <v>14</v>
      </c>
      <c r="D308" s="4" t="s">
        <v>189</v>
      </c>
      <c r="E308" s="4" t="s">
        <v>383</v>
      </c>
      <c r="F308" s="4" t="s">
        <v>17</v>
      </c>
      <c r="G308" s="32">
        <f>+G309</f>
        <v>1578.5900000000001</v>
      </c>
      <c r="H308" s="32">
        <f t="shared" si="120"/>
        <v>0</v>
      </c>
      <c r="I308" s="24">
        <f t="shared" si="116"/>
        <v>1578.5900000000001</v>
      </c>
    </row>
    <row r="309" spans="1:9" ht="15.75">
      <c r="A309" s="47" t="s">
        <v>149</v>
      </c>
      <c r="B309" s="4" t="s">
        <v>164</v>
      </c>
      <c r="C309" s="4" t="s">
        <v>14</v>
      </c>
      <c r="D309" s="4" t="s">
        <v>189</v>
      </c>
      <c r="E309" s="4" t="s">
        <v>383</v>
      </c>
      <c r="F309" s="4" t="s">
        <v>17</v>
      </c>
      <c r="G309" s="32">
        <f>+G310+G315</f>
        <v>1578.5900000000001</v>
      </c>
      <c r="H309" s="32">
        <f t="shared" ref="H309" si="121">+H310+H315</f>
        <v>0</v>
      </c>
      <c r="I309" s="24">
        <f t="shared" si="116"/>
        <v>1578.5900000000001</v>
      </c>
    </row>
    <row r="310" spans="1:9" ht="110.25">
      <c r="A310" s="47" t="s">
        <v>42</v>
      </c>
      <c r="B310" s="4" t="s">
        <v>164</v>
      </c>
      <c r="C310" s="4" t="s">
        <v>14</v>
      </c>
      <c r="D310" s="4" t="s">
        <v>189</v>
      </c>
      <c r="E310" s="4" t="s">
        <v>383</v>
      </c>
      <c r="F310" s="4" t="s">
        <v>43</v>
      </c>
      <c r="G310" s="32">
        <f>+G311</f>
        <v>1573.5900000000001</v>
      </c>
      <c r="H310" s="32">
        <f t="shared" ref="H310" si="122">+H311</f>
        <v>0</v>
      </c>
      <c r="I310" s="24">
        <f t="shared" si="116"/>
        <v>1573.5900000000001</v>
      </c>
    </row>
    <row r="311" spans="1:9" ht="47.25">
      <c r="A311" s="47" t="s">
        <v>74</v>
      </c>
      <c r="B311" s="4" t="s">
        <v>164</v>
      </c>
      <c r="C311" s="4" t="s">
        <v>14</v>
      </c>
      <c r="D311" s="4" t="s">
        <v>189</v>
      </c>
      <c r="E311" s="4" t="s">
        <v>383</v>
      </c>
      <c r="F311" s="4" t="s">
        <v>75</v>
      </c>
      <c r="G311" s="32">
        <f>+G312+G313+G314</f>
        <v>1573.5900000000001</v>
      </c>
      <c r="H311" s="32">
        <f t="shared" ref="H311" si="123">+H312+H313+H314</f>
        <v>0</v>
      </c>
      <c r="I311" s="24">
        <f t="shared" si="116"/>
        <v>1573.5900000000001</v>
      </c>
    </row>
    <row r="312" spans="1:9" ht="31.5">
      <c r="A312" s="47" t="s">
        <v>46</v>
      </c>
      <c r="B312" s="4" t="s">
        <v>164</v>
      </c>
      <c r="C312" s="4" t="s">
        <v>14</v>
      </c>
      <c r="D312" s="4" t="s">
        <v>189</v>
      </c>
      <c r="E312" s="4" t="s">
        <v>383</v>
      </c>
      <c r="F312" s="4" t="s">
        <v>76</v>
      </c>
      <c r="G312" s="32">
        <v>1181.71</v>
      </c>
      <c r="H312" s="32"/>
      <c r="I312" s="24">
        <f t="shared" si="116"/>
        <v>1181.71</v>
      </c>
    </row>
    <row r="313" spans="1:9" ht="31.5">
      <c r="A313" s="47" t="s">
        <v>48</v>
      </c>
      <c r="B313" s="4" t="s">
        <v>164</v>
      </c>
      <c r="C313" s="4" t="s">
        <v>14</v>
      </c>
      <c r="D313" s="4" t="s">
        <v>189</v>
      </c>
      <c r="E313" s="4" t="s">
        <v>383</v>
      </c>
      <c r="F313" s="4" t="s">
        <v>77</v>
      </c>
      <c r="G313" s="32">
        <v>35</v>
      </c>
      <c r="H313" s="32"/>
      <c r="I313" s="24">
        <f t="shared" si="116"/>
        <v>35</v>
      </c>
    </row>
    <row r="314" spans="1:9" ht="94.5">
      <c r="A314" s="47" t="s">
        <v>78</v>
      </c>
      <c r="B314" s="4" t="s">
        <v>164</v>
      </c>
      <c r="C314" s="4" t="s">
        <v>14</v>
      </c>
      <c r="D314" s="4" t="s">
        <v>189</v>
      </c>
      <c r="E314" s="4" t="s">
        <v>383</v>
      </c>
      <c r="F314" s="4" t="s">
        <v>79</v>
      </c>
      <c r="G314" s="32">
        <v>356.88</v>
      </c>
      <c r="H314" s="32"/>
      <c r="I314" s="24">
        <f t="shared" si="116"/>
        <v>356.88</v>
      </c>
    </row>
    <row r="315" spans="1:9" ht="47.25">
      <c r="A315" s="47" t="s">
        <v>52</v>
      </c>
      <c r="B315" s="4" t="s">
        <v>164</v>
      </c>
      <c r="C315" s="4" t="s">
        <v>14</v>
      </c>
      <c r="D315" s="4" t="s">
        <v>189</v>
      </c>
      <c r="E315" s="4" t="s">
        <v>383</v>
      </c>
      <c r="F315" s="4" t="s">
        <v>53</v>
      </c>
      <c r="G315" s="32">
        <f>+G316</f>
        <v>5</v>
      </c>
      <c r="H315" s="32">
        <f t="shared" ref="H315" si="124">+H316</f>
        <v>0</v>
      </c>
      <c r="I315" s="24">
        <f t="shared" si="116"/>
        <v>5</v>
      </c>
    </row>
    <row r="316" spans="1:9" ht="47.25">
      <c r="A316" s="47" t="s">
        <v>54</v>
      </c>
      <c r="B316" s="4" t="s">
        <v>164</v>
      </c>
      <c r="C316" s="4" t="s">
        <v>14</v>
      </c>
      <c r="D316" s="4" t="s">
        <v>189</v>
      </c>
      <c r="E316" s="4" t="s">
        <v>383</v>
      </c>
      <c r="F316" s="4" t="s">
        <v>55</v>
      </c>
      <c r="G316" s="32">
        <f>+G317+G318</f>
        <v>5</v>
      </c>
      <c r="H316" s="32">
        <f t="shared" ref="H316" si="125">+H317+H318</f>
        <v>0</v>
      </c>
      <c r="I316" s="24">
        <f t="shared" si="116"/>
        <v>5</v>
      </c>
    </row>
    <row r="317" spans="1:9" ht="47.25" hidden="1">
      <c r="A317" s="47" t="s">
        <v>150</v>
      </c>
      <c r="B317" s="4" t="s">
        <v>164</v>
      </c>
      <c r="C317" s="4" t="s">
        <v>14</v>
      </c>
      <c r="D317" s="4" t="s">
        <v>189</v>
      </c>
      <c r="E317" s="4" t="s">
        <v>383</v>
      </c>
      <c r="F317" s="4" t="s">
        <v>57</v>
      </c>
      <c r="G317" s="32"/>
      <c r="H317" s="32"/>
      <c r="I317" s="24">
        <f t="shared" si="116"/>
        <v>0</v>
      </c>
    </row>
    <row r="318" spans="1:9" ht="47.25">
      <c r="A318" s="47" t="s">
        <v>58</v>
      </c>
      <c r="B318" s="4" t="s">
        <v>164</v>
      </c>
      <c r="C318" s="4" t="s">
        <v>14</v>
      </c>
      <c r="D318" s="4" t="s">
        <v>189</v>
      </c>
      <c r="E318" s="4" t="s">
        <v>383</v>
      </c>
      <c r="F318" s="4" t="s">
        <v>59</v>
      </c>
      <c r="G318" s="32">
        <v>5</v>
      </c>
      <c r="H318" s="32"/>
      <c r="I318" s="24">
        <f t="shared" si="116"/>
        <v>5</v>
      </c>
    </row>
    <row r="319" spans="1:9" ht="63">
      <c r="A319" s="47" t="s">
        <v>80</v>
      </c>
      <c r="B319" s="4" t="s">
        <v>164</v>
      </c>
      <c r="C319" s="4" t="s">
        <v>14</v>
      </c>
      <c r="D319" s="4" t="s">
        <v>189</v>
      </c>
      <c r="E319" s="4" t="s">
        <v>384</v>
      </c>
      <c r="F319" s="4" t="s">
        <v>17</v>
      </c>
      <c r="G319" s="32">
        <f>+G320</f>
        <v>14842.81</v>
      </c>
      <c r="H319" s="32">
        <f t="shared" ref="H319:H320" si="126">+H320</f>
        <v>0</v>
      </c>
      <c r="I319" s="24">
        <f t="shared" si="116"/>
        <v>14842.81</v>
      </c>
    </row>
    <row r="320" spans="1:9" ht="31.5">
      <c r="A320" s="47" t="s">
        <v>136</v>
      </c>
      <c r="B320" s="4" t="s">
        <v>164</v>
      </c>
      <c r="C320" s="4" t="s">
        <v>14</v>
      </c>
      <c r="D320" s="4" t="s">
        <v>189</v>
      </c>
      <c r="E320" s="4" t="s">
        <v>385</v>
      </c>
      <c r="F320" s="4" t="s">
        <v>17</v>
      </c>
      <c r="G320" s="32">
        <f>+G321</f>
        <v>14842.81</v>
      </c>
      <c r="H320" s="32">
        <f t="shared" si="126"/>
        <v>0</v>
      </c>
      <c r="I320" s="24">
        <f t="shared" si="116"/>
        <v>14842.81</v>
      </c>
    </row>
    <row r="321" spans="1:10" ht="110.25">
      <c r="A321" s="47" t="s">
        <v>42</v>
      </c>
      <c r="B321" s="4" t="s">
        <v>164</v>
      </c>
      <c r="C321" s="4" t="s">
        <v>14</v>
      </c>
      <c r="D321" s="4" t="s">
        <v>189</v>
      </c>
      <c r="E321" s="4" t="s">
        <v>385</v>
      </c>
      <c r="F321" s="4" t="s">
        <v>43</v>
      </c>
      <c r="G321" s="32">
        <f>+G322+G326+G330</f>
        <v>14842.81</v>
      </c>
      <c r="H321" s="32">
        <f t="shared" ref="H321" si="127">+H322+H326+H330</f>
        <v>0</v>
      </c>
      <c r="I321" s="24">
        <f t="shared" si="116"/>
        <v>14842.81</v>
      </c>
    </row>
    <row r="322" spans="1:10" ht="31.5">
      <c r="A322" s="47" t="s">
        <v>44</v>
      </c>
      <c r="B322" s="4" t="s">
        <v>164</v>
      </c>
      <c r="C322" s="4" t="s">
        <v>14</v>
      </c>
      <c r="D322" s="4" t="s">
        <v>189</v>
      </c>
      <c r="E322" s="4" t="s">
        <v>385</v>
      </c>
      <c r="F322" s="4" t="s">
        <v>45</v>
      </c>
      <c r="G322" s="32">
        <f>+G323+G324+G325</f>
        <v>13573.23</v>
      </c>
      <c r="H322" s="32">
        <f t="shared" ref="H322" si="128">+H323+H324+H325</f>
        <v>0</v>
      </c>
      <c r="I322" s="24">
        <f t="shared" si="116"/>
        <v>13573.23</v>
      </c>
    </row>
    <row r="323" spans="1:10" ht="31.5">
      <c r="A323" s="47" t="s">
        <v>46</v>
      </c>
      <c r="B323" s="4" t="s">
        <v>164</v>
      </c>
      <c r="C323" s="4" t="s">
        <v>14</v>
      </c>
      <c r="D323" s="4" t="s">
        <v>189</v>
      </c>
      <c r="E323" s="4" t="s">
        <v>385</v>
      </c>
      <c r="F323" s="4" t="s">
        <v>47</v>
      </c>
      <c r="G323" s="32">
        <v>10424.91</v>
      </c>
      <c r="H323" s="32"/>
      <c r="I323" s="24">
        <f t="shared" si="116"/>
        <v>10424.91</v>
      </c>
    </row>
    <row r="324" spans="1:10" ht="31.5" hidden="1">
      <c r="A324" s="47" t="s">
        <v>48</v>
      </c>
      <c r="B324" s="4" t="s">
        <v>164</v>
      </c>
      <c r="C324" s="4" t="s">
        <v>14</v>
      </c>
      <c r="D324" s="4" t="s">
        <v>189</v>
      </c>
      <c r="E324" s="4" t="s">
        <v>385</v>
      </c>
      <c r="F324" s="27" t="s">
        <v>49</v>
      </c>
      <c r="G324" s="32"/>
      <c r="H324" s="32"/>
      <c r="I324" s="24">
        <f t="shared" si="116"/>
        <v>0</v>
      </c>
    </row>
    <row r="325" spans="1:10" ht="71.25" customHeight="1">
      <c r="A325" s="47" t="s">
        <v>50</v>
      </c>
      <c r="B325" s="4" t="s">
        <v>164</v>
      </c>
      <c r="C325" s="4" t="s">
        <v>14</v>
      </c>
      <c r="D325" s="4" t="s">
        <v>189</v>
      </c>
      <c r="E325" s="4" t="s">
        <v>385</v>
      </c>
      <c r="F325" s="4" t="s">
        <v>51</v>
      </c>
      <c r="G325" s="32">
        <v>3148.32</v>
      </c>
      <c r="H325" s="32"/>
      <c r="I325" s="24">
        <f t="shared" si="116"/>
        <v>3148.32</v>
      </c>
    </row>
    <row r="326" spans="1:10" ht="47.25">
      <c r="A326" s="47" t="s">
        <v>52</v>
      </c>
      <c r="B326" s="4" t="s">
        <v>164</v>
      </c>
      <c r="C326" s="4" t="s">
        <v>14</v>
      </c>
      <c r="D326" s="4" t="s">
        <v>189</v>
      </c>
      <c r="E326" s="4" t="s">
        <v>385</v>
      </c>
      <c r="F326" s="4" t="s">
        <v>53</v>
      </c>
      <c r="G326" s="32">
        <f>+G327</f>
        <v>1206.5800000000002</v>
      </c>
      <c r="H326" s="32">
        <f t="shared" ref="H326" si="129">+H327</f>
        <v>0</v>
      </c>
      <c r="I326" s="24">
        <f t="shared" si="116"/>
        <v>1206.5800000000002</v>
      </c>
    </row>
    <row r="327" spans="1:10" ht="47.25">
      <c r="A327" s="47" t="s">
        <v>54</v>
      </c>
      <c r="B327" s="4" t="s">
        <v>164</v>
      </c>
      <c r="C327" s="4" t="s">
        <v>14</v>
      </c>
      <c r="D327" s="4" t="s">
        <v>189</v>
      </c>
      <c r="E327" s="4" t="s">
        <v>385</v>
      </c>
      <c r="F327" s="4" t="s">
        <v>55</v>
      </c>
      <c r="G327" s="32">
        <f>+G328+G329</f>
        <v>1206.5800000000002</v>
      </c>
      <c r="H327" s="32">
        <f t="shared" ref="H327" si="130">+H328+H329</f>
        <v>0</v>
      </c>
      <c r="I327" s="24">
        <f t="shared" si="116"/>
        <v>1206.5800000000002</v>
      </c>
    </row>
    <row r="328" spans="1:10" ht="47.25">
      <c r="A328" s="47" t="s">
        <v>150</v>
      </c>
      <c r="B328" s="4" t="s">
        <v>164</v>
      </c>
      <c r="C328" s="4" t="s">
        <v>14</v>
      </c>
      <c r="D328" s="4" t="s">
        <v>189</v>
      </c>
      <c r="E328" s="4" t="s">
        <v>385</v>
      </c>
      <c r="F328" s="4" t="s">
        <v>57</v>
      </c>
      <c r="G328" s="32">
        <f>169.4+86</f>
        <v>255.4</v>
      </c>
      <c r="H328" s="32"/>
      <c r="I328" s="24">
        <f t="shared" si="116"/>
        <v>255.4</v>
      </c>
    </row>
    <row r="329" spans="1:10" ht="47.25">
      <c r="A329" s="47" t="s">
        <v>58</v>
      </c>
      <c r="B329" s="4" t="s">
        <v>164</v>
      </c>
      <c r="C329" s="4" t="s">
        <v>14</v>
      </c>
      <c r="D329" s="4" t="s">
        <v>189</v>
      </c>
      <c r="E329" s="4" t="s">
        <v>385</v>
      </c>
      <c r="F329" s="4" t="s">
        <v>59</v>
      </c>
      <c r="G329" s="32">
        <f>68.53+159.9+25.75+152+90+150+134+31+140</f>
        <v>951.18000000000006</v>
      </c>
      <c r="H329" s="32"/>
      <c r="I329" s="24">
        <f>+G329+H329</f>
        <v>951.18000000000006</v>
      </c>
      <c r="J329" s="2" t="s">
        <v>792</v>
      </c>
    </row>
    <row r="330" spans="1:10" ht="15.75">
      <c r="A330" s="47" t="s">
        <v>60</v>
      </c>
      <c r="B330" s="4" t="s">
        <v>164</v>
      </c>
      <c r="C330" s="4" t="s">
        <v>14</v>
      </c>
      <c r="D330" s="4" t="s">
        <v>189</v>
      </c>
      <c r="E330" s="4" t="s">
        <v>385</v>
      </c>
      <c r="F330" s="4" t="s">
        <v>61</v>
      </c>
      <c r="G330" s="32">
        <f>G331+G333</f>
        <v>63</v>
      </c>
      <c r="H330" s="32">
        <f t="shared" ref="H330" si="131">H331+H333</f>
        <v>0</v>
      </c>
      <c r="I330" s="24">
        <f t="shared" ref="I330:I332" si="132">+G330+H330</f>
        <v>63</v>
      </c>
    </row>
    <row r="331" spans="1:10" ht="15.75" hidden="1">
      <c r="A331" s="47" t="s">
        <v>588</v>
      </c>
      <c r="B331" s="4" t="s">
        <v>164</v>
      </c>
      <c r="C331" s="4" t="s">
        <v>14</v>
      </c>
      <c r="D331" s="4" t="s">
        <v>189</v>
      </c>
      <c r="E331" s="4" t="s">
        <v>385</v>
      </c>
      <c r="F331" s="4" t="s">
        <v>585</v>
      </c>
      <c r="G331" s="32">
        <f>+G332</f>
        <v>0</v>
      </c>
      <c r="H331" s="32">
        <f>+H332</f>
        <v>0</v>
      </c>
      <c r="I331" s="24">
        <f t="shared" si="132"/>
        <v>0</v>
      </c>
    </row>
    <row r="332" spans="1:10" ht="63" hidden="1">
      <c r="A332" s="47" t="s">
        <v>587</v>
      </c>
      <c r="B332" s="4" t="s">
        <v>164</v>
      </c>
      <c r="C332" s="4" t="s">
        <v>14</v>
      </c>
      <c r="D332" s="4" t="s">
        <v>189</v>
      </c>
      <c r="E332" s="4" t="s">
        <v>385</v>
      </c>
      <c r="F332" s="4" t="s">
        <v>586</v>
      </c>
      <c r="G332" s="32"/>
      <c r="H332" s="32"/>
      <c r="I332" s="24">
        <f t="shared" si="132"/>
        <v>0</v>
      </c>
    </row>
    <row r="333" spans="1:10" ht="63">
      <c r="A333" s="47" t="s">
        <v>81</v>
      </c>
      <c r="B333" s="4" t="s">
        <v>164</v>
      </c>
      <c r="C333" s="4" t="s">
        <v>14</v>
      </c>
      <c r="D333" s="4" t="s">
        <v>189</v>
      </c>
      <c r="E333" s="4" t="s">
        <v>385</v>
      </c>
      <c r="F333" s="4" t="s">
        <v>63</v>
      </c>
      <c r="G333" s="32">
        <f>+G334+G335+G336</f>
        <v>63</v>
      </c>
      <c r="H333" s="32">
        <f t="shared" ref="H333:I333" si="133">+H334+H335+H336</f>
        <v>0</v>
      </c>
      <c r="I333" s="32">
        <f t="shared" si="133"/>
        <v>63</v>
      </c>
    </row>
    <row r="334" spans="1:10" ht="31.5">
      <c r="A334" s="47" t="s">
        <v>64</v>
      </c>
      <c r="B334" s="4" t="s">
        <v>164</v>
      </c>
      <c r="C334" s="4" t="s">
        <v>14</v>
      </c>
      <c r="D334" s="4" t="s">
        <v>189</v>
      </c>
      <c r="E334" s="4" t="s">
        <v>385</v>
      </c>
      <c r="F334" s="4" t="s">
        <v>65</v>
      </c>
      <c r="G334" s="32">
        <f>18+15</f>
        <v>33</v>
      </c>
      <c r="H334" s="32"/>
      <c r="I334" s="24">
        <f t="shared" si="116"/>
        <v>33</v>
      </c>
    </row>
    <row r="335" spans="1:10" ht="31.5">
      <c r="A335" s="47" t="s">
        <v>66</v>
      </c>
      <c r="B335" s="4" t="s">
        <v>164</v>
      </c>
      <c r="C335" s="4" t="s">
        <v>14</v>
      </c>
      <c r="D335" s="4" t="s">
        <v>189</v>
      </c>
      <c r="E335" s="4" t="s">
        <v>385</v>
      </c>
      <c r="F335" s="4" t="s">
        <v>67</v>
      </c>
      <c r="G335" s="32">
        <v>12</v>
      </c>
      <c r="H335" s="32"/>
      <c r="I335" s="24">
        <f t="shared" si="116"/>
        <v>12</v>
      </c>
    </row>
    <row r="336" spans="1:10" ht="15.75">
      <c r="A336" s="54" t="s">
        <v>211</v>
      </c>
      <c r="B336" s="4" t="s">
        <v>164</v>
      </c>
      <c r="C336" s="4" t="s">
        <v>14</v>
      </c>
      <c r="D336" s="4" t="s">
        <v>189</v>
      </c>
      <c r="E336" s="4" t="s">
        <v>385</v>
      </c>
      <c r="F336" s="4" t="s">
        <v>212</v>
      </c>
      <c r="G336" s="32">
        <v>18</v>
      </c>
      <c r="H336" s="32"/>
      <c r="I336" s="24">
        <f t="shared" si="116"/>
        <v>18</v>
      </c>
    </row>
    <row r="337" spans="1:10" ht="15.75">
      <c r="A337" s="47" t="s">
        <v>86</v>
      </c>
      <c r="B337" s="4" t="s">
        <v>164</v>
      </c>
      <c r="C337" s="4" t="s">
        <v>85</v>
      </c>
      <c r="D337" s="4"/>
      <c r="E337" s="4"/>
      <c r="F337" s="4"/>
      <c r="G337" s="32">
        <f>+G338+G345</f>
        <v>4589.8</v>
      </c>
      <c r="H337" s="32">
        <f t="shared" ref="H337" si="134">+H338+H345</f>
        <v>0</v>
      </c>
      <c r="I337" s="24">
        <f t="shared" si="116"/>
        <v>4589.8</v>
      </c>
    </row>
    <row r="338" spans="1:10" ht="16.5" customHeight="1">
      <c r="A338" s="47" t="s">
        <v>118</v>
      </c>
      <c r="B338" s="4" t="s">
        <v>164</v>
      </c>
      <c r="C338" s="4" t="s">
        <v>85</v>
      </c>
      <c r="D338" s="4" t="s">
        <v>98</v>
      </c>
      <c r="E338" s="4"/>
      <c r="F338" s="4"/>
      <c r="G338" s="32">
        <f t="shared" ref="G338:H343" si="135">+G339</f>
        <v>943.8</v>
      </c>
      <c r="H338" s="32">
        <f t="shared" si="135"/>
        <v>0</v>
      </c>
      <c r="I338" s="24">
        <f t="shared" si="116"/>
        <v>943.8</v>
      </c>
    </row>
    <row r="339" spans="1:10" ht="31.5">
      <c r="A339" s="47" t="s">
        <v>166</v>
      </c>
      <c r="B339" s="4" t="s">
        <v>164</v>
      </c>
      <c r="C339" s="4" t="s">
        <v>85</v>
      </c>
      <c r="D339" s="4" t="s">
        <v>98</v>
      </c>
      <c r="E339" s="4" t="s">
        <v>386</v>
      </c>
      <c r="F339" s="4"/>
      <c r="G339" s="32">
        <f t="shared" si="135"/>
        <v>943.8</v>
      </c>
      <c r="H339" s="32">
        <f t="shared" si="135"/>
        <v>0</v>
      </c>
      <c r="I339" s="24">
        <f t="shared" si="116"/>
        <v>943.8</v>
      </c>
    </row>
    <row r="340" spans="1:10" ht="90">
      <c r="A340" s="51" t="s">
        <v>191</v>
      </c>
      <c r="B340" s="4" t="s">
        <v>164</v>
      </c>
      <c r="C340" s="4" t="s">
        <v>85</v>
      </c>
      <c r="D340" s="4" t="s">
        <v>98</v>
      </c>
      <c r="E340" s="4" t="s">
        <v>387</v>
      </c>
      <c r="F340" s="4"/>
      <c r="G340" s="32">
        <f t="shared" si="135"/>
        <v>943.8</v>
      </c>
      <c r="H340" s="32">
        <f t="shared" si="135"/>
        <v>0</v>
      </c>
      <c r="I340" s="24">
        <f t="shared" si="116"/>
        <v>943.8</v>
      </c>
    </row>
    <row r="341" spans="1:10" ht="45">
      <c r="A341" s="51" t="s">
        <v>192</v>
      </c>
      <c r="B341" s="4" t="s">
        <v>164</v>
      </c>
      <c r="C341" s="4" t="s">
        <v>85</v>
      </c>
      <c r="D341" s="4" t="s">
        <v>98</v>
      </c>
      <c r="E341" s="4" t="s">
        <v>388</v>
      </c>
      <c r="F341" s="4"/>
      <c r="G341" s="32">
        <f t="shared" si="135"/>
        <v>943.8</v>
      </c>
      <c r="H341" s="32">
        <f t="shared" si="135"/>
        <v>0</v>
      </c>
      <c r="I341" s="24">
        <f t="shared" si="116"/>
        <v>943.8</v>
      </c>
    </row>
    <row r="342" spans="1:10" ht="78.75">
      <c r="A342" s="47" t="s">
        <v>21</v>
      </c>
      <c r="B342" s="4" t="s">
        <v>164</v>
      </c>
      <c r="C342" s="4" t="s">
        <v>85</v>
      </c>
      <c r="D342" s="4" t="s">
        <v>98</v>
      </c>
      <c r="E342" s="4" t="s">
        <v>389</v>
      </c>
      <c r="F342" s="4" t="s">
        <v>22</v>
      </c>
      <c r="G342" s="32">
        <f t="shared" si="135"/>
        <v>943.8</v>
      </c>
      <c r="H342" s="32">
        <f t="shared" si="135"/>
        <v>0</v>
      </c>
      <c r="I342" s="24">
        <f t="shared" si="116"/>
        <v>943.8</v>
      </c>
    </row>
    <row r="343" spans="1:10" ht="15.75">
      <c r="A343" s="47" t="s">
        <v>23</v>
      </c>
      <c r="B343" s="4" t="s">
        <v>164</v>
      </c>
      <c r="C343" s="4" t="s">
        <v>85</v>
      </c>
      <c r="D343" s="4" t="s">
        <v>98</v>
      </c>
      <c r="E343" s="4" t="s">
        <v>389</v>
      </c>
      <c r="F343" s="4" t="s">
        <v>24</v>
      </c>
      <c r="G343" s="32">
        <f t="shared" si="135"/>
        <v>943.8</v>
      </c>
      <c r="H343" s="32">
        <f t="shared" si="135"/>
        <v>0</v>
      </c>
      <c r="I343" s="24">
        <f t="shared" si="116"/>
        <v>943.8</v>
      </c>
    </row>
    <row r="344" spans="1:10" ht="94.5">
      <c r="A344" s="47" t="s">
        <v>25</v>
      </c>
      <c r="B344" s="4" t="s">
        <v>164</v>
      </c>
      <c r="C344" s="4" t="s">
        <v>85</v>
      </c>
      <c r="D344" s="4" t="s">
        <v>98</v>
      </c>
      <c r="E344" s="4" t="s">
        <v>389</v>
      </c>
      <c r="F344" s="4" t="s">
        <v>26</v>
      </c>
      <c r="G344" s="32">
        <v>943.8</v>
      </c>
      <c r="H344" s="32"/>
      <c r="I344" s="24">
        <f t="shared" si="116"/>
        <v>943.8</v>
      </c>
    </row>
    <row r="345" spans="1:10" ht="15.75">
      <c r="A345" s="47" t="s">
        <v>118</v>
      </c>
      <c r="B345" s="4" t="s">
        <v>164</v>
      </c>
      <c r="C345" s="4" t="s">
        <v>85</v>
      </c>
      <c r="D345" s="4" t="s">
        <v>71</v>
      </c>
      <c r="E345" s="4" t="s">
        <v>29</v>
      </c>
      <c r="F345" s="4" t="s">
        <v>17</v>
      </c>
      <c r="G345" s="32">
        <f t="shared" ref="G345:H350" si="136">+G346</f>
        <v>3646</v>
      </c>
      <c r="H345" s="32">
        <f t="shared" si="136"/>
        <v>0</v>
      </c>
      <c r="I345" s="24">
        <f t="shared" si="116"/>
        <v>3646</v>
      </c>
    </row>
    <row r="346" spans="1:10" ht="31.5">
      <c r="A346" s="47" t="s">
        <v>193</v>
      </c>
      <c r="B346" s="4" t="s">
        <v>164</v>
      </c>
      <c r="C346" s="4" t="s">
        <v>85</v>
      </c>
      <c r="D346" s="4" t="s">
        <v>71</v>
      </c>
      <c r="E346" s="4" t="s">
        <v>390</v>
      </c>
      <c r="F346" s="4" t="s">
        <v>17</v>
      </c>
      <c r="G346" s="32">
        <f t="shared" si="136"/>
        <v>3646</v>
      </c>
      <c r="H346" s="32">
        <f t="shared" si="136"/>
        <v>0</v>
      </c>
      <c r="I346" s="24">
        <f t="shared" si="116"/>
        <v>3646</v>
      </c>
    </row>
    <row r="347" spans="1:10" ht="63">
      <c r="A347" s="47" t="s">
        <v>194</v>
      </c>
      <c r="B347" s="4" t="s">
        <v>164</v>
      </c>
      <c r="C347" s="4" t="s">
        <v>85</v>
      </c>
      <c r="D347" s="4" t="s">
        <v>71</v>
      </c>
      <c r="E347" s="4" t="s">
        <v>391</v>
      </c>
      <c r="F347" s="4"/>
      <c r="G347" s="32">
        <f t="shared" si="136"/>
        <v>3646</v>
      </c>
      <c r="H347" s="32">
        <f t="shared" si="136"/>
        <v>0</v>
      </c>
      <c r="I347" s="24">
        <f t="shared" si="116"/>
        <v>3646</v>
      </c>
    </row>
    <row r="348" spans="1:10" ht="110.25">
      <c r="A348" s="47" t="s">
        <v>195</v>
      </c>
      <c r="B348" s="4" t="s">
        <v>164</v>
      </c>
      <c r="C348" s="4" t="s">
        <v>85</v>
      </c>
      <c r="D348" s="4" t="s">
        <v>71</v>
      </c>
      <c r="E348" s="4" t="s">
        <v>392</v>
      </c>
      <c r="F348" s="4"/>
      <c r="G348" s="32">
        <f t="shared" si="136"/>
        <v>3646</v>
      </c>
      <c r="H348" s="32">
        <f t="shared" si="136"/>
        <v>0</v>
      </c>
      <c r="I348" s="24">
        <f t="shared" si="116"/>
        <v>3646</v>
      </c>
    </row>
    <row r="349" spans="1:10" ht="31.5">
      <c r="A349" s="47" t="s">
        <v>103</v>
      </c>
      <c r="B349" s="4" t="s">
        <v>164</v>
      </c>
      <c r="C349" s="4" t="s">
        <v>85</v>
      </c>
      <c r="D349" s="4" t="s">
        <v>71</v>
      </c>
      <c r="E349" s="4" t="s">
        <v>392</v>
      </c>
      <c r="F349" s="4" t="s">
        <v>93</v>
      </c>
      <c r="G349" s="32">
        <f t="shared" si="136"/>
        <v>3646</v>
      </c>
      <c r="H349" s="32">
        <f t="shared" si="136"/>
        <v>0</v>
      </c>
      <c r="I349" s="24">
        <f t="shared" si="116"/>
        <v>3646</v>
      </c>
    </row>
    <row r="350" spans="1:10" ht="31.5">
      <c r="A350" s="47" t="s">
        <v>104</v>
      </c>
      <c r="B350" s="4" t="s">
        <v>164</v>
      </c>
      <c r="C350" s="4" t="s">
        <v>85</v>
      </c>
      <c r="D350" s="4" t="s">
        <v>71</v>
      </c>
      <c r="E350" s="4" t="s">
        <v>392</v>
      </c>
      <c r="F350" s="4" t="s">
        <v>95</v>
      </c>
      <c r="G350" s="32">
        <f t="shared" si="136"/>
        <v>3646</v>
      </c>
      <c r="H350" s="32">
        <f t="shared" si="136"/>
        <v>0</v>
      </c>
      <c r="I350" s="24">
        <f t="shared" si="116"/>
        <v>3646</v>
      </c>
    </row>
    <row r="351" spans="1:10" ht="64.5" customHeight="1">
      <c r="A351" s="47" t="s">
        <v>105</v>
      </c>
      <c r="B351" s="4" t="s">
        <v>164</v>
      </c>
      <c r="C351" s="4" t="s">
        <v>85</v>
      </c>
      <c r="D351" s="4" t="s">
        <v>71</v>
      </c>
      <c r="E351" s="4" t="s">
        <v>392</v>
      </c>
      <c r="F351" s="4" t="s">
        <v>106</v>
      </c>
      <c r="G351" s="32">
        <v>3646</v>
      </c>
      <c r="H351" s="32"/>
      <c r="I351" s="24">
        <f t="shared" si="116"/>
        <v>3646</v>
      </c>
    </row>
    <row r="352" spans="1:10" s="25" customFormat="1" ht="47.25">
      <c r="A352" s="46" t="s">
        <v>196</v>
      </c>
      <c r="B352" s="36" t="s">
        <v>197</v>
      </c>
      <c r="C352" s="36"/>
      <c r="D352" s="36"/>
      <c r="E352" s="36"/>
      <c r="F352" s="36"/>
      <c r="G352" s="37">
        <f>+G353</f>
        <v>4587.7800000000007</v>
      </c>
      <c r="H352" s="37">
        <f t="shared" ref="H352" si="137">+H353</f>
        <v>0</v>
      </c>
      <c r="I352" s="73">
        <f t="shared" si="116"/>
        <v>4587.7800000000007</v>
      </c>
      <c r="J352" s="355">
        <f>3935.28+652.5</f>
        <v>4587.7800000000007</v>
      </c>
    </row>
    <row r="353" spans="1:10" ht="15.75">
      <c r="A353" s="52" t="s">
        <v>393</v>
      </c>
      <c r="B353" s="30" t="s">
        <v>197</v>
      </c>
      <c r="C353" s="30" t="s">
        <v>33</v>
      </c>
      <c r="D353" s="30"/>
      <c r="E353" s="30"/>
      <c r="F353" s="30"/>
      <c r="G353" s="38">
        <f>+G354+G380</f>
        <v>4587.7800000000007</v>
      </c>
      <c r="H353" s="38">
        <f t="shared" ref="H353" si="138">+H354+H380</f>
        <v>0</v>
      </c>
      <c r="I353" s="24">
        <f t="shared" si="116"/>
        <v>4587.7800000000007</v>
      </c>
    </row>
    <row r="354" spans="1:10" ht="78.75">
      <c r="A354" s="47" t="s">
        <v>198</v>
      </c>
      <c r="B354" s="4" t="s">
        <v>197</v>
      </c>
      <c r="C354" s="4" t="s">
        <v>33</v>
      </c>
      <c r="D354" s="4" t="s">
        <v>98</v>
      </c>
      <c r="E354" s="4" t="s">
        <v>29</v>
      </c>
      <c r="F354" s="4" t="s">
        <v>17</v>
      </c>
      <c r="G354" s="32">
        <f>+G355+G370+G375</f>
        <v>3177.8900000000003</v>
      </c>
      <c r="H354" s="32">
        <f t="shared" ref="H354" si="139">+H355+H370+H375</f>
        <v>0</v>
      </c>
      <c r="I354" s="24">
        <f t="shared" si="116"/>
        <v>3177.8900000000003</v>
      </c>
    </row>
    <row r="355" spans="1:10" ht="15.75">
      <c r="A355" s="47" t="s">
        <v>149</v>
      </c>
      <c r="B355" s="4" t="s">
        <v>197</v>
      </c>
      <c r="C355" s="4" t="s">
        <v>33</v>
      </c>
      <c r="D355" s="4" t="s">
        <v>98</v>
      </c>
      <c r="E355" s="4" t="s">
        <v>348</v>
      </c>
      <c r="F355" s="4" t="s">
        <v>17</v>
      </c>
      <c r="G355" s="32">
        <f>+G356+G361+G365</f>
        <v>1107.1500000000001</v>
      </c>
      <c r="H355" s="32">
        <f t="shared" ref="H355" si="140">+H356+H361+H365</f>
        <v>0</v>
      </c>
      <c r="I355" s="24">
        <f t="shared" si="116"/>
        <v>1107.1500000000001</v>
      </c>
    </row>
    <row r="356" spans="1:10" ht="110.25">
      <c r="A356" s="47" t="s">
        <v>42</v>
      </c>
      <c r="B356" s="4" t="s">
        <v>197</v>
      </c>
      <c r="C356" s="4" t="s">
        <v>33</v>
      </c>
      <c r="D356" s="4" t="s">
        <v>98</v>
      </c>
      <c r="E356" s="4" t="s">
        <v>348</v>
      </c>
      <c r="F356" s="4" t="s">
        <v>43</v>
      </c>
      <c r="G356" s="32">
        <f>+G357</f>
        <v>561.15</v>
      </c>
      <c r="H356" s="32">
        <f t="shared" ref="H356" si="141">+H357</f>
        <v>0</v>
      </c>
      <c r="I356" s="24">
        <f t="shared" si="116"/>
        <v>561.15</v>
      </c>
    </row>
    <row r="357" spans="1:10" ht="47.25">
      <c r="A357" s="47" t="s">
        <v>74</v>
      </c>
      <c r="B357" s="4" t="s">
        <v>197</v>
      </c>
      <c r="C357" s="4" t="s">
        <v>33</v>
      </c>
      <c r="D357" s="4" t="s">
        <v>98</v>
      </c>
      <c r="E357" s="4" t="s">
        <v>348</v>
      </c>
      <c r="F357" s="4" t="s">
        <v>75</v>
      </c>
      <c r="G357" s="32">
        <f>+G358+G359+G360</f>
        <v>561.15</v>
      </c>
      <c r="H357" s="32">
        <f t="shared" ref="H357" si="142">+H358+H359+H360</f>
        <v>0</v>
      </c>
      <c r="I357" s="24">
        <f t="shared" si="116"/>
        <v>561.15</v>
      </c>
    </row>
    <row r="358" spans="1:10" s="3" customFormat="1" ht="31.5">
      <c r="A358" s="47" t="s">
        <v>46</v>
      </c>
      <c r="B358" s="4" t="s">
        <v>197</v>
      </c>
      <c r="C358" s="4" t="s">
        <v>33</v>
      </c>
      <c r="D358" s="4" t="s">
        <v>98</v>
      </c>
      <c r="E358" s="4" t="s">
        <v>348</v>
      </c>
      <c r="F358" s="4" t="s">
        <v>76</v>
      </c>
      <c r="G358" s="32">
        <v>411.79</v>
      </c>
      <c r="H358" s="32"/>
      <c r="I358" s="24">
        <f t="shared" si="116"/>
        <v>411.79</v>
      </c>
      <c r="J358" s="2"/>
    </row>
    <row r="359" spans="1:10" s="3" customFormat="1" ht="31.5">
      <c r="A359" s="47" t="s">
        <v>48</v>
      </c>
      <c r="B359" s="4" t="s">
        <v>197</v>
      </c>
      <c r="C359" s="4" t="s">
        <v>33</v>
      </c>
      <c r="D359" s="4" t="s">
        <v>98</v>
      </c>
      <c r="E359" s="4" t="s">
        <v>348</v>
      </c>
      <c r="F359" s="4" t="s">
        <v>77</v>
      </c>
      <c r="G359" s="32">
        <v>25</v>
      </c>
      <c r="H359" s="32"/>
      <c r="I359" s="24">
        <f t="shared" si="116"/>
        <v>25</v>
      </c>
      <c r="J359" s="2"/>
    </row>
    <row r="360" spans="1:10" s="3" customFormat="1" ht="94.5">
      <c r="A360" s="47" t="s">
        <v>78</v>
      </c>
      <c r="B360" s="4" t="s">
        <v>197</v>
      </c>
      <c r="C360" s="4" t="s">
        <v>33</v>
      </c>
      <c r="D360" s="4" t="s">
        <v>98</v>
      </c>
      <c r="E360" s="4" t="s">
        <v>348</v>
      </c>
      <c r="F360" s="4" t="s">
        <v>79</v>
      </c>
      <c r="G360" s="32">
        <v>124.36</v>
      </c>
      <c r="H360" s="32"/>
      <c r="I360" s="24">
        <f t="shared" si="116"/>
        <v>124.36</v>
      </c>
      <c r="J360" s="2"/>
    </row>
    <row r="361" spans="1:10" s="3" customFormat="1" ht="47.25">
      <c r="A361" s="47" t="s">
        <v>52</v>
      </c>
      <c r="B361" s="4" t="s">
        <v>197</v>
      </c>
      <c r="C361" s="4" t="s">
        <v>33</v>
      </c>
      <c r="D361" s="4" t="s">
        <v>98</v>
      </c>
      <c r="E361" s="4" t="s">
        <v>348</v>
      </c>
      <c r="F361" s="4" t="s">
        <v>53</v>
      </c>
      <c r="G361" s="32">
        <f>+G362</f>
        <v>537</v>
      </c>
      <c r="H361" s="32">
        <f t="shared" ref="H361" si="143">+H362</f>
        <v>0</v>
      </c>
      <c r="I361" s="24">
        <f t="shared" si="116"/>
        <v>537</v>
      </c>
      <c r="J361" s="2"/>
    </row>
    <row r="362" spans="1:10" s="3" customFormat="1" ht="47.25">
      <c r="A362" s="47" t="s">
        <v>54</v>
      </c>
      <c r="B362" s="4" t="s">
        <v>197</v>
      </c>
      <c r="C362" s="4" t="s">
        <v>33</v>
      </c>
      <c r="D362" s="4" t="s">
        <v>98</v>
      </c>
      <c r="E362" s="4" t="s">
        <v>348</v>
      </c>
      <c r="F362" s="4" t="s">
        <v>55</v>
      </c>
      <c r="G362" s="32">
        <f>+G363+G364</f>
        <v>537</v>
      </c>
      <c r="H362" s="32">
        <f t="shared" ref="H362" si="144">+H363+H364</f>
        <v>0</v>
      </c>
      <c r="I362" s="24">
        <f t="shared" si="116"/>
        <v>537</v>
      </c>
      <c r="J362" s="2"/>
    </row>
    <row r="363" spans="1:10" s="3" customFormat="1" ht="47.25">
      <c r="A363" s="47" t="s">
        <v>150</v>
      </c>
      <c r="B363" s="4" t="s">
        <v>197</v>
      </c>
      <c r="C363" s="4" t="s">
        <v>33</v>
      </c>
      <c r="D363" s="4" t="s">
        <v>98</v>
      </c>
      <c r="E363" s="4" t="s">
        <v>348</v>
      </c>
      <c r="F363" s="4" t="s">
        <v>57</v>
      </c>
      <c r="G363" s="32">
        <f>47+49+3.5+45</f>
        <v>144.5</v>
      </c>
      <c r="H363" s="32"/>
      <c r="I363" s="24">
        <f t="shared" si="116"/>
        <v>144.5</v>
      </c>
      <c r="J363" s="2"/>
    </row>
    <row r="364" spans="1:10" s="3" customFormat="1" ht="47.25">
      <c r="A364" s="47" t="s">
        <v>58</v>
      </c>
      <c r="B364" s="4" t="s">
        <v>197</v>
      </c>
      <c r="C364" s="4" t="s">
        <v>33</v>
      </c>
      <c r="D364" s="4" t="s">
        <v>98</v>
      </c>
      <c r="E364" s="4" t="s">
        <v>348</v>
      </c>
      <c r="F364" s="4" t="s">
        <v>59</v>
      </c>
      <c r="G364" s="32">
        <f>10+3.5+180+27+50+25+87+10</f>
        <v>392.5</v>
      </c>
      <c r="H364" s="32"/>
      <c r="I364" s="24">
        <f t="shared" si="116"/>
        <v>392.5</v>
      </c>
      <c r="J364" s="2"/>
    </row>
    <row r="365" spans="1:10" s="3" customFormat="1" ht="15.75">
      <c r="A365" s="47" t="s">
        <v>60</v>
      </c>
      <c r="B365" s="4" t="s">
        <v>197</v>
      </c>
      <c r="C365" s="4" t="s">
        <v>33</v>
      </c>
      <c r="D365" s="4" t="s">
        <v>98</v>
      </c>
      <c r="E365" s="4" t="s">
        <v>348</v>
      </c>
      <c r="F365" s="4" t="s">
        <v>61</v>
      </c>
      <c r="G365" s="32">
        <f>+G366</f>
        <v>9</v>
      </c>
      <c r="H365" s="32">
        <f t="shared" ref="H365" si="145">+H366</f>
        <v>0</v>
      </c>
      <c r="I365" s="24">
        <f t="shared" si="116"/>
        <v>9</v>
      </c>
      <c r="J365" s="2"/>
    </row>
    <row r="366" spans="1:10" s="3" customFormat="1" ht="63">
      <c r="A366" s="47" t="s">
        <v>81</v>
      </c>
      <c r="B366" s="4" t="s">
        <v>197</v>
      </c>
      <c r="C366" s="4" t="s">
        <v>33</v>
      </c>
      <c r="D366" s="4" t="s">
        <v>98</v>
      </c>
      <c r="E366" s="4" t="s">
        <v>348</v>
      </c>
      <c r="F366" s="4" t="s">
        <v>63</v>
      </c>
      <c r="G366" s="32">
        <f>+G367+G368+G369</f>
        <v>9</v>
      </c>
      <c r="H366" s="32">
        <f>+H367+H368+H369</f>
        <v>0</v>
      </c>
      <c r="I366" s="24">
        <f t="shared" si="116"/>
        <v>9</v>
      </c>
      <c r="J366" s="2"/>
    </row>
    <row r="367" spans="1:10" s="3" customFormat="1" ht="31.5">
      <c r="A367" s="47" t="s">
        <v>64</v>
      </c>
      <c r="B367" s="4" t="s">
        <v>197</v>
      </c>
      <c r="C367" s="4" t="s">
        <v>33</v>
      </c>
      <c r="D367" s="4" t="s">
        <v>98</v>
      </c>
      <c r="E367" s="4" t="s">
        <v>348</v>
      </c>
      <c r="F367" s="4" t="s">
        <v>65</v>
      </c>
      <c r="G367" s="32">
        <v>4.5</v>
      </c>
      <c r="H367" s="32"/>
      <c r="I367" s="24">
        <f t="shared" ref="I367:I433" si="146">+G367+H367</f>
        <v>4.5</v>
      </c>
      <c r="J367" s="2"/>
    </row>
    <row r="368" spans="1:10" s="3" customFormat="1" ht="28.5" customHeight="1">
      <c r="A368" s="47" t="s">
        <v>66</v>
      </c>
      <c r="B368" s="4" t="s">
        <v>197</v>
      </c>
      <c r="C368" s="4" t="s">
        <v>33</v>
      </c>
      <c r="D368" s="4" t="s">
        <v>98</v>
      </c>
      <c r="E368" s="4" t="s">
        <v>348</v>
      </c>
      <c r="F368" s="4" t="s">
        <v>67</v>
      </c>
      <c r="G368" s="32">
        <v>4.5</v>
      </c>
      <c r="H368" s="32"/>
      <c r="I368" s="24">
        <f t="shared" si="146"/>
        <v>4.5</v>
      </c>
      <c r="J368" s="2"/>
    </row>
    <row r="369" spans="1:10" s="3" customFormat="1" ht="28.5" customHeight="1">
      <c r="A369" s="54" t="s">
        <v>211</v>
      </c>
      <c r="B369" s="4" t="s">
        <v>197</v>
      </c>
      <c r="C369" s="4" t="s">
        <v>33</v>
      </c>
      <c r="D369" s="4" t="s">
        <v>71</v>
      </c>
      <c r="E369" s="4" t="s">
        <v>348</v>
      </c>
      <c r="F369" s="4" t="s">
        <v>212</v>
      </c>
      <c r="G369" s="32"/>
      <c r="H369" s="32"/>
      <c r="I369" s="24">
        <f t="shared" si="146"/>
        <v>0</v>
      </c>
      <c r="J369" s="2"/>
    </row>
    <row r="370" spans="1:10" s="3" customFormat="1" ht="47.25">
      <c r="A370" s="47" t="s">
        <v>199</v>
      </c>
      <c r="B370" s="4" t="s">
        <v>197</v>
      </c>
      <c r="C370" s="4" t="s">
        <v>33</v>
      </c>
      <c r="D370" s="4" t="s">
        <v>98</v>
      </c>
      <c r="E370" s="4" t="s">
        <v>394</v>
      </c>
      <c r="F370" s="4" t="s">
        <v>17</v>
      </c>
      <c r="G370" s="32">
        <f>+G371</f>
        <v>1114.73</v>
      </c>
      <c r="H370" s="32">
        <f t="shared" ref="H370:H371" si="147">+H371</f>
        <v>0</v>
      </c>
      <c r="I370" s="24">
        <f t="shared" si="146"/>
        <v>1114.73</v>
      </c>
      <c r="J370" s="2"/>
    </row>
    <row r="371" spans="1:10" s="3" customFormat="1" ht="110.25">
      <c r="A371" s="47" t="s">
        <v>42</v>
      </c>
      <c r="B371" s="4" t="s">
        <v>197</v>
      </c>
      <c r="C371" s="4" t="s">
        <v>33</v>
      </c>
      <c r="D371" s="4" t="s">
        <v>98</v>
      </c>
      <c r="E371" s="4" t="s">
        <v>394</v>
      </c>
      <c r="F371" s="4" t="s">
        <v>43</v>
      </c>
      <c r="G371" s="32">
        <f>+G372</f>
        <v>1114.73</v>
      </c>
      <c r="H371" s="32">
        <f t="shared" si="147"/>
        <v>0</v>
      </c>
      <c r="I371" s="24">
        <f t="shared" si="146"/>
        <v>1114.73</v>
      </c>
      <c r="J371" s="2"/>
    </row>
    <row r="372" spans="1:10" s="3" customFormat="1" ht="47.25">
      <c r="A372" s="47" t="s">
        <v>74</v>
      </c>
      <c r="B372" s="4" t="s">
        <v>197</v>
      </c>
      <c r="C372" s="4" t="s">
        <v>33</v>
      </c>
      <c r="D372" s="4" t="s">
        <v>98</v>
      </c>
      <c r="E372" s="4" t="s">
        <v>394</v>
      </c>
      <c r="F372" s="4" t="s">
        <v>75</v>
      </c>
      <c r="G372" s="32">
        <f>+G373+G374</f>
        <v>1114.73</v>
      </c>
      <c r="H372" s="32">
        <f t="shared" ref="H372" si="148">+H373+H374</f>
        <v>0</v>
      </c>
      <c r="I372" s="24">
        <f t="shared" si="146"/>
        <v>1114.73</v>
      </c>
      <c r="J372" s="2"/>
    </row>
    <row r="373" spans="1:10" s="3" customFormat="1" ht="31.5">
      <c r="A373" s="47" t="s">
        <v>46</v>
      </c>
      <c r="B373" s="4" t="s">
        <v>197</v>
      </c>
      <c r="C373" s="4" t="s">
        <v>33</v>
      </c>
      <c r="D373" s="4" t="s">
        <v>98</v>
      </c>
      <c r="E373" s="4" t="s">
        <v>394</v>
      </c>
      <c r="F373" s="4" t="s">
        <v>76</v>
      </c>
      <c r="G373" s="32">
        <v>856.17</v>
      </c>
      <c r="H373" s="32"/>
      <c r="I373" s="24">
        <f t="shared" si="146"/>
        <v>856.17</v>
      </c>
      <c r="J373" s="2"/>
    </row>
    <row r="374" spans="1:10" s="3" customFormat="1" ht="94.5">
      <c r="A374" s="47" t="s">
        <v>78</v>
      </c>
      <c r="B374" s="4" t="s">
        <v>197</v>
      </c>
      <c r="C374" s="4" t="s">
        <v>33</v>
      </c>
      <c r="D374" s="4" t="s">
        <v>98</v>
      </c>
      <c r="E374" s="4" t="s">
        <v>394</v>
      </c>
      <c r="F374" s="4" t="s">
        <v>79</v>
      </c>
      <c r="G374" s="32">
        <v>258.56</v>
      </c>
      <c r="H374" s="32"/>
      <c r="I374" s="24">
        <f t="shared" si="146"/>
        <v>258.56</v>
      </c>
      <c r="J374" s="2"/>
    </row>
    <row r="375" spans="1:10" s="3" customFormat="1" ht="47.25">
      <c r="A375" s="47" t="s">
        <v>200</v>
      </c>
      <c r="B375" s="4" t="s">
        <v>197</v>
      </c>
      <c r="C375" s="4" t="s">
        <v>33</v>
      </c>
      <c r="D375" s="4" t="s">
        <v>98</v>
      </c>
      <c r="E375" s="4" t="s">
        <v>395</v>
      </c>
      <c r="F375" s="4" t="s">
        <v>17</v>
      </c>
      <c r="G375" s="32">
        <f>+G376</f>
        <v>956.01</v>
      </c>
      <c r="H375" s="32">
        <f t="shared" ref="H375:H376" si="149">+H376</f>
        <v>0</v>
      </c>
      <c r="I375" s="24">
        <f t="shared" si="146"/>
        <v>956.01</v>
      </c>
      <c r="J375" s="2"/>
    </row>
    <row r="376" spans="1:10" s="3" customFormat="1" ht="110.25">
      <c r="A376" s="47" t="s">
        <v>42</v>
      </c>
      <c r="B376" s="4" t="s">
        <v>197</v>
      </c>
      <c r="C376" s="4" t="s">
        <v>33</v>
      </c>
      <c r="D376" s="4" t="s">
        <v>98</v>
      </c>
      <c r="E376" s="4" t="s">
        <v>395</v>
      </c>
      <c r="F376" s="4" t="s">
        <v>43</v>
      </c>
      <c r="G376" s="32">
        <f>+G377</f>
        <v>956.01</v>
      </c>
      <c r="H376" s="32">
        <f t="shared" si="149"/>
        <v>0</v>
      </c>
      <c r="I376" s="24">
        <f t="shared" si="146"/>
        <v>956.01</v>
      </c>
      <c r="J376" s="2"/>
    </row>
    <row r="377" spans="1:10" s="3" customFormat="1" ht="47.25">
      <c r="A377" s="47" t="s">
        <v>74</v>
      </c>
      <c r="B377" s="4" t="s">
        <v>197</v>
      </c>
      <c r="C377" s="4" t="s">
        <v>33</v>
      </c>
      <c r="D377" s="4" t="s">
        <v>98</v>
      </c>
      <c r="E377" s="4" t="s">
        <v>395</v>
      </c>
      <c r="F377" s="4" t="s">
        <v>75</v>
      </c>
      <c r="G377" s="32">
        <f>+G378+G379</f>
        <v>956.01</v>
      </c>
      <c r="H377" s="32">
        <f t="shared" ref="H377" si="150">+H378+H379</f>
        <v>0</v>
      </c>
      <c r="I377" s="24">
        <f t="shared" si="146"/>
        <v>956.01</v>
      </c>
      <c r="J377" s="2"/>
    </row>
    <row r="378" spans="1:10" s="3" customFormat="1" ht="31.5">
      <c r="A378" s="47" t="s">
        <v>46</v>
      </c>
      <c r="B378" s="4" t="s">
        <v>197</v>
      </c>
      <c r="C378" s="4" t="s">
        <v>33</v>
      </c>
      <c r="D378" s="4" t="s">
        <v>98</v>
      </c>
      <c r="E378" s="4" t="s">
        <v>395</v>
      </c>
      <c r="F378" s="4" t="s">
        <v>76</v>
      </c>
      <c r="G378" s="32">
        <v>734.26</v>
      </c>
      <c r="H378" s="32"/>
      <c r="I378" s="24">
        <f t="shared" si="146"/>
        <v>734.26</v>
      </c>
      <c r="J378" s="2"/>
    </row>
    <row r="379" spans="1:10" s="3" customFormat="1" ht="94.5">
      <c r="A379" s="47" t="s">
        <v>78</v>
      </c>
      <c r="B379" s="4" t="s">
        <v>197</v>
      </c>
      <c r="C379" s="4" t="s">
        <v>33</v>
      </c>
      <c r="D379" s="4" t="s">
        <v>98</v>
      </c>
      <c r="E379" s="4" t="s">
        <v>395</v>
      </c>
      <c r="F379" s="4" t="s">
        <v>79</v>
      </c>
      <c r="G379" s="32">
        <v>221.75</v>
      </c>
      <c r="H379" s="32"/>
      <c r="I379" s="24">
        <f t="shared" si="146"/>
        <v>221.75</v>
      </c>
      <c r="J379" s="2"/>
    </row>
    <row r="380" spans="1:10" s="3" customFormat="1" ht="15.75">
      <c r="A380" s="53" t="s">
        <v>201</v>
      </c>
      <c r="B380" s="4" t="s">
        <v>197</v>
      </c>
      <c r="C380" s="4" t="s">
        <v>33</v>
      </c>
      <c r="D380" s="4" t="s">
        <v>131</v>
      </c>
      <c r="E380" s="4" t="s">
        <v>29</v>
      </c>
      <c r="F380" s="4" t="s">
        <v>17</v>
      </c>
      <c r="G380" s="32">
        <f>G381+G391</f>
        <v>1409.8899999999999</v>
      </c>
      <c r="H380" s="32">
        <f t="shared" ref="H380" si="151">H381+H391</f>
        <v>0</v>
      </c>
      <c r="I380" s="24">
        <f t="shared" si="146"/>
        <v>1409.8899999999999</v>
      </c>
      <c r="J380" s="2"/>
    </row>
    <row r="381" spans="1:10" s="3" customFormat="1" ht="15.75">
      <c r="A381" s="47" t="s">
        <v>149</v>
      </c>
      <c r="B381" s="4" t="s">
        <v>197</v>
      </c>
      <c r="C381" s="4" t="s">
        <v>33</v>
      </c>
      <c r="D381" s="4" t="s">
        <v>131</v>
      </c>
      <c r="E381" s="4" t="s">
        <v>396</v>
      </c>
      <c r="F381" s="4" t="s">
        <v>17</v>
      </c>
      <c r="G381" s="32">
        <f>+G382+G387</f>
        <v>654.27</v>
      </c>
      <c r="H381" s="32">
        <f t="shared" ref="H381" si="152">+H382+H387</f>
        <v>0</v>
      </c>
      <c r="I381" s="24">
        <f t="shared" si="146"/>
        <v>654.27</v>
      </c>
      <c r="J381" s="2"/>
    </row>
    <row r="382" spans="1:10" s="3" customFormat="1" ht="110.25">
      <c r="A382" s="47" t="s">
        <v>42</v>
      </c>
      <c r="B382" s="4" t="s">
        <v>197</v>
      </c>
      <c r="C382" s="4" t="s">
        <v>33</v>
      </c>
      <c r="D382" s="4" t="s">
        <v>131</v>
      </c>
      <c r="E382" s="4" t="s">
        <v>396</v>
      </c>
      <c r="F382" s="4" t="s">
        <v>43</v>
      </c>
      <c r="G382" s="32">
        <f>+G383</f>
        <v>592.77</v>
      </c>
      <c r="H382" s="32">
        <f t="shared" ref="H382" si="153">+H383</f>
        <v>0</v>
      </c>
      <c r="I382" s="24">
        <f t="shared" si="146"/>
        <v>592.77</v>
      </c>
      <c r="J382" s="2"/>
    </row>
    <row r="383" spans="1:10" s="3" customFormat="1" ht="47.25">
      <c r="A383" s="47" t="s">
        <v>74</v>
      </c>
      <c r="B383" s="4" t="s">
        <v>197</v>
      </c>
      <c r="C383" s="4" t="s">
        <v>33</v>
      </c>
      <c r="D383" s="4" t="s">
        <v>131</v>
      </c>
      <c r="E383" s="4" t="s">
        <v>396</v>
      </c>
      <c r="F383" s="4" t="s">
        <v>75</v>
      </c>
      <c r="G383" s="32">
        <f>+G384+G385+G386</f>
        <v>592.77</v>
      </c>
      <c r="H383" s="32">
        <f t="shared" ref="H383" si="154">+H384+H385+H386</f>
        <v>0</v>
      </c>
      <c r="I383" s="24">
        <f t="shared" si="146"/>
        <v>592.77</v>
      </c>
      <c r="J383" s="2"/>
    </row>
    <row r="384" spans="1:10" s="3" customFormat="1" ht="31.5">
      <c r="A384" s="47" t="s">
        <v>46</v>
      </c>
      <c r="B384" s="4" t="s">
        <v>197</v>
      </c>
      <c r="C384" s="4" t="s">
        <v>33</v>
      </c>
      <c r="D384" s="4" t="s">
        <v>131</v>
      </c>
      <c r="E384" s="4" t="s">
        <v>396</v>
      </c>
      <c r="F384" s="4" t="s">
        <v>76</v>
      </c>
      <c r="G384" s="32">
        <v>439.92</v>
      </c>
      <c r="H384" s="32"/>
      <c r="I384" s="24">
        <f t="shared" si="146"/>
        <v>439.92</v>
      </c>
      <c r="J384" s="2"/>
    </row>
    <row r="385" spans="1:11" s="3" customFormat="1" ht="31.5">
      <c r="A385" s="47" t="s">
        <v>48</v>
      </c>
      <c r="B385" s="4" t="s">
        <v>197</v>
      </c>
      <c r="C385" s="4" t="s">
        <v>33</v>
      </c>
      <c r="D385" s="4" t="s">
        <v>131</v>
      </c>
      <c r="E385" s="4" t="s">
        <v>396</v>
      </c>
      <c r="F385" s="4" t="s">
        <v>77</v>
      </c>
      <c r="G385" s="32">
        <v>20</v>
      </c>
      <c r="H385" s="32"/>
      <c r="I385" s="24">
        <f t="shared" si="146"/>
        <v>20</v>
      </c>
      <c r="J385" s="2"/>
    </row>
    <row r="386" spans="1:11" s="3" customFormat="1" ht="94.5">
      <c r="A386" s="47" t="s">
        <v>78</v>
      </c>
      <c r="B386" s="4" t="s">
        <v>197</v>
      </c>
      <c r="C386" s="4" t="s">
        <v>33</v>
      </c>
      <c r="D386" s="4" t="s">
        <v>131</v>
      </c>
      <c r="E386" s="4" t="s">
        <v>396</v>
      </c>
      <c r="F386" s="4" t="s">
        <v>79</v>
      </c>
      <c r="G386" s="32">
        <v>132.85</v>
      </c>
      <c r="H386" s="32"/>
      <c r="I386" s="24">
        <f t="shared" si="146"/>
        <v>132.85</v>
      </c>
      <c r="J386" s="2"/>
    </row>
    <row r="387" spans="1:11" s="3" customFormat="1" ht="47.25">
      <c r="A387" s="47" t="s">
        <v>52</v>
      </c>
      <c r="B387" s="4" t="s">
        <v>197</v>
      </c>
      <c r="C387" s="4" t="s">
        <v>33</v>
      </c>
      <c r="D387" s="4" t="s">
        <v>131</v>
      </c>
      <c r="E387" s="4" t="s">
        <v>396</v>
      </c>
      <c r="F387" s="4" t="s">
        <v>53</v>
      </c>
      <c r="G387" s="32">
        <f>+G388</f>
        <v>61.5</v>
      </c>
      <c r="H387" s="32">
        <f t="shared" ref="H387" si="155">+H388</f>
        <v>0</v>
      </c>
      <c r="I387" s="24">
        <f t="shared" si="146"/>
        <v>61.5</v>
      </c>
      <c r="J387" s="2"/>
    </row>
    <row r="388" spans="1:11" s="3" customFormat="1" ht="47.25">
      <c r="A388" s="47" t="s">
        <v>54</v>
      </c>
      <c r="B388" s="4" t="s">
        <v>197</v>
      </c>
      <c r="C388" s="4" t="s">
        <v>33</v>
      </c>
      <c r="D388" s="4" t="s">
        <v>131</v>
      </c>
      <c r="E388" s="4" t="s">
        <v>396</v>
      </c>
      <c r="F388" s="4" t="s">
        <v>55</v>
      </c>
      <c r="G388" s="32">
        <f>+G389+G390</f>
        <v>61.5</v>
      </c>
      <c r="H388" s="32">
        <f t="shared" ref="H388" si="156">+H389+H390</f>
        <v>0</v>
      </c>
      <c r="I388" s="24">
        <f t="shared" si="146"/>
        <v>61.5</v>
      </c>
      <c r="J388" s="2"/>
    </row>
    <row r="389" spans="1:11" s="3" customFormat="1" ht="47.25">
      <c r="A389" s="47" t="s">
        <v>150</v>
      </c>
      <c r="B389" s="4" t="s">
        <v>197</v>
      </c>
      <c r="C389" s="4" t="s">
        <v>33</v>
      </c>
      <c r="D389" s="4" t="s">
        <v>131</v>
      </c>
      <c r="E389" s="4" t="s">
        <v>396</v>
      </c>
      <c r="F389" s="4" t="s">
        <v>57</v>
      </c>
      <c r="G389" s="32">
        <f>2+29+4</f>
        <v>35</v>
      </c>
      <c r="H389" s="32"/>
      <c r="I389" s="24">
        <f t="shared" si="146"/>
        <v>35</v>
      </c>
      <c r="J389" s="2"/>
    </row>
    <row r="390" spans="1:11" s="3" customFormat="1" ht="47.25">
      <c r="A390" s="47" t="s">
        <v>58</v>
      </c>
      <c r="B390" s="4" t="s">
        <v>197</v>
      </c>
      <c r="C390" s="4" t="s">
        <v>33</v>
      </c>
      <c r="D390" s="4" t="s">
        <v>131</v>
      </c>
      <c r="E390" s="4" t="s">
        <v>396</v>
      </c>
      <c r="F390" s="4" t="s">
        <v>59</v>
      </c>
      <c r="G390" s="32">
        <f>3.5+5+18</f>
        <v>26.5</v>
      </c>
      <c r="H390" s="32"/>
      <c r="I390" s="24">
        <f t="shared" si="146"/>
        <v>26.5</v>
      </c>
      <c r="J390" s="2"/>
    </row>
    <row r="391" spans="1:11" s="3" customFormat="1" ht="94.5">
      <c r="A391" s="47" t="s">
        <v>202</v>
      </c>
      <c r="B391" s="4" t="s">
        <v>197</v>
      </c>
      <c r="C391" s="4" t="s">
        <v>33</v>
      </c>
      <c r="D391" s="4" t="s">
        <v>131</v>
      </c>
      <c r="E391" s="4" t="s">
        <v>397</v>
      </c>
      <c r="F391" s="4" t="s">
        <v>17</v>
      </c>
      <c r="G391" s="32">
        <f>+G392</f>
        <v>755.62</v>
      </c>
      <c r="H391" s="32">
        <f t="shared" ref="H391:H392" si="157">+H392</f>
        <v>0</v>
      </c>
      <c r="I391" s="24">
        <f t="shared" si="146"/>
        <v>755.62</v>
      </c>
      <c r="J391" s="2"/>
    </row>
    <row r="392" spans="1:11" s="3" customFormat="1" ht="110.25">
      <c r="A392" s="47" t="s">
        <v>42</v>
      </c>
      <c r="B392" s="4" t="s">
        <v>197</v>
      </c>
      <c r="C392" s="4" t="s">
        <v>33</v>
      </c>
      <c r="D392" s="4" t="s">
        <v>131</v>
      </c>
      <c r="E392" s="4" t="s">
        <v>397</v>
      </c>
      <c r="F392" s="4" t="s">
        <v>43</v>
      </c>
      <c r="G392" s="32">
        <f>+G393</f>
        <v>755.62</v>
      </c>
      <c r="H392" s="32">
        <f t="shared" si="157"/>
        <v>0</v>
      </c>
      <c r="I392" s="24">
        <f t="shared" si="146"/>
        <v>755.62</v>
      </c>
      <c r="J392" s="2"/>
    </row>
    <row r="393" spans="1:11" s="3" customFormat="1" ht="47.25">
      <c r="A393" s="47" t="s">
        <v>74</v>
      </c>
      <c r="B393" s="4" t="s">
        <v>197</v>
      </c>
      <c r="C393" s="4" t="s">
        <v>33</v>
      </c>
      <c r="D393" s="4" t="s">
        <v>131</v>
      </c>
      <c r="E393" s="4" t="s">
        <v>397</v>
      </c>
      <c r="F393" s="4" t="s">
        <v>75</v>
      </c>
      <c r="G393" s="32">
        <f>+G394+G395+G396</f>
        <v>755.62</v>
      </c>
      <c r="H393" s="32">
        <f t="shared" ref="H393" si="158">+H394+H395+H396</f>
        <v>0</v>
      </c>
      <c r="I393" s="24">
        <f t="shared" si="146"/>
        <v>755.62</v>
      </c>
      <c r="J393" s="2"/>
    </row>
    <row r="394" spans="1:11" s="3" customFormat="1" ht="31.5">
      <c r="A394" s="47" t="s">
        <v>46</v>
      </c>
      <c r="B394" s="4" t="s">
        <v>197</v>
      </c>
      <c r="C394" s="4" t="s">
        <v>33</v>
      </c>
      <c r="D394" s="4" t="s">
        <v>131</v>
      </c>
      <c r="E394" s="4" t="s">
        <v>397</v>
      </c>
      <c r="F394" s="4" t="s">
        <v>76</v>
      </c>
      <c r="G394" s="32">
        <v>580.35</v>
      </c>
      <c r="H394" s="32"/>
      <c r="I394" s="24">
        <f t="shared" si="146"/>
        <v>580.35</v>
      </c>
      <c r="J394" s="2"/>
    </row>
    <row r="395" spans="1:11" s="3" customFormat="1" ht="31.5" hidden="1">
      <c r="A395" s="47" t="s">
        <v>48</v>
      </c>
      <c r="B395" s="4" t="s">
        <v>197</v>
      </c>
      <c r="C395" s="4" t="s">
        <v>33</v>
      </c>
      <c r="D395" s="4" t="s">
        <v>131</v>
      </c>
      <c r="E395" s="4" t="s">
        <v>397</v>
      </c>
      <c r="F395" s="4" t="s">
        <v>77</v>
      </c>
      <c r="G395" s="32"/>
      <c r="H395" s="32"/>
      <c r="I395" s="24">
        <f t="shared" si="146"/>
        <v>0</v>
      </c>
      <c r="J395" s="2"/>
    </row>
    <row r="396" spans="1:11" s="3" customFormat="1" ht="94.5">
      <c r="A396" s="47" t="s">
        <v>78</v>
      </c>
      <c r="B396" s="4" t="s">
        <v>197</v>
      </c>
      <c r="C396" s="4" t="s">
        <v>33</v>
      </c>
      <c r="D396" s="4" t="s">
        <v>131</v>
      </c>
      <c r="E396" s="4" t="s">
        <v>397</v>
      </c>
      <c r="F396" s="4" t="s">
        <v>79</v>
      </c>
      <c r="G396" s="32">
        <v>175.27</v>
      </c>
      <c r="H396" s="32"/>
      <c r="I396" s="24">
        <f t="shared" si="146"/>
        <v>175.27</v>
      </c>
      <c r="J396" s="2"/>
    </row>
    <row r="397" spans="1:11" s="25" customFormat="1" ht="47.25">
      <c r="A397" s="46" t="s">
        <v>203</v>
      </c>
      <c r="B397" s="36" t="s">
        <v>204</v>
      </c>
      <c r="C397" s="36"/>
      <c r="D397" s="36"/>
      <c r="E397" s="36"/>
      <c r="F397" s="36"/>
      <c r="G397" s="39">
        <f>+G398+G512+G527+G543+G563+G572+G589+G609+G630</f>
        <v>24366.15</v>
      </c>
      <c r="H397" s="39">
        <f>+H398+H512+H527+H543+H563+H572+H589+H609+H630</f>
        <v>0</v>
      </c>
      <c r="I397" s="39">
        <f>+I398+I512+I527+I543+I563+I572+I589+I609+I630</f>
        <v>23916.15</v>
      </c>
      <c r="J397" s="355">
        <f>15314.91+6063.9+694.41+1133.35+1+199.4+132+433.2+393.9</f>
        <v>24366.07</v>
      </c>
      <c r="K397" s="356">
        <f>G397-J397</f>
        <v>8.000000000174623E-2</v>
      </c>
    </row>
    <row r="398" spans="1:11" ht="15.75">
      <c r="A398" s="47" t="s">
        <v>205</v>
      </c>
      <c r="B398" s="4" t="s">
        <v>204</v>
      </c>
      <c r="C398" s="4" t="s">
        <v>33</v>
      </c>
      <c r="D398" s="4" t="s">
        <v>28</v>
      </c>
      <c r="E398" s="4" t="s">
        <v>29</v>
      </c>
      <c r="F398" s="4" t="s">
        <v>17</v>
      </c>
      <c r="G398" s="32">
        <f>+G399+G406+G435+G441+G447</f>
        <v>19379.28</v>
      </c>
      <c r="H398" s="32">
        <f>+H399+H406+H441+H447</f>
        <v>0</v>
      </c>
      <c r="I398" s="24">
        <f t="shared" si="146"/>
        <v>19379.28</v>
      </c>
    </row>
    <row r="399" spans="1:11" ht="63">
      <c r="A399" s="47" t="s">
        <v>206</v>
      </c>
      <c r="B399" s="4" t="s">
        <v>204</v>
      </c>
      <c r="C399" s="4" t="s">
        <v>33</v>
      </c>
      <c r="D399" s="4" t="s">
        <v>16</v>
      </c>
      <c r="E399" s="4" t="s">
        <v>29</v>
      </c>
      <c r="F399" s="4" t="s">
        <v>17</v>
      </c>
      <c r="G399" s="32">
        <f>+G400</f>
        <v>1075.22</v>
      </c>
      <c r="H399" s="32">
        <f t="shared" ref="H399:H402" si="159">+H400</f>
        <v>0</v>
      </c>
      <c r="I399" s="24">
        <f t="shared" si="146"/>
        <v>1075.22</v>
      </c>
    </row>
    <row r="400" spans="1:11" ht="47.25">
      <c r="A400" s="47" t="s">
        <v>207</v>
      </c>
      <c r="B400" s="4" t="s">
        <v>204</v>
      </c>
      <c r="C400" s="4" t="s">
        <v>33</v>
      </c>
      <c r="D400" s="4" t="s">
        <v>16</v>
      </c>
      <c r="E400" s="4" t="s">
        <v>357</v>
      </c>
      <c r="F400" s="4" t="s">
        <v>17</v>
      </c>
      <c r="G400" s="32">
        <f>+G401</f>
        <v>1075.22</v>
      </c>
      <c r="H400" s="32">
        <f t="shared" si="159"/>
        <v>0</v>
      </c>
      <c r="I400" s="24">
        <f t="shared" si="146"/>
        <v>1075.22</v>
      </c>
    </row>
    <row r="401" spans="1:10" ht="15.75">
      <c r="A401" s="47" t="s">
        <v>208</v>
      </c>
      <c r="B401" s="4" t="s">
        <v>204</v>
      </c>
      <c r="C401" s="4" t="s">
        <v>33</v>
      </c>
      <c r="D401" s="4" t="s">
        <v>16</v>
      </c>
      <c r="E401" s="4" t="s">
        <v>347</v>
      </c>
      <c r="F401" s="4" t="s">
        <v>17</v>
      </c>
      <c r="G401" s="32">
        <f>+G402</f>
        <v>1075.22</v>
      </c>
      <c r="H401" s="32">
        <f t="shared" si="159"/>
        <v>0</v>
      </c>
      <c r="I401" s="24">
        <f t="shared" si="146"/>
        <v>1075.22</v>
      </c>
    </row>
    <row r="402" spans="1:10" ht="110.25">
      <c r="A402" s="47" t="s">
        <v>42</v>
      </c>
      <c r="B402" s="4" t="s">
        <v>204</v>
      </c>
      <c r="C402" s="4" t="s">
        <v>33</v>
      </c>
      <c r="D402" s="4" t="s">
        <v>16</v>
      </c>
      <c r="E402" s="4" t="s">
        <v>398</v>
      </c>
      <c r="F402" s="4" t="s">
        <v>43</v>
      </c>
      <c r="G402" s="32">
        <f>+G403</f>
        <v>1075.22</v>
      </c>
      <c r="H402" s="32">
        <f t="shared" si="159"/>
        <v>0</v>
      </c>
      <c r="I402" s="24">
        <f t="shared" si="146"/>
        <v>1075.22</v>
      </c>
    </row>
    <row r="403" spans="1:10" ht="47.25">
      <c r="A403" s="47" t="s">
        <v>74</v>
      </c>
      <c r="B403" s="4" t="s">
        <v>204</v>
      </c>
      <c r="C403" s="4" t="s">
        <v>33</v>
      </c>
      <c r="D403" s="4" t="s">
        <v>16</v>
      </c>
      <c r="E403" s="4" t="s">
        <v>398</v>
      </c>
      <c r="F403" s="4" t="s">
        <v>75</v>
      </c>
      <c r="G403" s="32">
        <f>+G404+G405</f>
        <v>1075.22</v>
      </c>
      <c r="H403" s="32">
        <f t="shared" ref="H403" si="160">+H404+H405</f>
        <v>0</v>
      </c>
      <c r="I403" s="24">
        <f t="shared" si="146"/>
        <v>1075.22</v>
      </c>
    </row>
    <row r="404" spans="1:10" ht="31.5">
      <c r="A404" s="47" t="s">
        <v>46</v>
      </c>
      <c r="B404" s="4" t="s">
        <v>204</v>
      </c>
      <c r="C404" s="4" t="s">
        <v>33</v>
      </c>
      <c r="D404" s="4" t="s">
        <v>16</v>
      </c>
      <c r="E404" s="4" t="s">
        <v>398</v>
      </c>
      <c r="F404" s="4" t="s">
        <v>76</v>
      </c>
      <c r="G404" s="32">
        <v>825.82</v>
      </c>
      <c r="H404" s="32"/>
      <c r="I404" s="24">
        <f t="shared" si="146"/>
        <v>825.82</v>
      </c>
    </row>
    <row r="405" spans="1:10" ht="94.5">
      <c r="A405" s="47" t="s">
        <v>78</v>
      </c>
      <c r="B405" s="4" t="s">
        <v>204</v>
      </c>
      <c r="C405" s="4" t="s">
        <v>33</v>
      </c>
      <c r="D405" s="4" t="s">
        <v>16</v>
      </c>
      <c r="E405" s="4" t="s">
        <v>398</v>
      </c>
      <c r="F405" s="4" t="s">
        <v>79</v>
      </c>
      <c r="G405" s="32">
        <v>249.4</v>
      </c>
      <c r="H405" s="32"/>
      <c r="I405" s="24">
        <f t="shared" si="146"/>
        <v>249.4</v>
      </c>
    </row>
    <row r="406" spans="1:10" ht="94.5">
      <c r="A406" s="47" t="s">
        <v>209</v>
      </c>
      <c r="B406" s="4" t="s">
        <v>204</v>
      </c>
      <c r="C406" s="4" t="s">
        <v>33</v>
      </c>
      <c r="D406" s="4" t="s">
        <v>71</v>
      </c>
      <c r="E406" s="4" t="s">
        <v>29</v>
      </c>
      <c r="F406" s="4" t="s">
        <v>17</v>
      </c>
      <c r="G406" s="32">
        <f>+G407+G424+G429</f>
        <v>14894.11</v>
      </c>
      <c r="H406" s="32">
        <f>+H407+H424+H429</f>
        <v>0</v>
      </c>
      <c r="I406" s="24">
        <f t="shared" si="146"/>
        <v>14894.11</v>
      </c>
    </row>
    <row r="407" spans="1:10" ht="15.75">
      <c r="A407" s="47" t="s">
        <v>149</v>
      </c>
      <c r="B407" s="4" t="s">
        <v>204</v>
      </c>
      <c r="C407" s="4" t="s">
        <v>33</v>
      </c>
      <c r="D407" s="4" t="s">
        <v>71</v>
      </c>
      <c r="E407" s="4" t="s">
        <v>348</v>
      </c>
      <c r="F407" s="4" t="s">
        <v>17</v>
      </c>
      <c r="G407" s="32">
        <f>+G408+G413+G417</f>
        <v>14744.11</v>
      </c>
      <c r="H407" s="32">
        <f t="shared" ref="H407" si="161">+H408+H413+H417</f>
        <v>0</v>
      </c>
      <c r="I407" s="24">
        <f t="shared" si="146"/>
        <v>14744.11</v>
      </c>
    </row>
    <row r="408" spans="1:10" ht="110.25">
      <c r="A408" s="47" t="s">
        <v>42</v>
      </c>
      <c r="B408" s="4" t="s">
        <v>204</v>
      </c>
      <c r="C408" s="4" t="s">
        <v>33</v>
      </c>
      <c r="D408" s="4" t="s">
        <v>71</v>
      </c>
      <c r="E408" s="4" t="s">
        <v>348</v>
      </c>
      <c r="F408" s="4" t="s">
        <v>43</v>
      </c>
      <c r="G408" s="32">
        <f>+G409</f>
        <v>10714.85</v>
      </c>
      <c r="H408" s="32">
        <f t="shared" ref="H408" si="162">+H409</f>
        <v>0</v>
      </c>
      <c r="I408" s="24">
        <f t="shared" si="146"/>
        <v>10714.85</v>
      </c>
    </row>
    <row r="409" spans="1:10" s="2" customFormat="1" ht="47.25">
      <c r="A409" s="47" t="s">
        <v>74</v>
      </c>
      <c r="B409" s="4" t="s">
        <v>204</v>
      </c>
      <c r="C409" s="4" t="s">
        <v>33</v>
      </c>
      <c r="D409" s="4" t="s">
        <v>71</v>
      </c>
      <c r="E409" s="4" t="s">
        <v>348</v>
      </c>
      <c r="F409" s="4" t="s">
        <v>75</v>
      </c>
      <c r="G409" s="32">
        <f>+G410+G411+G412</f>
        <v>10714.85</v>
      </c>
      <c r="H409" s="32">
        <f t="shared" ref="H409" si="163">+H410+H411+H412</f>
        <v>0</v>
      </c>
      <c r="I409" s="24">
        <f t="shared" si="146"/>
        <v>10714.85</v>
      </c>
    </row>
    <row r="410" spans="1:10" s="2" customFormat="1" ht="31.5">
      <c r="A410" s="47" t="s">
        <v>46</v>
      </c>
      <c r="B410" s="4" t="s">
        <v>204</v>
      </c>
      <c r="C410" s="4" t="s">
        <v>33</v>
      </c>
      <c r="D410" s="4" t="s">
        <v>71</v>
      </c>
      <c r="E410" s="4" t="s">
        <v>348</v>
      </c>
      <c r="F410" s="4" t="s">
        <v>76</v>
      </c>
      <c r="G410" s="32">
        <f>726.31+7484.02</f>
        <v>8210.33</v>
      </c>
      <c r="H410" s="32"/>
      <c r="I410" s="24">
        <f t="shared" si="146"/>
        <v>8210.33</v>
      </c>
    </row>
    <row r="411" spans="1:10" s="2" customFormat="1" ht="31.5">
      <c r="A411" s="47" t="s">
        <v>48</v>
      </c>
      <c r="B411" s="4" t="s">
        <v>204</v>
      </c>
      <c r="C411" s="4" t="s">
        <v>33</v>
      </c>
      <c r="D411" s="4" t="s">
        <v>71</v>
      </c>
      <c r="E411" s="4" t="s">
        <v>348</v>
      </c>
      <c r="F411" s="4" t="s">
        <v>77</v>
      </c>
      <c r="G411" s="32">
        <v>25</v>
      </c>
      <c r="H411" s="32"/>
      <c r="I411" s="24">
        <f t="shared" si="146"/>
        <v>25</v>
      </c>
    </row>
    <row r="412" spans="1:10" s="2" customFormat="1" ht="94.5">
      <c r="A412" s="47" t="s">
        <v>78</v>
      </c>
      <c r="B412" s="4" t="s">
        <v>204</v>
      </c>
      <c r="C412" s="4" t="s">
        <v>33</v>
      </c>
      <c r="D412" s="4" t="s">
        <v>71</v>
      </c>
      <c r="E412" s="4" t="s">
        <v>348</v>
      </c>
      <c r="F412" s="4" t="s">
        <v>79</v>
      </c>
      <c r="G412" s="32">
        <f>219.35+2260.17</f>
        <v>2479.52</v>
      </c>
      <c r="H412" s="32"/>
      <c r="I412" s="24">
        <f t="shared" si="146"/>
        <v>2479.52</v>
      </c>
    </row>
    <row r="413" spans="1:10" s="2" customFormat="1" ht="47.25">
      <c r="A413" s="47" t="s">
        <v>52</v>
      </c>
      <c r="B413" s="4" t="s">
        <v>204</v>
      </c>
      <c r="C413" s="4" t="s">
        <v>33</v>
      </c>
      <c r="D413" s="4" t="s">
        <v>71</v>
      </c>
      <c r="E413" s="4" t="s">
        <v>348</v>
      </c>
      <c r="F413" s="4" t="s">
        <v>53</v>
      </c>
      <c r="G413" s="32">
        <f>+G414</f>
        <v>3582.2599999999998</v>
      </c>
      <c r="H413" s="32">
        <f t="shared" ref="H413" si="164">+H414</f>
        <v>0</v>
      </c>
      <c r="I413" s="24">
        <f t="shared" si="146"/>
        <v>3582.2599999999998</v>
      </c>
    </row>
    <row r="414" spans="1:10" s="2" customFormat="1" ht="47.25">
      <c r="A414" s="47" t="s">
        <v>54</v>
      </c>
      <c r="B414" s="4" t="s">
        <v>204</v>
      </c>
      <c r="C414" s="4" t="s">
        <v>33</v>
      </c>
      <c r="D414" s="4" t="s">
        <v>71</v>
      </c>
      <c r="E414" s="4" t="s">
        <v>348</v>
      </c>
      <c r="F414" s="4" t="s">
        <v>55</v>
      </c>
      <c r="G414" s="32">
        <f>+G415+G416</f>
        <v>3582.2599999999998</v>
      </c>
      <c r="H414" s="32">
        <f t="shared" ref="H414" si="165">+H415+H416</f>
        <v>0</v>
      </c>
      <c r="I414" s="24">
        <f t="shared" si="146"/>
        <v>3582.2599999999998</v>
      </c>
    </row>
    <row r="415" spans="1:10" s="2" customFormat="1" ht="47.25">
      <c r="A415" s="47" t="s">
        <v>150</v>
      </c>
      <c r="B415" s="4" t="s">
        <v>204</v>
      </c>
      <c r="C415" s="4" t="s">
        <v>33</v>
      </c>
      <c r="D415" s="4" t="s">
        <v>71</v>
      </c>
      <c r="E415" s="4" t="s">
        <v>348</v>
      </c>
      <c r="F415" s="4" t="s">
        <v>57</v>
      </c>
      <c r="G415" s="32">
        <f>150.5+250+67+15+80</f>
        <v>562.5</v>
      </c>
      <c r="H415" s="32"/>
      <c r="I415" s="24">
        <f t="shared" si="146"/>
        <v>562.5</v>
      </c>
    </row>
    <row r="416" spans="1:10" s="2" customFormat="1" ht="47.25">
      <c r="A416" s="47" t="s">
        <v>58</v>
      </c>
      <c r="B416" s="4" t="s">
        <v>204</v>
      </c>
      <c r="C416" s="4" t="s">
        <v>33</v>
      </c>
      <c r="D416" s="4" t="s">
        <v>71</v>
      </c>
      <c r="E416" s="4" t="s">
        <v>348</v>
      </c>
      <c r="F416" s="4" t="s">
        <v>59</v>
      </c>
      <c r="G416" s="32">
        <f>694.41+1133.35+30+90+500+70+130+330+20+10+12</f>
        <v>3019.7599999999998</v>
      </c>
      <c r="H416" s="32"/>
      <c r="I416" s="24">
        <f t="shared" si="146"/>
        <v>3019.7599999999998</v>
      </c>
      <c r="J416" s="2" t="s">
        <v>802</v>
      </c>
    </row>
    <row r="417" spans="1:10" s="2" customFormat="1" ht="15.75">
      <c r="A417" s="47" t="s">
        <v>60</v>
      </c>
      <c r="B417" s="4" t="s">
        <v>204</v>
      </c>
      <c r="C417" s="4" t="s">
        <v>33</v>
      </c>
      <c r="D417" s="4" t="s">
        <v>71</v>
      </c>
      <c r="E417" s="4" t="s">
        <v>348</v>
      </c>
      <c r="F417" s="4" t="s">
        <v>61</v>
      </c>
      <c r="G417" s="32">
        <f>G418+G420</f>
        <v>447</v>
      </c>
      <c r="H417" s="32">
        <f t="shared" ref="H417:I417" si="166">H418+H420</f>
        <v>0</v>
      </c>
      <c r="I417" s="32">
        <f t="shared" si="166"/>
        <v>447</v>
      </c>
    </row>
    <row r="418" spans="1:10" s="2" customFormat="1" ht="15.75" hidden="1">
      <c r="A418" s="47" t="s">
        <v>588</v>
      </c>
      <c r="B418" s="4" t="s">
        <v>204</v>
      </c>
      <c r="C418" s="4" t="s">
        <v>33</v>
      </c>
      <c r="D418" s="4" t="s">
        <v>71</v>
      </c>
      <c r="E418" s="4" t="s">
        <v>348</v>
      </c>
      <c r="F418" s="4" t="s">
        <v>585</v>
      </c>
      <c r="G418" s="32">
        <f>+G419</f>
        <v>0</v>
      </c>
      <c r="H418" s="32">
        <f>+H419</f>
        <v>0</v>
      </c>
      <c r="I418" s="24">
        <f t="shared" si="146"/>
        <v>0</v>
      </c>
    </row>
    <row r="419" spans="1:10" s="2" customFormat="1" ht="63" hidden="1">
      <c r="A419" s="47" t="s">
        <v>587</v>
      </c>
      <c r="B419" s="4" t="s">
        <v>204</v>
      </c>
      <c r="C419" s="4" t="s">
        <v>33</v>
      </c>
      <c r="D419" s="4" t="s">
        <v>71</v>
      </c>
      <c r="E419" s="4" t="s">
        <v>348</v>
      </c>
      <c r="F419" s="4" t="s">
        <v>586</v>
      </c>
      <c r="G419" s="32"/>
      <c r="H419" s="32"/>
      <c r="I419" s="24">
        <f t="shared" si="146"/>
        <v>0</v>
      </c>
    </row>
    <row r="420" spans="1:10" s="2" customFormat="1" ht="63">
      <c r="A420" s="47" t="s">
        <v>81</v>
      </c>
      <c r="B420" s="4" t="s">
        <v>204</v>
      </c>
      <c r="C420" s="4" t="s">
        <v>33</v>
      </c>
      <c r="D420" s="4" t="s">
        <v>71</v>
      </c>
      <c r="E420" s="4" t="s">
        <v>348</v>
      </c>
      <c r="F420" s="4" t="s">
        <v>63</v>
      </c>
      <c r="G420" s="32">
        <f>+G421+G422+G423</f>
        <v>447</v>
      </c>
      <c r="H420" s="32">
        <f t="shared" ref="H420" si="167">+H421+H422+H423</f>
        <v>0</v>
      </c>
      <c r="I420" s="24">
        <f t="shared" si="146"/>
        <v>447</v>
      </c>
    </row>
    <row r="421" spans="1:10" s="2" customFormat="1" ht="26.25" customHeight="1">
      <c r="A421" s="47" t="s">
        <v>64</v>
      </c>
      <c r="B421" s="4" t="s">
        <v>204</v>
      </c>
      <c r="C421" s="4" t="s">
        <v>33</v>
      </c>
      <c r="D421" s="4" t="s">
        <v>71</v>
      </c>
      <c r="E421" s="4" t="s">
        <v>348</v>
      </c>
      <c r="F421" s="4" t="s">
        <v>65</v>
      </c>
      <c r="G421" s="32">
        <f>97+80</f>
        <v>177</v>
      </c>
      <c r="H421" s="32"/>
      <c r="I421" s="24">
        <f t="shared" si="146"/>
        <v>177</v>
      </c>
    </row>
    <row r="422" spans="1:10" s="2" customFormat="1" ht="27.75" customHeight="1">
      <c r="A422" s="47" t="s">
        <v>66</v>
      </c>
      <c r="B422" s="4" t="s">
        <v>204</v>
      </c>
      <c r="C422" s="4" t="s">
        <v>33</v>
      </c>
      <c r="D422" s="4" t="s">
        <v>71</v>
      </c>
      <c r="E422" s="4" t="s">
        <v>348</v>
      </c>
      <c r="F422" s="4" t="s">
        <v>67</v>
      </c>
      <c r="G422" s="32">
        <v>50</v>
      </c>
      <c r="H422" s="32"/>
      <c r="I422" s="24">
        <f t="shared" si="146"/>
        <v>50</v>
      </c>
    </row>
    <row r="423" spans="1:10" s="2" customFormat="1" ht="15.75">
      <c r="A423" s="54" t="s">
        <v>211</v>
      </c>
      <c r="B423" s="4" t="s">
        <v>204</v>
      </c>
      <c r="C423" s="4" t="s">
        <v>33</v>
      </c>
      <c r="D423" s="4" t="s">
        <v>71</v>
      </c>
      <c r="E423" s="4" t="s">
        <v>348</v>
      </c>
      <c r="F423" s="4" t="s">
        <v>212</v>
      </c>
      <c r="G423" s="32">
        <f>140+80</f>
        <v>220</v>
      </c>
      <c r="H423" s="32"/>
      <c r="I423" s="24">
        <f t="shared" si="146"/>
        <v>220</v>
      </c>
      <c r="J423" s="2" t="s">
        <v>801</v>
      </c>
    </row>
    <row r="424" spans="1:10" s="2" customFormat="1" ht="110.25" hidden="1">
      <c r="A424" s="48" t="s">
        <v>210</v>
      </c>
      <c r="B424" s="4" t="s">
        <v>204</v>
      </c>
      <c r="C424" s="4" t="s">
        <v>33</v>
      </c>
      <c r="D424" s="4" t="s">
        <v>71</v>
      </c>
      <c r="E424" s="4" t="s">
        <v>275</v>
      </c>
      <c r="F424" s="4" t="s">
        <v>17</v>
      </c>
      <c r="G424" s="32">
        <f>+G425</f>
        <v>0</v>
      </c>
      <c r="H424" s="32">
        <f t="shared" ref="H424:H427" si="168">+H425</f>
        <v>0</v>
      </c>
      <c r="I424" s="24">
        <f t="shared" si="146"/>
        <v>0</v>
      </c>
    </row>
    <row r="425" spans="1:10" s="2" customFormat="1" ht="15.75" hidden="1">
      <c r="A425" s="47" t="s">
        <v>149</v>
      </c>
      <c r="B425" s="4" t="s">
        <v>204</v>
      </c>
      <c r="C425" s="4" t="s">
        <v>33</v>
      </c>
      <c r="D425" s="4" t="s">
        <v>71</v>
      </c>
      <c r="E425" s="4" t="s">
        <v>275</v>
      </c>
      <c r="F425" s="4" t="s">
        <v>17</v>
      </c>
      <c r="G425" s="32">
        <f>+G426</f>
        <v>0</v>
      </c>
      <c r="H425" s="32">
        <f t="shared" si="168"/>
        <v>0</v>
      </c>
      <c r="I425" s="24">
        <f t="shared" si="146"/>
        <v>0</v>
      </c>
    </row>
    <row r="426" spans="1:10" s="2" customFormat="1" ht="110.25" hidden="1">
      <c r="A426" s="47" t="s">
        <v>42</v>
      </c>
      <c r="B426" s="4" t="s">
        <v>204</v>
      </c>
      <c r="C426" s="4" t="s">
        <v>33</v>
      </c>
      <c r="D426" s="4" t="s">
        <v>71</v>
      </c>
      <c r="E426" s="4" t="s">
        <v>275</v>
      </c>
      <c r="F426" s="4" t="s">
        <v>43</v>
      </c>
      <c r="G426" s="32">
        <f>+G427</f>
        <v>0</v>
      </c>
      <c r="H426" s="32">
        <f t="shared" si="168"/>
        <v>0</v>
      </c>
      <c r="I426" s="24">
        <f t="shared" si="146"/>
        <v>0</v>
      </c>
    </row>
    <row r="427" spans="1:10" s="2" customFormat="1" ht="47.25" hidden="1">
      <c r="A427" s="47" t="s">
        <v>74</v>
      </c>
      <c r="B427" s="4" t="s">
        <v>204</v>
      </c>
      <c r="C427" s="4" t="s">
        <v>33</v>
      </c>
      <c r="D427" s="4" t="s">
        <v>71</v>
      </c>
      <c r="E427" s="4" t="s">
        <v>275</v>
      </c>
      <c r="F427" s="4" t="s">
        <v>75</v>
      </c>
      <c r="G427" s="32">
        <f>+G428</f>
        <v>0</v>
      </c>
      <c r="H427" s="32">
        <f t="shared" si="168"/>
        <v>0</v>
      </c>
      <c r="I427" s="24">
        <f t="shared" si="146"/>
        <v>0</v>
      </c>
    </row>
    <row r="428" spans="1:10" s="2" customFormat="1" ht="31.5" hidden="1">
      <c r="A428" s="47" t="s">
        <v>48</v>
      </c>
      <c r="B428" s="4" t="s">
        <v>204</v>
      </c>
      <c r="C428" s="4" t="s">
        <v>33</v>
      </c>
      <c r="D428" s="4" t="s">
        <v>71</v>
      </c>
      <c r="E428" s="4" t="s">
        <v>275</v>
      </c>
      <c r="F428" s="4" t="s">
        <v>77</v>
      </c>
      <c r="G428" s="32"/>
      <c r="H428" s="32"/>
      <c r="I428" s="24">
        <f t="shared" si="146"/>
        <v>0</v>
      </c>
    </row>
    <row r="429" spans="1:10" s="2" customFormat="1" ht="90" customHeight="1">
      <c r="A429" s="47" t="s">
        <v>820</v>
      </c>
      <c r="B429" s="4" t="s">
        <v>204</v>
      </c>
      <c r="C429" s="4" t="s">
        <v>33</v>
      </c>
      <c r="D429" s="4" t="s">
        <v>71</v>
      </c>
      <c r="E429" s="4" t="s">
        <v>812</v>
      </c>
      <c r="F429" s="4"/>
      <c r="G429" s="32">
        <f>+G430</f>
        <v>150</v>
      </c>
      <c r="H429" s="32">
        <f t="shared" ref="H429:H433" si="169">+H430</f>
        <v>0</v>
      </c>
      <c r="I429" s="24">
        <f t="shared" si="146"/>
        <v>150</v>
      </c>
    </row>
    <row r="430" spans="1:10" s="2" customFormat="1" ht="27.75" customHeight="1">
      <c r="A430" s="47" t="s">
        <v>213</v>
      </c>
      <c r="B430" s="4" t="s">
        <v>204</v>
      </c>
      <c r="C430" s="4" t="s">
        <v>33</v>
      </c>
      <c r="D430" s="4" t="s">
        <v>71</v>
      </c>
      <c r="E430" s="4" t="s">
        <v>813</v>
      </c>
      <c r="F430" s="4"/>
      <c r="G430" s="32">
        <f>+G431</f>
        <v>150</v>
      </c>
      <c r="H430" s="32">
        <f t="shared" si="169"/>
        <v>0</v>
      </c>
      <c r="I430" s="24">
        <f t="shared" si="146"/>
        <v>150</v>
      </c>
    </row>
    <row r="431" spans="1:10" s="2" customFormat="1" ht="30" customHeight="1">
      <c r="A431" s="47" t="s">
        <v>214</v>
      </c>
      <c r="B431" s="4" t="s">
        <v>204</v>
      </c>
      <c r="C431" s="4" t="s">
        <v>33</v>
      </c>
      <c r="D431" s="4" t="s">
        <v>71</v>
      </c>
      <c r="E431" s="4" t="s">
        <v>814</v>
      </c>
      <c r="F431" s="4"/>
      <c r="G431" s="32">
        <f>+G432</f>
        <v>150</v>
      </c>
      <c r="H431" s="32">
        <f t="shared" si="169"/>
        <v>0</v>
      </c>
      <c r="I431" s="24">
        <f t="shared" si="146"/>
        <v>150</v>
      </c>
    </row>
    <row r="432" spans="1:10" s="3" customFormat="1" ht="29.25" customHeight="1">
      <c r="A432" s="47" t="s">
        <v>52</v>
      </c>
      <c r="B432" s="4" t="s">
        <v>204</v>
      </c>
      <c r="C432" s="4" t="s">
        <v>33</v>
      </c>
      <c r="D432" s="4" t="s">
        <v>71</v>
      </c>
      <c r="E432" s="4" t="s">
        <v>814</v>
      </c>
      <c r="F432" s="4" t="s">
        <v>53</v>
      </c>
      <c r="G432" s="32">
        <f>+G433</f>
        <v>150</v>
      </c>
      <c r="H432" s="32">
        <f t="shared" si="169"/>
        <v>0</v>
      </c>
      <c r="I432" s="24">
        <f t="shared" si="146"/>
        <v>150</v>
      </c>
      <c r="J432" s="2"/>
    </row>
    <row r="433" spans="1:11" s="3" customFormat="1" ht="30.75" customHeight="1">
      <c r="A433" s="47" t="s">
        <v>54</v>
      </c>
      <c r="B433" s="4" t="s">
        <v>204</v>
      </c>
      <c r="C433" s="4" t="s">
        <v>33</v>
      </c>
      <c r="D433" s="4" t="s">
        <v>71</v>
      </c>
      <c r="E433" s="4" t="s">
        <v>814</v>
      </c>
      <c r="F433" s="4" t="s">
        <v>55</v>
      </c>
      <c r="G433" s="32">
        <f>+G434</f>
        <v>150</v>
      </c>
      <c r="H433" s="32">
        <f t="shared" si="169"/>
        <v>0</v>
      </c>
      <c r="I433" s="24">
        <f t="shared" si="146"/>
        <v>150</v>
      </c>
      <c r="J433" s="2"/>
    </row>
    <row r="434" spans="1:11" s="3" customFormat="1" ht="47.25">
      <c r="A434" s="47" t="s">
        <v>58</v>
      </c>
      <c r="B434" s="4" t="s">
        <v>204</v>
      </c>
      <c r="C434" s="4" t="s">
        <v>33</v>
      </c>
      <c r="D434" s="4" t="s">
        <v>71</v>
      </c>
      <c r="E434" s="4" t="s">
        <v>814</v>
      </c>
      <c r="F434" s="4" t="s">
        <v>59</v>
      </c>
      <c r="G434" s="32">
        <v>150</v>
      </c>
      <c r="H434" s="32"/>
      <c r="I434" s="24">
        <f t="shared" ref="I434:I504" si="170">+G434+H434</f>
        <v>150</v>
      </c>
      <c r="J434" s="2"/>
    </row>
    <row r="435" spans="1:11" s="69" customFormat="1" ht="15.75">
      <c r="A435" s="94" t="s">
        <v>817</v>
      </c>
      <c r="B435" s="60" t="s">
        <v>204</v>
      </c>
      <c r="C435" s="60" t="s">
        <v>33</v>
      </c>
      <c r="D435" s="60" t="s">
        <v>147</v>
      </c>
      <c r="E435" s="60"/>
      <c r="F435" s="60"/>
      <c r="G435" s="74">
        <f>G436</f>
        <v>132</v>
      </c>
      <c r="H435" s="360">
        <f t="shared" ref="H435:I437" si="171">H436</f>
        <v>0</v>
      </c>
      <c r="I435" s="360">
        <f t="shared" si="171"/>
        <v>132</v>
      </c>
      <c r="J435" s="361"/>
      <c r="K435" s="68"/>
    </row>
    <row r="436" spans="1:11" s="69" customFormat="1" ht="78.75">
      <c r="A436" s="75" t="s">
        <v>818</v>
      </c>
      <c r="B436" s="60" t="s">
        <v>204</v>
      </c>
      <c r="C436" s="60" t="s">
        <v>33</v>
      </c>
      <c r="D436" s="60" t="s">
        <v>147</v>
      </c>
      <c r="E436" s="60" t="s">
        <v>819</v>
      </c>
      <c r="F436" s="60"/>
      <c r="G436" s="74">
        <f>G437</f>
        <v>132</v>
      </c>
      <c r="H436" s="360">
        <f t="shared" si="171"/>
        <v>0</v>
      </c>
      <c r="I436" s="360">
        <f t="shared" si="171"/>
        <v>132</v>
      </c>
      <c r="J436" s="361"/>
      <c r="K436" s="68"/>
    </row>
    <row r="437" spans="1:11" s="69" customFormat="1" ht="47.25">
      <c r="A437" s="72" t="s">
        <v>52</v>
      </c>
      <c r="B437" s="60" t="s">
        <v>204</v>
      </c>
      <c r="C437" s="60" t="s">
        <v>33</v>
      </c>
      <c r="D437" s="60" t="s">
        <v>147</v>
      </c>
      <c r="E437" s="60" t="s">
        <v>819</v>
      </c>
      <c r="F437" s="60" t="s">
        <v>53</v>
      </c>
      <c r="G437" s="74">
        <f>G438</f>
        <v>132</v>
      </c>
      <c r="H437" s="360">
        <f t="shared" si="171"/>
        <v>0</v>
      </c>
      <c r="I437" s="360">
        <f t="shared" si="171"/>
        <v>132</v>
      </c>
      <c r="J437" s="361"/>
      <c r="K437" s="68"/>
    </row>
    <row r="438" spans="1:11" s="69" customFormat="1" ht="47.25">
      <c r="A438" s="72" t="s">
        <v>54</v>
      </c>
      <c r="B438" s="60" t="s">
        <v>204</v>
      </c>
      <c r="C438" s="60" t="s">
        <v>33</v>
      </c>
      <c r="D438" s="60" t="s">
        <v>147</v>
      </c>
      <c r="E438" s="60" t="s">
        <v>819</v>
      </c>
      <c r="F438" s="60" t="s">
        <v>55</v>
      </c>
      <c r="G438" s="74">
        <f>G439+G440</f>
        <v>132</v>
      </c>
      <c r="H438" s="360">
        <f>H439+H440</f>
        <v>0</v>
      </c>
      <c r="I438" s="360">
        <f>I439+I440</f>
        <v>132</v>
      </c>
      <c r="J438" s="361"/>
      <c r="K438" s="68"/>
    </row>
    <row r="439" spans="1:11" s="69" customFormat="1" ht="47.25">
      <c r="A439" s="72" t="s">
        <v>150</v>
      </c>
      <c r="B439" s="60" t="s">
        <v>204</v>
      </c>
      <c r="C439" s="60" t="s">
        <v>33</v>
      </c>
      <c r="D439" s="60" t="s">
        <v>147</v>
      </c>
      <c r="E439" s="60" t="s">
        <v>819</v>
      </c>
      <c r="F439" s="60" t="s">
        <v>57</v>
      </c>
      <c r="G439" s="74"/>
      <c r="H439" s="360"/>
      <c r="I439" s="360">
        <f>G439+H439</f>
        <v>0</v>
      </c>
      <c r="J439" s="361"/>
      <c r="K439" s="68"/>
    </row>
    <row r="440" spans="1:11" s="69" customFormat="1" ht="47.25">
      <c r="A440" s="72" t="s">
        <v>58</v>
      </c>
      <c r="B440" s="60" t="s">
        <v>204</v>
      </c>
      <c r="C440" s="60" t="s">
        <v>33</v>
      </c>
      <c r="D440" s="60" t="s">
        <v>147</v>
      </c>
      <c r="E440" s="60" t="s">
        <v>819</v>
      </c>
      <c r="F440" s="60" t="s">
        <v>59</v>
      </c>
      <c r="G440" s="74">
        <v>132</v>
      </c>
      <c r="H440" s="360"/>
      <c r="I440" s="360">
        <f>G440+H440</f>
        <v>132</v>
      </c>
      <c r="J440" s="361"/>
      <c r="K440" s="68"/>
    </row>
    <row r="441" spans="1:11" s="3" customFormat="1" ht="15.75">
      <c r="A441" s="47" t="s">
        <v>215</v>
      </c>
      <c r="B441" s="4" t="s">
        <v>204</v>
      </c>
      <c r="C441" s="4" t="s">
        <v>33</v>
      </c>
      <c r="D441" s="4" t="s">
        <v>216</v>
      </c>
      <c r="E441" s="4" t="s">
        <v>29</v>
      </c>
      <c r="F441" s="4" t="s">
        <v>17</v>
      </c>
      <c r="G441" s="32">
        <f>+G442</f>
        <v>0</v>
      </c>
      <c r="H441" s="32">
        <f t="shared" ref="H441:H445" si="172">+H442</f>
        <v>0</v>
      </c>
      <c r="I441" s="24">
        <f t="shared" si="170"/>
        <v>0</v>
      </c>
      <c r="J441" s="2"/>
    </row>
    <row r="442" spans="1:11" s="3" customFormat="1" ht="15.75">
      <c r="A442" s="47" t="s">
        <v>217</v>
      </c>
      <c r="B442" s="4" t="s">
        <v>204</v>
      </c>
      <c r="C442" s="4" t="s">
        <v>33</v>
      </c>
      <c r="D442" s="4" t="s">
        <v>216</v>
      </c>
      <c r="E442" s="4" t="s">
        <v>357</v>
      </c>
      <c r="F442" s="4" t="s">
        <v>17</v>
      </c>
      <c r="G442" s="32">
        <f>+G443</f>
        <v>0</v>
      </c>
      <c r="H442" s="32">
        <f t="shared" si="172"/>
        <v>0</v>
      </c>
      <c r="I442" s="24">
        <f t="shared" si="170"/>
        <v>0</v>
      </c>
      <c r="J442" s="2"/>
    </row>
    <row r="443" spans="1:11" s="3" customFormat="1" ht="63">
      <c r="A443" s="47" t="s">
        <v>820</v>
      </c>
      <c r="B443" s="4" t="s">
        <v>204</v>
      </c>
      <c r="C443" s="4" t="s">
        <v>33</v>
      </c>
      <c r="D443" s="4" t="s">
        <v>216</v>
      </c>
      <c r="E443" s="4" t="s">
        <v>812</v>
      </c>
      <c r="F443" s="4" t="s">
        <v>17</v>
      </c>
      <c r="G443" s="32">
        <f>+G444</f>
        <v>0</v>
      </c>
      <c r="H443" s="32">
        <f t="shared" si="172"/>
        <v>0</v>
      </c>
      <c r="I443" s="24">
        <f t="shared" si="170"/>
        <v>0</v>
      </c>
      <c r="J443" s="2"/>
    </row>
    <row r="444" spans="1:11" s="3" customFormat="1" ht="31.5">
      <c r="A444" s="47" t="s">
        <v>213</v>
      </c>
      <c r="B444" s="4" t="s">
        <v>204</v>
      </c>
      <c r="C444" s="4" t="s">
        <v>33</v>
      </c>
      <c r="D444" s="4" t="s">
        <v>216</v>
      </c>
      <c r="E444" s="4" t="s">
        <v>813</v>
      </c>
      <c r="F444" s="4"/>
      <c r="G444" s="32">
        <f>+G445</f>
        <v>0</v>
      </c>
      <c r="H444" s="32">
        <f t="shared" si="172"/>
        <v>0</v>
      </c>
      <c r="I444" s="24">
        <f t="shared" si="170"/>
        <v>0</v>
      </c>
      <c r="J444" s="2"/>
    </row>
    <row r="445" spans="1:11" s="3" customFormat="1" ht="30.75" customHeight="1">
      <c r="A445" s="47" t="s">
        <v>60</v>
      </c>
      <c r="B445" s="4" t="s">
        <v>204</v>
      </c>
      <c r="C445" s="4" t="s">
        <v>33</v>
      </c>
      <c r="D445" s="4" t="s">
        <v>216</v>
      </c>
      <c r="E445" s="4" t="s">
        <v>814</v>
      </c>
      <c r="F445" s="4" t="s">
        <v>93</v>
      </c>
      <c r="G445" s="32">
        <f>+G446</f>
        <v>0</v>
      </c>
      <c r="H445" s="32">
        <f t="shared" si="172"/>
        <v>0</v>
      </c>
      <c r="I445" s="24">
        <f t="shared" si="170"/>
        <v>0</v>
      </c>
      <c r="J445" s="2"/>
    </row>
    <row r="446" spans="1:11" s="3" customFormat="1" ht="24" customHeight="1">
      <c r="A446" s="47" t="s">
        <v>214</v>
      </c>
      <c r="B446" s="5">
        <v>991</v>
      </c>
      <c r="C446" s="4" t="s">
        <v>33</v>
      </c>
      <c r="D446" s="4" t="s">
        <v>216</v>
      </c>
      <c r="E446" s="4" t="s">
        <v>814</v>
      </c>
      <c r="F446" s="4" t="s">
        <v>928</v>
      </c>
      <c r="G446" s="32"/>
      <c r="H446" s="32"/>
      <c r="I446" s="24">
        <f t="shared" si="170"/>
        <v>0</v>
      </c>
      <c r="J446" s="2"/>
    </row>
    <row r="447" spans="1:11" s="3" customFormat="1" ht="32.25" customHeight="1">
      <c r="A447" s="47" t="s">
        <v>218</v>
      </c>
      <c r="B447" s="4" t="s">
        <v>204</v>
      </c>
      <c r="C447" s="4" t="s">
        <v>33</v>
      </c>
      <c r="D447" s="4" t="s">
        <v>219</v>
      </c>
      <c r="E447" s="4"/>
      <c r="F447" s="4"/>
      <c r="G447" s="32">
        <f>+G448+G466+G470+G475+G485+G506</f>
        <v>3277.9500000000003</v>
      </c>
      <c r="H447" s="32">
        <f t="shared" ref="H447" si="173">+H448+H466+H470+H475+H485+H506</f>
        <v>0</v>
      </c>
      <c r="I447" s="24">
        <f t="shared" si="170"/>
        <v>3277.9500000000003</v>
      </c>
      <c r="J447" s="2"/>
    </row>
    <row r="448" spans="1:11" ht="31.5">
      <c r="A448" s="47" t="s">
        <v>160</v>
      </c>
      <c r="B448" s="4" t="s">
        <v>204</v>
      </c>
      <c r="C448" s="4" t="s">
        <v>33</v>
      </c>
      <c r="D448" s="4" t="s">
        <v>219</v>
      </c>
      <c r="E448" s="4" t="s">
        <v>357</v>
      </c>
      <c r="F448" s="4"/>
      <c r="G448" s="32">
        <f>+G449+G456</f>
        <v>2936.9500000000003</v>
      </c>
      <c r="H448" s="32">
        <f t="shared" ref="H448" si="174">+H449+H456</f>
        <v>0</v>
      </c>
      <c r="I448" s="24">
        <f t="shared" si="170"/>
        <v>2936.9500000000003</v>
      </c>
    </row>
    <row r="449" spans="1:11" ht="31.5">
      <c r="A449" s="47" t="s">
        <v>160</v>
      </c>
      <c r="B449" s="4" t="s">
        <v>204</v>
      </c>
      <c r="C449" s="4" t="s">
        <v>33</v>
      </c>
      <c r="D449" s="4" t="s">
        <v>219</v>
      </c>
      <c r="E449" s="4" t="s">
        <v>358</v>
      </c>
      <c r="F449" s="4"/>
      <c r="G449" s="32">
        <f>+G450</f>
        <v>2543.0500000000002</v>
      </c>
      <c r="H449" s="32">
        <f t="shared" ref="H449:H451" si="175">+H450</f>
        <v>0</v>
      </c>
      <c r="I449" s="24">
        <f t="shared" si="170"/>
        <v>2543.0500000000002</v>
      </c>
    </row>
    <row r="450" spans="1:11" ht="31.5">
      <c r="A450" s="47" t="s">
        <v>161</v>
      </c>
      <c r="B450" s="4" t="s">
        <v>204</v>
      </c>
      <c r="C450" s="4" t="s">
        <v>33</v>
      </c>
      <c r="D450" s="4" t="s">
        <v>219</v>
      </c>
      <c r="E450" s="4" t="s">
        <v>358</v>
      </c>
      <c r="F450" s="4"/>
      <c r="G450" s="32">
        <f>+G451</f>
        <v>2543.0500000000002</v>
      </c>
      <c r="H450" s="32">
        <f t="shared" si="175"/>
        <v>0</v>
      </c>
      <c r="I450" s="24">
        <f t="shared" si="170"/>
        <v>2543.0500000000002</v>
      </c>
    </row>
    <row r="451" spans="1:11" ht="110.25">
      <c r="A451" s="47" t="s">
        <v>42</v>
      </c>
      <c r="B451" s="4" t="s">
        <v>204</v>
      </c>
      <c r="C451" s="4" t="s">
        <v>33</v>
      </c>
      <c r="D451" s="4" t="s">
        <v>219</v>
      </c>
      <c r="E451" s="4" t="s">
        <v>358</v>
      </c>
      <c r="F451" s="4" t="s">
        <v>43</v>
      </c>
      <c r="G451" s="32">
        <f>+G452</f>
        <v>2543.0500000000002</v>
      </c>
      <c r="H451" s="32">
        <f t="shared" si="175"/>
        <v>0</v>
      </c>
      <c r="I451" s="24">
        <f t="shared" si="170"/>
        <v>2543.0500000000002</v>
      </c>
    </row>
    <row r="452" spans="1:11" ht="47.25">
      <c r="A452" s="47" t="s">
        <v>74</v>
      </c>
      <c r="B452" s="4" t="s">
        <v>204</v>
      </c>
      <c r="C452" s="4" t="s">
        <v>33</v>
      </c>
      <c r="D452" s="4" t="s">
        <v>219</v>
      </c>
      <c r="E452" s="4" t="s">
        <v>358</v>
      </c>
      <c r="F452" s="4" t="s">
        <v>75</v>
      </c>
      <c r="G452" s="32">
        <f>+G453+G454+G455</f>
        <v>2543.0500000000002</v>
      </c>
      <c r="H452" s="32">
        <f t="shared" ref="H452" si="176">+H453+H454+H455</f>
        <v>0</v>
      </c>
      <c r="I452" s="24">
        <f t="shared" si="170"/>
        <v>2543.0500000000002</v>
      </c>
    </row>
    <row r="453" spans="1:11" ht="31.5">
      <c r="A453" s="47" t="s">
        <v>46</v>
      </c>
      <c r="B453" s="4" t="s">
        <v>204</v>
      </c>
      <c r="C453" s="4" t="s">
        <v>33</v>
      </c>
      <c r="D453" s="4" t="s">
        <v>219</v>
      </c>
      <c r="E453" s="4" t="s">
        <v>358</v>
      </c>
      <c r="F453" s="4" t="s">
        <v>76</v>
      </c>
      <c r="G453" s="32">
        <v>1953.19</v>
      </c>
      <c r="H453" s="32"/>
      <c r="I453" s="24">
        <f t="shared" si="170"/>
        <v>1953.19</v>
      </c>
    </row>
    <row r="454" spans="1:11" ht="31.5" hidden="1">
      <c r="A454" s="47" t="s">
        <v>48</v>
      </c>
      <c r="B454" s="4" t="s">
        <v>204</v>
      </c>
      <c r="C454" s="4" t="s">
        <v>33</v>
      </c>
      <c r="D454" s="4" t="s">
        <v>219</v>
      </c>
      <c r="E454" s="4" t="s">
        <v>358</v>
      </c>
      <c r="F454" s="4" t="s">
        <v>77</v>
      </c>
      <c r="G454" s="32"/>
      <c r="H454" s="32"/>
      <c r="I454" s="24">
        <f t="shared" si="170"/>
        <v>0</v>
      </c>
    </row>
    <row r="455" spans="1:11" ht="94.5">
      <c r="A455" s="47" t="s">
        <v>78</v>
      </c>
      <c r="B455" s="4" t="s">
        <v>204</v>
      </c>
      <c r="C455" s="4" t="s">
        <v>33</v>
      </c>
      <c r="D455" s="4" t="s">
        <v>219</v>
      </c>
      <c r="E455" s="4" t="s">
        <v>358</v>
      </c>
      <c r="F455" s="4" t="s">
        <v>79</v>
      </c>
      <c r="G455" s="32">
        <v>589.86</v>
      </c>
      <c r="H455" s="32"/>
      <c r="I455" s="24">
        <f t="shared" si="170"/>
        <v>589.86</v>
      </c>
    </row>
    <row r="456" spans="1:11" s="3" customFormat="1" ht="56.25" customHeight="1">
      <c r="A456" s="47" t="s">
        <v>221</v>
      </c>
      <c r="B456" s="4" t="s">
        <v>204</v>
      </c>
      <c r="C456" s="4" t="s">
        <v>33</v>
      </c>
      <c r="D456" s="4" t="s">
        <v>219</v>
      </c>
      <c r="E456" s="4" t="s">
        <v>401</v>
      </c>
      <c r="F456" s="4"/>
      <c r="G456" s="32">
        <f>+G457+G462</f>
        <v>393.9</v>
      </c>
      <c r="H456" s="32">
        <f t="shared" ref="H456" si="177">+H457+H462</f>
        <v>0</v>
      </c>
      <c r="I456" s="24">
        <f t="shared" si="170"/>
        <v>393.9</v>
      </c>
      <c r="J456" s="2">
        <v>393.9</v>
      </c>
      <c r="K456" s="3">
        <f>J456-G456</f>
        <v>0</v>
      </c>
    </row>
    <row r="457" spans="1:11" s="3" customFormat="1" ht="25.5" customHeight="1">
      <c r="A457" s="47" t="s">
        <v>42</v>
      </c>
      <c r="B457" s="4" t="s">
        <v>204</v>
      </c>
      <c r="C457" s="4" t="s">
        <v>33</v>
      </c>
      <c r="D457" s="4" t="s">
        <v>219</v>
      </c>
      <c r="E457" s="4" t="s">
        <v>401</v>
      </c>
      <c r="F457" s="4" t="s">
        <v>43</v>
      </c>
      <c r="G457" s="32">
        <f>+G458</f>
        <v>381.07</v>
      </c>
      <c r="H457" s="32">
        <f t="shared" ref="H457" si="178">+H458</f>
        <v>0</v>
      </c>
      <c r="I457" s="24">
        <f t="shared" si="170"/>
        <v>381.07</v>
      </c>
      <c r="J457" s="2"/>
    </row>
    <row r="458" spans="1:11" s="3" customFormat="1" ht="47.25">
      <c r="A458" s="47" t="s">
        <v>74</v>
      </c>
      <c r="B458" s="4" t="s">
        <v>204</v>
      </c>
      <c r="C458" s="4" t="s">
        <v>33</v>
      </c>
      <c r="D458" s="4" t="s">
        <v>219</v>
      </c>
      <c r="E458" s="4" t="s">
        <v>401</v>
      </c>
      <c r="F458" s="4" t="s">
        <v>75</v>
      </c>
      <c r="G458" s="32">
        <f>+G459+G460+G461</f>
        <v>381.07</v>
      </c>
      <c r="H458" s="32">
        <f t="shared" ref="H458" si="179">+H459+H460+H461</f>
        <v>0</v>
      </c>
      <c r="I458" s="24">
        <f t="shared" si="170"/>
        <v>381.07</v>
      </c>
      <c r="J458" s="2"/>
    </row>
    <row r="459" spans="1:11" s="3" customFormat="1" ht="31.5">
      <c r="A459" s="47" t="s">
        <v>46</v>
      </c>
      <c r="B459" s="4" t="s">
        <v>204</v>
      </c>
      <c r="C459" s="4" t="s">
        <v>33</v>
      </c>
      <c r="D459" s="4" t="s">
        <v>219</v>
      </c>
      <c r="E459" s="4" t="s">
        <v>401</v>
      </c>
      <c r="F459" s="4" t="s">
        <v>76</v>
      </c>
      <c r="G459" s="32">
        <v>292.68</v>
      </c>
      <c r="H459" s="32"/>
      <c r="I459" s="24">
        <f t="shared" si="170"/>
        <v>292.68</v>
      </c>
      <c r="J459" s="2"/>
    </row>
    <row r="460" spans="1:11" s="3" customFormat="1" ht="31.5" hidden="1">
      <c r="A460" s="47" t="s">
        <v>48</v>
      </c>
      <c r="B460" s="4" t="s">
        <v>204</v>
      </c>
      <c r="C460" s="4" t="s">
        <v>33</v>
      </c>
      <c r="D460" s="4" t="s">
        <v>219</v>
      </c>
      <c r="E460" s="4" t="s">
        <v>401</v>
      </c>
      <c r="F460" s="4" t="s">
        <v>77</v>
      </c>
      <c r="G460" s="32"/>
      <c r="H460" s="32"/>
      <c r="I460" s="24">
        <f t="shared" si="170"/>
        <v>0</v>
      </c>
      <c r="J460" s="2"/>
    </row>
    <row r="461" spans="1:11" s="3" customFormat="1" ht="94.5">
      <c r="A461" s="47" t="s">
        <v>78</v>
      </c>
      <c r="B461" s="4" t="s">
        <v>204</v>
      </c>
      <c r="C461" s="4" t="s">
        <v>33</v>
      </c>
      <c r="D461" s="4" t="s">
        <v>219</v>
      </c>
      <c r="E461" s="4" t="s">
        <v>401</v>
      </c>
      <c r="F461" s="4" t="s">
        <v>79</v>
      </c>
      <c r="G461" s="32">
        <v>88.39</v>
      </c>
      <c r="H461" s="32"/>
      <c r="I461" s="24">
        <f t="shared" si="170"/>
        <v>88.39</v>
      </c>
      <c r="J461" s="2"/>
    </row>
    <row r="462" spans="1:11" s="3" customFormat="1" ht="47.25">
      <c r="A462" s="47" t="s">
        <v>52</v>
      </c>
      <c r="B462" s="4" t="s">
        <v>204</v>
      </c>
      <c r="C462" s="4" t="s">
        <v>33</v>
      </c>
      <c r="D462" s="4" t="s">
        <v>219</v>
      </c>
      <c r="E462" s="4" t="s">
        <v>401</v>
      </c>
      <c r="F462" s="4" t="s">
        <v>53</v>
      </c>
      <c r="G462" s="32">
        <f>+G463</f>
        <v>12.83</v>
      </c>
      <c r="H462" s="32">
        <f t="shared" ref="H462" si="180">+H463</f>
        <v>0</v>
      </c>
      <c r="I462" s="24">
        <f t="shared" si="170"/>
        <v>12.83</v>
      </c>
      <c r="J462" s="2"/>
    </row>
    <row r="463" spans="1:11" s="3" customFormat="1" ht="47.25">
      <c r="A463" s="47" t="s">
        <v>54</v>
      </c>
      <c r="B463" s="4" t="s">
        <v>204</v>
      </c>
      <c r="C463" s="4" t="s">
        <v>33</v>
      </c>
      <c r="D463" s="4" t="s">
        <v>219</v>
      </c>
      <c r="E463" s="4" t="s">
        <v>401</v>
      </c>
      <c r="F463" s="4" t="s">
        <v>55</v>
      </c>
      <c r="G463" s="32">
        <f>+G464+G465</f>
        <v>12.83</v>
      </c>
      <c r="H463" s="32">
        <f t="shared" ref="H463" si="181">+H464+H465</f>
        <v>0</v>
      </c>
      <c r="I463" s="24">
        <f t="shared" si="170"/>
        <v>12.83</v>
      </c>
      <c r="J463" s="2"/>
    </row>
    <row r="464" spans="1:11" s="3" customFormat="1" ht="47.25">
      <c r="A464" s="47" t="s">
        <v>150</v>
      </c>
      <c r="B464" s="4" t="s">
        <v>204</v>
      </c>
      <c r="C464" s="4" t="s">
        <v>33</v>
      </c>
      <c r="D464" s="4" t="s">
        <v>219</v>
      </c>
      <c r="E464" s="4" t="s">
        <v>401</v>
      </c>
      <c r="F464" s="4" t="s">
        <v>57</v>
      </c>
      <c r="G464" s="32">
        <v>7.83</v>
      </c>
      <c r="H464" s="32"/>
      <c r="I464" s="24">
        <f t="shared" si="170"/>
        <v>7.83</v>
      </c>
      <c r="J464" s="2"/>
    </row>
    <row r="465" spans="1:10" s="3" customFormat="1" ht="47.25">
      <c r="A465" s="47" t="s">
        <v>58</v>
      </c>
      <c r="B465" s="4" t="s">
        <v>204</v>
      </c>
      <c r="C465" s="4" t="s">
        <v>33</v>
      </c>
      <c r="D465" s="4" t="s">
        <v>219</v>
      </c>
      <c r="E465" s="4" t="s">
        <v>401</v>
      </c>
      <c r="F465" s="4" t="s">
        <v>59</v>
      </c>
      <c r="G465" s="32">
        <v>5</v>
      </c>
      <c r="H465" s="32"/>
      <c r="I465" s="24">
        <f t="shared" si="170"/>
        <v>5</v>
      </c>
      <c r="J465" s="2"/>
    </row>
    <row r="466" spans="1:10" s="3" customFormat="1" ht="60.75" customHeight="1">
      <c r="A466" s="47" t="s">
        <v>220</v>
      </c>
      <c r="B466" s="4" t="s">
        <v>204</v>
      </c>
      <c r="C466" s="4" t="s">
        <v>33</v>
      </c>
      <c r="D466" s="4" t="s">
        <v>219</v>
      </c>
      <c r="E466" s="4" t="s">
        <v>400</v>
      </c>
      <c r="F466" s="4"/>
      <c r="G466" s="32">
        <f>+G467</f>
        <v>1</v>
      </c>
      <c r="H466" s="32">
        <f t="shared" ref="H466:H468" si="182">+H467</f>
        <v>0</v>
      </c>
      <c r="I466" s="24">
        <f t="shared" si="170"/>
        <v>1</v>
      </c>
      <c r="J466" s="2"/>
    </row>
    <row r="467" spans="1:10" s="3" customFormat="1" ht="29.25" customHeight="1">
      <c r="A467" s="47" t="s">
        <v>52</v>
      </c>
      <c r="B467" s="4" t="s">
        <v>204</v>
      </c>
      <c r="C467" s="4" t="s">
        <v>33</v>
      </c>
      <c r="D467" s="4" t="s">
        <v>219</v>
      </c>
      <c r="E467" s="4" t="s">
        <v>400</v>
      </c>
      <c r="F467" s="4" t="s">
        <v>53</v>
      </c>
      <c r="G467" s="32">
        <f>+G468</f>
        <v>1</v>
      </c>
      <c r="H467" s="32">
        <f t="shared" si="182"/>
        <v>0</v>
      </c>
      <c r="I467" s="24">
        <f t="shared" si="170"/>
        <v>1</v>
      </c>
      <c r="J467" s="2"/>
    </row>
    <row r="468" spans="1:10" s="3" customFormat="1" ht="29.25" customHeight="1">
      <c r="A468" s="47" t="s">
        <v>54</v>
      </c>
      <c r="B468" s="4" t="s">
        <v>204</v>
      </c>
      <c r="C468" s="4" t="s">
        <v>33</v>
      </c>
      <c r="D468" s="4" t="s">
        <v>219</v>
      </c>
      <c r="E468" s="4" t="s">
        <v>400</v>
      </c>
      <c r="F468" s="4" t="s">
        <v>55</v>
      </c>
      <c r="G468" s="32">
        <f>+G469</f>
        <v>1</v>
      </c>
      <c r="H468" s="32">
        <f t="shared" si="182"/>
        <v>0</v>
      </c>
      <c r="I468" s="24">
        <f t="shared" si="170"/>
        <v>1</v>
      </c>
      <c r="J468" s="2"/>
    </row>
    <row r="469" spans="1:10" s="3" customFormat="1" ht="53.25" customHeight="1">
      <c r="A469" s="47" t="s">
        <v>58</v>
      </c>
      <c r="B469" s="4" t="s">
        <v>204</v>
      </c>
      <c r="C469" s="4" t="s">
        <v>33</v>
      </c>
      <c r="D469" s="4" t="s">
        <v>219</v>
      </c>
      <c r="E469" s="4" t="s">
        <v>400</v>
      </c>
      <c r="F469" s="4" t="s">
        <v>59</v>
      </c>
      <c r="G469" s="32">
        <v>1</v>
      </c>
      <c r="H469" s="32"/>
      <c r="I469" s="24">
        <f t="shared" si="170"/>
        <v>1</v>
      </c>
      <c r="J469" s="2"/>
    </row>
    <row r="470" spans="1:10" s="3" customFormat="1" ht="38.25" customHeight="1">
      <c r="A470" s="47" t="s">
        <v>222</v>
      </c>
      <c r="B470" s="4" t="s">
        <v>204</v>
      </c>
      <c r="C470" s="4" t="s">
        <v>33</v>
      </c>
      <c r="D470" s="4" t="s">
        <v>219</v>
      </c>
      <c r="E470" s="4" t="s">
        <v>402</v>
      </c>
      <c r="F470" s="4" t="s">
        <v>17</v>
      </c>
      <c r="G470" s="32">
        <f>+G471</f>
        <v>80</v>
      </c>
      <c r="H470" s="32">
        <f t="shared" ref="H470:H473" si="183">+H471</f>
        <v>0</v>
      </c>
      <c r="I470" s="24">
        <f t="shared" si="170"/>
        <v>80</v>
      </c>
      <c r="J470" s="2"/>
    </row>
    <row r="471" spans="1:10" s="3" customFormat="1" ht="78.75" customHeight="1">
      <c r="A471" s="47" t="s">
        <v>223</v>
      </c>
      <c r="B471" s="4" t="s">
        <v>204</v>
      </c>
      <c r="C471" s="4" t="s">
        <v>33</v>
      </c>
      <c r="D471" s="4" t="s">
        <v>219</v>
      </c>
      <c r="E471" s="4" t="s">
        <v>403</v>
      </c>
      <c r="F471" s="4"/>
      <c r="G471" s="32">
        <f>+G472</f>
        <v>80</v>
      </c>
      <c r="H471" s="32">
        <f t="shared" si="183"/>
        <v>0</v>
      </c>
      <c r="I471" s="24">
        <f t="shared" si="170"/>
        <v>80</v>
      </c>
      <c r="J471" s="2"/>
    </row>
    <row r="472" spans="1:10" s="3" customFormat="1" ht="66" customHeight="1">
      <c r="A472" s="47" t="s">
        <v>52</v>
      </c>
      <c r="B472" s="4" t="s">
        <v>204</v>
      </c>
      <c r="C472" s="4" t="s">
        <v>33</v>
      </c>
      <c r="D472" s="4" t="s">
        <v>219</v>
      </c>
      <c r="E472" s="4" t="s">
        <v>404</v>
      </c>
      <c r="F472" s="4">
        <v>200</v>
      </c>
      <c r="G472" s="32">
        <f>+G473</f>
        <v>80</v>
      </c>
      <c r="H472" s="32">
        <f t="shared" si="183"/>
        <v>0</v>
      </c>
      <c r="I472" s="24">
        <f t="shared" si="170"/>
        <v>80</v>
      </c>
      <c r="J472" s="2"/>
    </row>
    <row r="473" spans="1:10" s="3" customFormat="1" ht="31.5" customHeight="1">
      <c r="A473" s="47" t="s">
        <v>54</v>
      </c>
      <c r="B473" s="4" t="s">
        <v>204</v>
      </c>
      <c r="C473" s="4" t="s">
        <v>33</v>
      </c>
      <c r="D473" s="4" t="s">
        <v>219</v>
      </c>
      <c r="E473" s="4" t="s">
        <v>404</v>
      </c>
      <c r="F473" s="4">
        <v>240</v>
      </c>
      <c r="G473" s="32">
        <f>+G474</f>
        <v>80</v>
      </c>
      <c r="H473" s="32">
        <f t="shared" si="183"/>
        <v>0</v>
      </c>
      <c r="I473" s="24">
        <f t="shared" si="170"/>
        <v>80</v>
      </c>
      <c r="J473" s="2"/>
    </row>
    <row r="474" spans="1:10" s="3" customFormat="1" ht="25.5" customHeight="1">
      <c r="A474" s="47" t="s">
        <v>58</v>
      </c>
      <c r="B474" s="4" t="s">
        <v>204</v>
      </c>
      <c r="C474" s="4" t="s">
        <v>33</v>
      </c>
      <c r="D474" s="4" t="s">
        <v>219</v>
      </c>
      <c r="E474" s="4" t="s">
        <v>404</v>
      </c>
      <c r="F474" s="4">
        <v>244</v>
      </c>
      <c r="G474" s="32">
        <v>80</v>
      </c>
      <c r="H474" s="32"/>
      <c r="I474" s="24">
        <f t="shared" si="170"/>
        <v>80</v>
      </c>
      <c r="J474" s="2"/>
    </row>
    <row r="475" spans="1:10" s="3" customFormat="1" ht="48.75" customHeight="1">
      <c r="A475" s="47" t="s">
        <v>224</v>
      </c>
      <c r="B475" s="4" t="s">
        <v>204</v>
      </c>
      <c r="C475" s="4" t="s">
        <v>33</v>
      </c>
      <c r="D475" s="4" t="s">
        <v>219</v>
      </c>
      <c r="E475" s="4" t="s">
        <v>405</v>
      </c>
      <c r="F475" s="4" t="s">
        <v>17</v>
      </c>
      <c r="G475" s="32">
        <f>+G476</f>
        <v>10</v>
      </c>
      <c r="H475" s="32">
        <f t="shared" ref="H475:H477" si="184">+H476</f>
        <v>0</v>
      </c>
      <c r="I475" s="24">
        <f t="shared" si="170"/>
        <v>10</v>
      </c>
      <c r="J475" s="2"/>
    </row>
    <row r="476" spans="1:10" s="3" customFormat="1" ht="32.25" customHeight="1">
      <c r="A476" s="47" t="s">
        <v>225</v>
      </c>
      <c r="B476" s="4" t="s">
        <v>204</v>
      </c>
      <c r="C476" s="4" t="s">
        <v>33</v>
      </c>
      <c r="D476" s="4" t="s">
        <v>219</v>
      </c>
      <c r="E476" s="4" t="s">
        <v>406</v>
      </c>
      <c r="F476" s="4"/>
      <c r="G476" s="32">
        <f>+G477</f>
        <v>10</v>
      </c>
      <c r="H476" s="32">
        <f t="shared" si="184"/>
        <v>0</v>
      </c>
      <c r="I476" s="24">
        <f t="shared" si="170"/>
        <v>10</v>
      </c>
      <c r="J476" s="2"/>
    </row>
    <row r="477" spans="1:10" s="3" customFormat="1" ht="63.75" customHeight="1">
      <c r="A477" s="47" t="s">
        <v>226</v>
      </c>
      <c r="B477" s="4" t="s">
        <v>204</v>
      </c>
      <c r="C477" s="4" t="s">
        <v>33</v>
      </c>
      <c r="D477" s="4" t="s">
        <v>219</v>
      </c>
      <c r="E477" s="4" t="s">
        <v>407</v>
      </c>
      <c r="F477" s="4"/>
      <c r="G477" s="32">
        <f>+G478</f>
        <v>10</v>
      </c>
      <c r="H477" s="32">
        <f t="shared" si="184"/>
        <v>0</v>
      </c>
      <c r="I477" s="24">
        <f t="shared" si="170"/>
        <v>10</v>
      </c>
      <c r="J477" s="2"/>
    </row>
    <row r="478" spans="1:10" s="3" customFormat="1" ht="47.25" customHeight="1">
      <c r="A478" s="47" t="s">
        <v>227</v>
      </c>
      <c r="B478" s="4" t="s">
        <v>204</v>
      </c>
      <c r="C478" s="4" t="s">
        <v>33</v>
      </c>
      <c r="D478" s="4" t="s">
        <v>219</v>
      </c>
      <c r="E478" s="4" t="s">
        <v>408</v>
      </c>
      <c r="F478" s="4"/>
      <c r="G478" s="32">
        <f>+G479+G482</f>
        <v>10</v>
      </c>
      <c r="H478" s="32">
        <f t="shared" ref="H478" si="185">+H479+H482</f>
        <v>0</v>
      </c>
      <c r="I478" s="24">
        <f t="shared" si="170"/>
        <v>10</v>
      </c>
      <c r="J478" s="2"/>
    </row>
    <row r="479" spans="1:10" s="3" customFormat="1" ht="31.5" hidden="1" customHeight="1">
      <c r="A479" s="47" t="s">
        <v>52</v>
      </c>
      <c r="B479" s="4" t="s">
        <v>204</v>
      </c>
      <c r="C479" s="4" t="s">
        <v>33</v>
      </c>
      <c r="D479" s="4" t="s">
        <v>219</v>
      </c>
      <c r="E479" s="4" t="s">
        <v>408</v>
      </c>
      <c r="F479" s="4">
        <v>200</v>
      </c>
      <c r="G479" s="32">
        <f>+G480</f>
        <v>0</v>
      </c>
      <c r="H479" s="32">
        <f t="shared" ref="H479:H480" si="186">+H480</f>
        <v>0</v>
      </c>
      <c r="I479" s="24">
        <f t="shared" si="170"/>
        <v>0</v>
      </c>
      <c r="J479" s="2"/>
    </row>
    <row r="480" spans="1:10" s="3" customFormat="1" ht="31.5" hidden="1" customHeight="1">
      <c r="A480" s="47" t="s">
        <v>54</v>
      </c>
      <c r="B480" s="4" t="s">
        <v>204</v>
      </c>
      <c r="C480" s="4" t="s">
        <v>33</v>
      </c>
      <c r="D480" s="4" t="s">
        <v>219</v>
      </c>
      <c r="E480" s="4" t="s">
        <v>408</v>
      </c>
      <c r="F480" s="4">
        <v>240</v>
      </c>
      <c r="G480" s="32">
        <f>+G481</f>
        <v>0</v>
      </c>
      <c r="H480" s="32">
        <f t="shared" si="186"/>
        <v>0</v>
      </c>
      <c r="I480" s="24">
        <f t="shared" si="170"/>
        <v>0</v>
      </c>
      <c r="J480" s="2"/>
    </row>
    <row r="481" spans="1:10" s="3" customFormat="1" ht="51" hidden="1" customHeight="1">
      <c r="A481" s="47" t="s">
        <v>58</v>
      </c>
      <c r="B481" s="4" t="s">
        <v>204</v>
      </c>
      <c r="C481" s="4" t="s">
        <v>33</v>
      </c>
      <c r="D481" s="4" t="s">
        <v>219</v>
      </c>
      <c r="E481" s="4" t="s">
        <v>408</v>
      </c>
      <c r="F481" s="4">
        <v>244</v>
      </c>
      <c r="G481" s="32"/>
      <c r="H481" s="32"/>
      <c r="I481" s="24">
        <f t="shared" si="170"/>
        <v>0</v>
      </c>
      <c r="J481" s="2"/>
    </row>
    <row r="482" spans="1:10" s="3" customFormat="1" ht="15.75">
      <c r="A482" s="47" t="s">
        <v>60</v>
      </c>
      <c r="B482" s="4" t="s">
        <v>204</v>
      </c>
      <c r="C482" s="4" t="s">
        <v>33</v>
      </c>
      <c r="D482" s="4" t="s">
        <v>219</v>
      </c>
      <c r="E482" s="4" t="s">
        <v>408</v>
      </c>
      <c r="F482" s="4" t="s">
        <v>61</v>
      </c>
      <c r="G482" s="32">
        <f>+G483+G484</f>
        <v>10</v>
      </c>
      <c r="H482" s="32">
        <f>+H483+H484</f>
        <v>0</v>
      </c>
      <c r="I482" s="24">
        <f t="shared" si="170"/>
        <v>10</v>
      </c>
      <c r="J482" s="2"/>
    </row>
    <row r="483" spans="1:10" s="3" customFormat="1" ht="63" hidden="1">
      <c r="A483" s="47" t="s">
        <v>155</v>
      </c>
      <c r="B483" s="4" t="s">
        <v>204</v>
      </c>
      <c r="C483" s="4" t="s">
        <v>33</v>
      </c>
      <c r="D483" s="4" t="s">
        <v>219</v>
      </c>
      <c r="E483" s="4" t="s">
        <v>408</v>
      </c>
      <c r="F483" s="4" t="s">
        <v>156</v>
      </c>
      <c r="G483" s="32"/>
      <c r="H483" s="32"/>
      <c r="I483" s="24">
        <f t="shared" si="170"/>
        <v>0</v>
      </c>
      <c r="J483" s="2"/>
    </row>
    <row r="484" spans="1:10" s="3" customFormat="1" ht="78.75">
      <c r="A484" s="47" t="s">
        <v>451</v>
      </c>
      <c r="B484" s="4" t="s">
        <v>204</v>
      </c>
      <c r="C484" s="4" t="s">
        <v>33</v>
      </c>
      <c r="D484" s="4" t="s">
        <v>219</v>
      </c>
      <c r="E484" s="4" t="s">
        <v>408</v>
      </c>
      <c r="F484" s="4" t="s">
        <v>449</v>
      </c>
      <c r="G484" s="32">
        <v>10</v>
      </c>
      <c r="H484" s="32"/>
      <c r="I484" s="24">
        <f t="shared" si="170"/>
        <v>10</v>
      </c>
      <c r="J484" s="2"/>
    </row>
    <row r="485" spans="1:10" s="3" customFormat="1" ht="46.5" hidden="1" customHeight="1">
      <c r="A485" s="48" t="s">
        <v>228</v>
      </c>
      <c r="B485" s="4" t="s">
        <v>204</v>
      </c>
      <c r="C485" s="4" t="s">
        <v>33</v>
      </c>
      <c r="D485" s="4" t="s">
        <v>219</v>
      </c>
      <c r="E485" s="4" t="s">
        <v>409</v>
      </c>
      <c r="F485" s="4" t="s">
        <v>17</v>
      </c>
      <c r="G485" s="32">
        <f>+G486+G500</f>
        <v>0</v>
      </c>
      <c r="H485" s="32">
        <f t="shared" ref="H485" si="187">+H486+H500</f>
        <v>0</v>
      </c>
      <c r="I485" s="24">
        <f t="shared" si="170"/>
        <v>0</v>
      </c>
      <c r="J485" s="2"/>
    </row>
    <row r="486" spans="1:10" s="3" customFormat="1" ht="31.5" hidden="1" customHeight="1">
      <c r="A486" s="48" t="s">
        <v>229</v>
      </c>
      <c r="B486" s="4" t="s">
        <v>204</v>
      </c>
      <c r="C486" s="4" t="s">
        <v>33</v>
      </c>
      <c r="D486" s="4" t="s">
        <v>219</v>
      </c>
      <c r="E486" s="4" t="s">
        <v>410</v>
      </c>
      <c r="F486" s="4"/>
      <c r="G486" s="32">
        <f>+G487</f>
        <v>0</v>
      </c>
      <c r="H486" s="32">
        <f t="shared" ref="H486:H489" si="188">+H487</f>
        <v>0</v>
      </c>
      <c r="I486" s="24">
        <f t="shared" si="170"/>
        <v>0</v>
      </c>
      <c r="J486" s="2"/>
    </row>
    <row r="487" spans="1:10" s="3" customFormat="1" ht="41.25" hidden="1" customHeight="1">
      <c r="A487" s="47" t="s">
        <v>230</v>
      </c>
      <c r="B487" s="4" t="s">
        <v>204</v>
      </c>
      <c r="C487" s="4" t="s">
        <v>33</v>
      </c>
      <c r="D487" s="4" t="s">
        <v>219</v>
      </c>
      <c r="E487" s="4" t="s">
        <v>411</v>
      </c>
      <c r="F487" s="4"/>
      <c r="G487" s="32">
        <f>+G488</f>
        <v>0</v>
      </c>
      <c r="H487" s="32">
        <f t="shared" si="188"/>
        <v>0</v>
      </c>
      <c r="I487" s="24">
        <f t="shared" si="170"/>
        <v>0</v>
      </c>
      <c r="J487" s="2"/>
    </row>
    <row r="488" spans="1:10" s="3" customFormat="1" ht="29.25" hidden="1" customHeight="1">
      <c r="A488" s="48" t="s">
        <v>231</v>
      </c>
      <c r="B488" s="4" t="s">
        <v>204</v>
      </c>
      <c r="C488" s="4" t="s">
        <v>33</v>
      </c>
      <c r="D488" s="4" t="s">
        <v>219</v>
      </c>
      <c r="E488" s="4" t="s">
        <v>412</v>
      </c>
      <c r="F488" s="4"/>
      <c r="G488" s="32">
        <f>+G489</f>
        <v>0</v>
      </c>
      <c r="H488" s="32">
        <f t="shared" si="188"/>
        <v>0</v>
      </c>
      <c r="I488" s="24">
        <f t="shared" si="170"/>
        <v>0</v>
      </c>
      <c r="J488" s="2"/>
    </row>
    <row r="489" spans="1:10" s="3" customFormat="1" ht="110.25" hidden="1">
      <c r="A489" s="47" t="s">
        <v>42</v>
      </c>
      <c r="B489" s="4" t="s">
        <v>204</v>
      </c>
      <c r="C489" s="4" t="s">
        <v>33</v>
      </c>
      <c r="D489" s="4" t="s">
        <v>219</v>
      </c>
      <c r="E489" s="4" t="s">
        <v>412</v>
      </c>
      <c r="F489" s="4" t="s">
        <v>43</v>
      </c>
      <c r="G489" s="32">
        <f>+G490</f>
        <v>0</v>
      </c>
      <c r="H489" s="32">
        <f t="shared" si="188"/>
        <v>0</v>
      </c>
      <c r="I489" s="24">
        <f t="shared" si="170"/>
        <v>0</v>
      </c>
      <c r="J489" s="2"/>
    </row>
    <row r="490" spans="1:10" s="3" customFormat="1" ht="31.5" hidden="1">
      <c r="A490" s="47" t="s">
        <v>44</v>
      </c>
      <c r="B490" s="4" t="s">
        <v>204</v>
      </c>
      <c r="C490" s="4" t="s">
        <v>33</v>
      </c>
      <c r="D490" s="4" t="s">
        <v>219</v>
      </c>
      <c r="E490" s="4" t="s">
        <v>412</v>
      </c>
      <c r="F490" s="4" t="s">
        <v>45</v>
      </c>
      <c r="G490" s="32">
        <f>+G491+G492</f>
        <v>0</v>
      </c>
      <c r="H490" s="32">
        <f t="shared" ref="H490" si="189">+H491+H492</f>
        <v>0</v>
      </c>
      <c r="I490" s="24">
        <f t="shared" si="170"/>
        <v>0</v>
      </c>
      <c r="J490" s="2"/>
    </row>
    <row r="491" spans="1:10" s="3" customFormat="1" ht="31.5" hidden="1">
      <c r="A491" s="47" t="s">
        <v>46</v>
      </c>
      <c r="B491" s="4" t="s">
        <v>204</v>
      </c>
      <c r="C491" s="4" t="s">
        <v>33</v>
      </c>
      <c r="D491" s="4" t="s">
        <v>219</v>
      </c>
      <c r="E491" s="4" t="s">
        <v>412</v>
      </c>
      <c r="F491" s="4" t="s">
        <v>47</v>
      </c>
      <c r="G491" s="32"/>
      <c r="H491" s="32"/>
      <c r="I491" s="24">
        <f t="shared" si="170"/>
        <v>0</v>
      </c>
      <c r="J491" s="2"/>
    </row>
    <row r="492" spans="1:10" s="3" customFormat="1" ht="31.5" hidden="1">
      <c r="A492" s="47" t="s">
        <v>48</v>
      </c>
      <c r="B492" s="4" t="s">
        <v>204</v>
      </c>
      <c r="C492" s="4" t="s">
        <v>33</v>
      </c>
      <c r="D492" s="4" t="s">
        <v>219</v>
      </c>
      <c r="E492" s="4" t="s">
        <v>412</v>
      </c>
      <c r="F492" s="4" t="s">
        <v>49</v>
      </c>
      <c r="G492" s="32"/>
      <c r="H492" s="32"/>
      <c r="I492" s="24">
        <f t="shared" si="170"/>
        <v>0</v>
      </c>
      <c r="J492" s="2"/>
    </row>
    <row r="493" spans="1:10" s="3" customFormat="1" ht="47.25" hidden="1">
      <c r="A493" s="47" t="s">
        <v>74</v>
      </c>
      <c r="B493" s="4" t="s">
        <v>204</v>
      </c>
      <c r="C493" s="4" t="s">
        <v>33</v>
      </c>
      <c r="D493" s="4" t="s">
        <v>219</v>
      </c>
      <c r="E493" s="4" t="s">
        <v>412</v>
      </c>
      <c r="F493" s="4" t="s">
        <v>75</v>
      </c>
      <c r="G493" s="32">
        <f>+G494+G495</f>
        <v>0</v>
      </c>
      <c r="H493" s="32">
        <f t="shared" ref="H493" si="190">+H494+H495</f>
        <v>0</v>
      </c>
      <c r="I493" s="24">
        <f t="shared" si="170"/>
        <v>0</v>
      </c>
      <c r="J493" s="2"/>
    </row>
    <row r="494" spans="1:10" s="3" customFormat="1" ht="31.5" hidden="1">
      <c r="A494" s="47" t="s">
        <v>46</v>
      </c>
      <c r="B494" s="4" t="s">
        <v>204</v>
      </c>
      <c r="C494" s="4" t="s">
        <v>33</v>
      </c>
      <c r="D494" s="4" t="s">
        <v>219</v>
      </c>
      <c r="E494" s="4" t="s">
        <v>412</v>
      </c>
      <c r="F494" s="4" t="s">
        <v>76</v>
      </c>
      <c r="G494" s="32"/>
      <c r="H494" s="32"/>
      <c r="I494" s="24">
        <f t="shared" si="170"/>
        <v>0</v>
      </c>
      <c r="J494" s="2"/>
    </row>
    <row r="495" spans="1:10" s="3" customFormat="1" ht="31.5" hidden="1">
      <c r="A495" s="47" t="s">
        <v>48</v>
      </c>
      <c r="B495" s="4" t="s">
        <v>204</v>
      </c>
      <c r="C495" s="4" t="s">
        <v>33</v>
      </c>
      <c r="D495" s="4" t="s">
        <v>219</v>
      </c>
      <c r="E495" s="4" t="s">
        <v>412</v>
      </c>
      <c r="F495" s="4" t="s">
        <v>77</v>
      </c>
      <c r="G495" s="32"/>
      <c r="H495" s="32"/>
      <c r="I495" s="24">
        <f t="shared" si="170"/>
        <v>0</v>
      </c>
      <c r="J495" s="2"/>
    </row>
    <row r="496" spans="1:10" ht="31.5" hidden="1" customHeight="1">
      <c r="A496" s="47" t="s">
        <v>52</v>
      </c>
      <c r="B496" s="4" t="s">
        <v>204</v>
      </c>
      <c r="C496" s="4" t="s">
        <v>33</v>
      </c>
      <c r="D496" s="4" t="s">
        <v>219</v>
      </c>
      <c r="E496" s="4" t="s">
        <v>412</v>
      </c>
      <c r="F496" s="4">
        <v>200</v>
      </c>
      <c r="G496" s="32">
        <f>+G497</f>
        <v>0</v>
      </c>
      <c r="H496" s="32">
        <f t="shared" ref="H496" si="191">+H497</f>
        <v>0</v>
      </c>
      <c r="I496" s="24">
        <f t="shared" si="170"/>
        <v>0</v>
      </c>
    </row>
    <row r="497" spans="1:10" ht="31.5" hidden="1" customHeight="1">
      <c r="A497" s="47" t="s">
        <v>54</v>
      </c>
      <c r="B497" s="4" t="s">
        <v>204</v>
      </c>
      <c r="C497" s="4" t="s">
        <v>33</v>
      </c>
      <c r="D497" s="4" t="s">
        <v>219</v>
      </c>
      <c r="E497" s="4" t="s">
        <v>412</v>
      </c>
      <c r="F497" s="4">
        <v>240</v>
      </c>
      <c r="G497" s="32">
        <f>+G498+G499</f>
        <v>0</v>
      </c>
      <c r="H497" s="32">
        <f t="shared" ref="H497" si="192">+H498+H499</f>
        <v>0</v>
      </c>
      <c r="I497" s="24">
        <f t="shared" si="170"/>
        <v>0</v>
      </c>
    </row>
    <row r="498" spans="1:10" ht="31.5" hidden="1" customHeight="1">
      <c r="A498" s="47" t="s">
        <v>150</v>
      </c>
      <c r="B498" s="4" t="s">
        <v>204</v>
      </c>
      <c r="C498" s="4" t="s">
        <v>33</v>
      </c>
      <c r="D498" s="4" t="s">
        <v>219</v>
      </c>
      <c r="E498" s="4" t="s">
        <v>412</v>
      </c>
      <c r="F498" s="4" t="s">
        <v>57</v>
      </c>
      <c r="G498" s="32"/>
      <c r="H498" s="32"/>
      <c r="I498" s="24">
        <f t="shared" si="170"/>
        <v>0</v>
      </c>
    </row>
    <row r="499" spans="1:10" ht="28.5" hidden="1" customHeight="1">
      <c r="A499" s="47" t="s">
        <v>58</v>
      </c>
      <c r="B499" s="4" t="s">
        <v>204</v>
      </c>
      <c r="C499" s="4" t="s">
        <v>33</v>
      </c>
      <c r="D499" s="4" t="s">
        <v>219</v>
      </c>
      <c r="E499" s="4" t="s">
        <v>412</v>
      </c>
      <c r="F499" s="4">
        <v>244</v>
      </c>
      <c r="G499" s="32"/>
      <c r="H499" s="32"/>
      <c r="I499" s="24">
        <f t="shared" si="170"/>
        <v>0</v>
      </c>
    </row>
    <row r="500" spans="1:10" ht="55.5" hidden="1" customHeight="1">
      <c r="A500" s="47" t="s">
        <v>228</v>
      </c>
      <c r="B500" s="4" t="s">
        <v>204</v>
      </c>
      <c r="C500" s="4" t="s">
        <v>33</v>
      </c>
      <c r="D500" s="4" t="s">
        <v>219</v>
      </c>
      <c r="E500" s="4" t="s">
        <v>413</v>
      </c>
      <c r="F500" s="5"/>
      <c r="G500" s="5">
        <f>+G501</f>
        <v>0</v>
      </c>
      <c r="H500" s="5">
        <f t="shared" ref="H500:H504" si="193">+H501</f>
        <v>0</v>
      </c>
      <c r="I500" s="24">
        <f t="shared" si="170"/>
        <v>0</v>
      </c>
    </row>
    <row r="501" spans="1:10" ht="36" hidden="1" customHeight="1">
      <c r="A501" s="47" t="s">
        <v>229</v>
      </c>
      <c r="B501" s="4" t="s">
        <v>204</v>
      </c>
      <c r="C501" s="4" t="s">
        <v>33</v>
      </c>
      <c r="D501" s="4" t="s">
        <v>219</v>
      </c>
      <c r="E501" s="4" t="s">
        <v>414</v>
      </c>
      <c r="F501" s="5"/>
      <c r="G501" s="5">
        <f>+G502</f>
        <v>0</v>
      </c>
      <c r="H501" s="5">
        <f t="shared" si="193"/>
        <v>0</v>
      </c>
      <c r="I501" s="24">
        <f t="shared" si="170"/>
        <v>0</v>
      </c>
    </row>
    <row r="502" spans="1:10" ht="60.75" hidden="1" customHeight="1">
      <c r="A502" s="47" t="s">
        <v>232</v>
      </c>
      <c r="B502" s="4" t="s">
        <v>204</v>
      </c>
      <c r="C502" s="4" t="s">
        <v>33</v>
      </c>
      <c r="D502" s="4" t="s">
        <v>219</v>
      </c>
      <c r="E502" s="4" t="s">
        <v>415</v>
      </c>
      <c r="F502" s="5"/>
      <c r="G502" s="5">
        <f>+G503</f>
        <v>0</v>
      </c>
      <c r="H502" s="5">
        <f t="shared" si="193"/>
        <v>0</v>
      </c>
      <c r="I502" s="24">
        <f t="shared" si="170"/>
        <v>0</v>
      </c>
    </row>
    <row r="503" spans="1:10" ht="45.75" hidden="1" customHeight="1">
      <c r="A503" s="47" t="s">
        <v>233</v>
      </c>
      <c r="B503" s="4" t="s">
        <v>204</v>
      </c>
      <c r="C503" s="4" t="s">
        <v>33</v>
      </c>
      <c r="D503" s="4" t="s">
        <v>219</v>
      </c>
      <c r="E503" s="4" t="s">
        <v>415</v>
      </c>
      <c r="F503" s="5">
        <v>300</v>
      </c>
      <c r="G503" s="5">
        <f>+G504</f>
        <v>0</v>
      </c>
      <c r="H503" s="5">
        <f t="shared" si="193"/>
        <v>0</v>
      </c>
      <c r="I503" s="24">
        <f t="shared" si="170"/>
        <v>0</v>
      </c>
    </row>
    <row r="504" spans="1:10" ht="58.5" hidden="1" customHeight="1">
      <c r="A504" s="47" t="s">
        <v>234</v>
      </c>
      <c r="B504" s="4" t="s">
        <v>204</v>
      </c>
      <c r="C504" s="4" t="s">
        <v>33</v>
      </c>
      <c r="D504" s="4" t="s">
        <v>219</v>
      </c>
      <c r="E504" s="4" t="s">
        <v>415</v>
      </c>
      <c r="F504" s="5">
        <v>320</v>
      </c>
      <c r="G504" s="5">
        <f>+G505</f>
        <v>0</v>
      </c>
      <c r="H504" s="5">
        <f t="shared" si="193"/>
        <v>0</v>
      </c>
      <c r="I504" s="24">
        <f t="shared" si="170"/>
        <v>0</v>
      </c>
    </row>
    <row r="505" spans="1:10" ht="33.75" hidden="1" customHeight="1">
      <c r="A505" s="47" t="s">
        <v>235</v>
      </c>
      <c r="B505" s="4" t="s">
        <v>204</v>
      </c>
      <c r="C505" s="4" t="s">
        <v>33</v>
      </c>
      <c r="D505" s="4" t="s">
        <v>219</v>
      </c>
      <c r="E505" s="4" t="s">
        <v>415</v>
      </c>
      <c r="F505" s="5">
        <v>322</v>
      </c>
      <c r="G505" s="5"/>
      <c r="H505" s="5"/>
      <c r="I505" s="24">
        <f t="shared" ref="I505:I585" si="194">+G505+H505</f>
        <v>0</v>
      </c>
    </row>
    <row r="506" spans="1:10" ht="48.75" customHeight="1">
      <c r="A506" s="48" t="s">
        <v>236</v>
      </c>
      <c r="B506" s="4" t="s">
        <v>204</v>
      </c>
      <c r="C506" s="4" t="s">
        <v>33</v>
      </c>
      <c r="D506" s="4" t="s">
        <v>219</v>
      </c>
      <c r="E506" s="4" t="s">
        <v>416</v>
      </c>
      <c r="F506" s="4" t="s">
        <v>17</v>
      </c>
      <c r="G506" s="32">
        <f>+G507</f>
        <v>250</v>
      </c>
      <c r="H506" s="32">
        <f t="shared" ref="H506:H510" si="195">+H507</f>
        <v>0</v>
      </c>
      <c r="I506" s="24">
        <f t="shared" si="194"/>
        <v>250</v>
      </c>
    </row>
    <row r="507" spans="1:10" ht="48.75" customHeight="1">
      <c r="A507" s="48" t="s">
        <v>237</v>
      </c>
      <c r="B507" s="4"/>
      <c r="C507" s="4" t="s">
        <v>33</v>
      </c>
      <c r="D507" s="4" t="s">
        <v>219</v>
      </c>
      <c r="E507" s="4" t="s">
        <v>417</v>
      </c>
      <c r="F507" s="4"/>
      <c r="G507" s="32">
        <f>+G508</f>
        <v>250</v>
      </c>
      <c r="H507" s="32">
        <f t="shared" si="195"/>
        <v>0</v>
      </c>
      <c r="I507" s="24">
        <f t="shared" si="194"/>
        <v>250</v>
      </c>
    </row>
    <row r="508" spans="1:10" ht="95.25" customHeight="1">
      <c r="A508" s="48" t="s">
        <v>238</v>
      </c>
      <c r="B508" s="4" t="s">
        <v>204</v>
      </c>
      <c r="C508" s="4" t="s">
        <v>33</v>
      </c>
      <c r="D508" s="4" t="s">
        <v>219</v>
      </c>
      <c r="E508" s="4" t="s">
        <v>418</v>
      </c>
      <c r="F508" s="4"/>
      <c r="G508" s="32">
        <f>+G509</f>
        <v>250</v>
      </c>
      <c r="H508" s="32">
        <f t="shared" si="195"/>
        <v>0</v>
      </c>
      <c r="I508" s="24">
        <f t="shared" si="194"/>
        <v>250</v>
      </c>
    </row>
    <row r="509" spans="1:10" ht="31.5" customHeight="1">
      <c r="A509" s="47" t="s">
        <v>52</v>
      </c>
      <c r="B509" s="4" t="s">
        <v>204</v>
      </c>
      <c r="C509" s="4" t="s">
        <v>33</v>
      </c>
      <c r="D509" s="4" t="s">
        <v>219</v>
      </c>
      <c r="E509" s="4" t="s">
        <v>418</v>
      </c>
      <c r="F509" s="4">
        <v>200</v>
      </c>
      <c r="G509" s="32">
        <f>+G510</f>
        <v>250</v>
      </c>
      <c r="H509" s="32">
        <f t="shared" si="195"/>
        <v>0</v>
      </c>
      <c r="I509" s="24">
        <f t="shared" si="194"/>
        <v>250</v>
      </c>
    </row>
    <row r="510" spans="1:10" s="3" customFormat="1" ht="31.5" customHeight="1">
      <c r="A510" s="47" t="s">
        <v>54</v>
      </c>
      <c r="B510" s="4" t="s">
        <v>204</v>
      </c>
      <c r="C510" s="4" t="s">
        <v>33</v>
      </c>
      <c r="D510" s="4" t="s">
        <v>219</v>
      </c>
      <c r="E510" s="4" t="s">
        <v>418</v>
      </c>
      <c r="F510" s="4">
        <v>240</v>
      </c>
      <c r="G510" s="32">
        <f>+G511</f>
        <v>250</v>
      </c>
      <c r="H510" s="32">
        <f t="shared" si="195"/>
        <v>0</v>
      </c>
      <c r="I510" s="24">
        <f t="shared" si="194"/>
        <v>250</v>
      </c>
      <c r="J510" s="2"/>
    </row>
    <row r="511" spans="1:10" s="3" customFormat="1" ht="31.5" customHeight="1">
      <c r="A511" s="47" t="s">
        <v>58</v>
      </c>
      <c r="B511" s="4" t="s">
        <v>204</v>
      </c>
      <c r="C511" s="4" t="s">
        <v>33</v>
      </c>
      <c r="D511" s="4" t="s">
        <v>219</v>
      </c>
      <c r="E511" s="4" t="s">
        <v>418</v>
      </c>
      <c r="F511" s="4">
        <v>244</v>
      </c>
      <c r="G511" s="32">
        <v>250</v>
      </c>
      <c r="H511" s="32"/>
      <c r="I511" s="24">
        <f t="shared" si="194"/>
        <v>250</v>
      </c>
      <c r="J511" s="2"/>
    </row>
    <row r="512" spans="1:10" s="3" customFormat="1" ht="15.75">
      <c r="A512" s="47" t="s">
        <v>239</v>
      </c>
      <c r="B512" s="4" t="s">
        <v>204</v>
      </c>
      <c r="C512" s="4" t="s">
        <v>16</v>
      </c>
      <c r="D512" s="4" t="s">
        <v>28</v>
      </c>
      <c r="E512" s="4" t="s">
        <v>29</v>
      </c>
      <c r="F512" s="4" t="s">
        <v>17</v>
      </c>
      <c r="G512" s="32">
        <f>+G513</f>
        <v>199.4</v>
      </c>
      <c r="H512" s="32">
        <f t="shared" ref="H512:H513" si="196">+H513</f>
        <v>0</v>
      </c>
      <c r="I512" s="24">
        <f t="shared" si="194"/>
        <v>199.4</v>
      </c>
      <c r="J512" s="2"/>
    </row>
    <row r="513" spans="1:10" s="3" customFormat="1" ht="31.5">
      <c r="A513" s="47" t="s">
        <v>240</v>
      </c>
      <c r="B513" s="4" t="s">
        <v>204</v>
      </c>
      <c r="C513" s="4" t="s">
        <v>16</v>
      </c>
      <c r="D513" s="4" t="s">
        <v>98</v>
      </c>
      <c r="E513" s="4" t="s">
        <v>29</v>
      </c>
      <c r="F513" s="4" t="s">
        <v>17</v>
      </c>
      <c r="G513" s="32">
        <f>+G514</f>
        <v>199.4</v>
      </c>
      <c r="H513" s="32">
        <f t="shared" si="196"/>
        <v>0</v>
      </c>
      <c r="I513" s="24">
        <f t="shared" si="194"/>
        <v>199.4</v>
      </c>
      <c r="J513" s="2"/>
    </row>
    <row r="514" spans="1:10" s="3" customFormat="1" ht="47.25">
      <c r="A514" s="47" t="s">
        <v>241</v>
      </c>
      <c r="B514" s="4" t="s">
        <v>204</v>
      </c>
      <c r="C514" s="4" t="s">
        <v>16</v>
      </c>
      <c r="D514" s="4" t="s">
        <v>98</v>
      </c>
      <c r="E514" s="4" t="s">
        <v>242</v>
      </c>
      <c r="F514" s="4"/>
      <c r="G514" s="32">
        <f>+G515+G523</f>
        <v>199.4</v>
      </c>
      <c r="H514" s="32">
        <f t="shared" ref="H514:I514" si="197">+H515+H523</f>
        <v>0</v>
      </c>
      <c r="I514" s="32">
        <f t="shared" si="197"/>
        <v>199.4</v>
      </c>
      <c r="J514" s="2"/>
    </row>
    <row r="515" spans="1:10" ht="110.25">
      <c r="A515" s="47" t="s">
        <v>42</v>
      </c>
      <c r="B515" s="4" t="s">
        <v>204</v>
      </c>
      <c r="C515" s="4" t="s">
        <v>16</v>
      </c>
      <c r="D515" s="4" t="s">
        <v>98</v>
      </c>
      <c r="E515" s="4" t="s">
        <v>242</v>
      </c>
      <c r="F515" s="4" t="s">
        <v>43</v>
      </c>
      <c r="G515" s="32">
        <f>+G516+G520</f>
        <v>187.1</v>
      </c>
      <c r="H515" s="32">
        <f>+H516+H520</f>
        <v>0</v>
      </c>
      <c r="I515" s="24">
        <f t="shared" si="194"/>
        <v>187.1</v>
      </c>
    </row>
    <row r="516" spans="1:10" ht="31.5">
      <c r="A516" s="47" t="s">
        <v>44</v>
      </c>
      <c r="B516" s="4" t="s">
        <v>204</v>
      </c>
      <c r="C516" s="4" t="s">
        <v>16</v>
      </c>
      <c r="D516" s="4" t="s">
        <v>98</v>
      </c>
      <c r="E516" s="4" t="s">
        <v>242</v>
      </c>
      <c r="F516" s="4" t="s">
        <v>45</v>
      </c>
      <c r="G516" s="32">
        <f>+G517+G518+G519</f>
        <v>187.1</v>
      </c>
      <c r="H516" s="32">
        <f t="shared" ref="H516" si="198">+H517+H518+H519</f>
        <v>0</v>
      </c>
      <c r="I516" s="24">
        <f t="shared" si="194"/>
        <v>187.1</v>
      </c>
    </row>
    <row r="517" spans="1:10" ht="31.5">
      <c r="A517" s="47" t="s">
        <v>46</v>
      </c>
      <c r="B517" s="4" t="s">
        <v>204</v>
      </c>
      <c r="C517" s="4" t="s">
        <v>16</v>
      </c>
      <c r="D517" s="4" t="s">
        <v>98</v>
      </c>
      <c r="E517" s="4" t="s">
        <v>242</v>
      </c>
      <c r="F517" s="4" t="s">
        <v>47</v>
      </c>
      <c r="G517" s="32">
        <v>143.69999999999999</v>
      </c>
      <c r="H517" s="32"/>
      <c r="I517" s="24">
        <f t="shared" si="194"/>
        <v>143.69999999999999</v>
      </c>
    </row>
    <row r="518" spans="1:10" ht="31.5" hidden="1">
      <c r="A518" s="47" t="s">
        <v>48</v>
      </c>
      <c r="B518" s="4" t="s">
        <v>204</v>
      </c>
      <c r="C518" s="4" t="s">
        <v>16</v>
      </c>
      <c r="D518" s="4" t="s">
        <v>98</v>
      </c>
      <c r="E518" s="4" t="s">
        <v>242</v>
      </c>
      <c r="F518" s="27" t="s">
        <v>49</v>
      </c>
      <c r="G518" s="32"/>
      <c r="H518" s="32"/>
      <c r="I518" s="24">
        <f t="shared" si="194"/>
        <v>0</v>
      </c>
    </row>
    <row r="519" spans="1:10" ht="71.25" customHeight="1">
      <c r="A519" s="47" t="s">
        <v>50</v>
      </c>
      <c r="B519" s="4" t="s">
        <v>204</v>
      </c>
      <c r="C519" s="4" t="s">
        <v>16</v>
      </c>
      <c r="D519" s="4" t="s">
        <v>98</v>
      </c>
      <c r="E519" s="4" t="s">
        <v>242</v>
      </c>
      <c r="F519" s="4" t="s">
        <v>51</v>
      </c>
      <c r="G519" s="32">
        <v>43.4</v>
      </c>
      <c r="H519" s="32"/>
      <c r="I519" s="24">
        <f t="shared" si="194"/>
        <v>43.4</v>
      </c>
    </row>
    <row r="520" spans="1:10" s="3" customFormat="1" ht="47.25" hidden="1">
      <c r="A520" s="47" t="s">
        <v>74</v>
      </c>
      <c r="B520" s="4" t="s">
        <v>204</v>
      </c>
      <c r="C520" s="4" t="s">
        <v>16</v>
      </c>
      <c r="D520" s="4" t="s">
        <v>98</v>
      </c>
      <c r="E520" s="4" t="s">
        <v>242</v>
      </c>
      <c r="F520" s="4" t="s">
        <v>75</v>
      </c>
      <c r="G520" s="32">
        <f>+G521+G522</f>
        <v>0</v>
      </c>
      <c r="H520" s="32">
        <f t="shared" ref="H520" si="199">+H521+H522</f>
        <v>0</v>
      </c>
      <c r="I520" s="24">
        <f t="shared" si="194"/>
        <v>0</v>
      </c>
      <c r="J520" s="2"/>
    </row>
    <row r="521" spans="1:10" s="3" customFormat="1" ht="31.5" hidden="1">
      <c r="A521" s="47" t="s">
        <v>46</v>
      </c>
      <c r="B521" s="4" t="s">
        <v>204</v>
      </c>
      <c r="C521" s="4" t="s">
        <v>16</v>
      </c>
      <c r="D521" s="4" t="s">
        <v>98</v>
      </c>
      <c r="E521" s="4" t="s">
        <v>242</v>
      </c>
      <c r="F521" s="4" t="s">
        <v>76</v>
      </c>
      <c r="G521" s="32"/>
      <c r="H521" s="32"/>
      <c r="I521" s="24">
        <f t="shared" si="194"/>
        <v>0</v>
      </c>
      <c r="J521" s="2"/>
    </row>
    <row r="522" spans="1:10" s="3" customFormat="1" ht="94.5" hidden="1">
      <c r="A522" s="47" t="s">
        <v>78</v>
      </c>
      <c r="B522" s="4" t="s">
        <v>204</v>
      </c>
      <c r="C522" s="4" t="s">
        <v>16</v>
      </c>
      <c r="D522" s="4" t="s">
        <v>98</v>
      </c>
      <c r="E522" s="4" t="s">
        <v>242</v>
      </c>
      <c r="F522" s="4" t="s">
        <v>79</v>
      </c>
      <c r="G522" s="32"/>
      <c r="H522" s="32"/>
      <c r="I522" s="24">
        <f t="shared" si="194"/>
        <v>0</v>
      </c>
      <c r="J522" s="2"/>
    </row>
    <row r="523" spans="1:10" s="3" customFormat="1" ht="47.25">
      <c r="A523" s="47" t="s">
        <v>52</v>
      </c>
      <c r="B523" s="4" t="s">
        <v>204</v>
      </c>
      <c r="C523" s="4" t="s">
        <v>16</v>
      </c>
      <c r="D523" s="4" t="s">
        <v>98</v>
      </c>
      <c r="E523" s="4" t="s">
        <v>242</v>
      </c>
      <c r="F523" s="4" t="s">
        <v>53</v>
      </c>
      <c r="G523" s="32">
        <f>+G524</f>
        <v>12.3</v>
      </c>
      <c r="H523" s="32">
        <f t="shared" ref="H523" si="200">+H524</f>
        <v>0</v>
      </c>
      <c r="I523" s="24">
        <f t="shared" si="194"/>
        <v>12.3</v>
      </c>
      <c r="J523" s="2"/>
    </row>
    <row r="524" spans="1:10" s="3" customFormat="1" ht="47.25">
      <c r="A524" s="47" t="s">
        <v>54</v>
      </c>
      <c r="B524" s="4" t="s">
        <v>204</v>
      </c>
      <c r="C524" s="4" t="s">
        <v>16</v>
      </c>
      <c r="D524" s="4" t="s">
        <v>98</v>
      </c>
      <c r="E524" s="4" t="s">
        <v>242</v>
      </c>
      <c r="F524" s="4" t="s">
        <v>55</v>
      </c>
      <c r="G524" s="32">
        <f>+G525+G526</f>
        <v>12.3</v>
      </c>
      <c r="H524" s="32">
        <f t="shared" ref="H524" si="201">+H525+H526</f>
        <v>0</v>
      </c>
      <c r="I524" s="24">
        <f t="shared" si="194"/>
        <v>12.3</v>
      </c>
      <c r="J524" s="2"/>
    </row>
    <row r="525" spans="1:10" s="3" customFormat="1" ht="47.25">
      <c r="A525" s="47" t="s">
        <v>150</v>
      </c>
      <c r="B525" s="4" t="s">
        <v>204</v>
      </c>
      <c r="C525" s="4" t="s">
        <v>16</v>
      </c>
      <c r="D525" s="4" t="s">
        <v>98</v>
      </c>
      <c r="E525" s="4" t="s">
        <v>242</v>
      </c>
      <c r="F525" s="4" t="s">
        <v>57</v>
      </c>
      <c r="G525" s="32">
        <v>12.3</v>
      </c>
      <c r="H525" s="32"/>
      <c r="I525" s="24">
        <f t="shared" si="194"/>
        <v>12.3</v>
      </c>
      <c r="J525" s="2"/>
    </row>
    <row r="526" spans="1:10" s="3" customFormat="1" ht="47.25" hidden="1">
      <c r="A526" s="47" t="s">
        <v>58</v>
      </c>
      <c r="B526" s="4" t="s">
        <v>204</v>
      </c>
      <c r="C526" s="4" t="s">
        <v>16</v>
      </c>
      <c r="D526" s="4" t="s">
        <v>98</v>
      </c>
      <c r="E526" s="4" t="s">
        <v>242</v>
      </c>
      <c r="F526" s="4" t="s">
        <v>59</v>
      </c>
      <c r="G526" s="32"/>
      <c r="H526" s="32"/>
      <c r="I526" s="24">
        <f t="shared" si="194"/>
        <v>0</v>
      </c>
      <c r="J526" s="2"/>
    </row>
    <row r="527" spans="1:10" s="3" customFormat="1" ht="34.5" customHeight="1">
      <c r="A527" s="47" t="s">
        <v>243</v>
      </c>
      <c r="B527" s="4" t="s">
        <v>204</v>
      </c>
      <c r="C527" s="4" t="s">
        <v>98</v>
      </c>
      <c r="D527" s="4"/>
      <c r="E527" s="4"/>
      <c r="F527" s="4"/>
      <c r="G527" s="32">
        <f>+G528</f>
        <v>1091.8699999999999</v>
      </c>
      <c r="H527" s="32">
        <f t="shared" ref="H527:H529" si="202">+H528</f>
        <v>0</v>
      </c>
      <c r="I527" s="24">
        <f t="shared" si="194"/>
        <v>1091.8699999999999</v>
      </c>
      <c r="J527" s="2"/>
    </row>
    <row r="528" spans="1:10" s="3" customFormat="1" ht="63">
      <c r="A528" s="47" t="s">
        <v>244</v>
      </c>
      <c r="B528" s="4" t="s">
        <v>204</v>
      </c>
      <c r="C528" s="4" t="s">
        <v>98</v>
      </c>
      <c r="D528" s="4" t="s">
        <v>189</v>
      </c>
      <c r="E528" s="4"/>
      <c r="F528" s="4" t="s">
        <v>17</v>
      </c>
      <c r="G528" s="32">
        <f>+G529</f>
        <v>1091.8699999999999</v>
      </c>
      <c r="H528" s="32">
        <f t="shared" si="202"/>
        <v>0</v>
      </c>
      <c r="I528" s="24">
        <f t="shared" si="194"/>
        <v>1091.8699999999999</v>
      </c>
      <c r="J528" s="2"/>
    </row>
    <row r="529" spans="1:10" s="3" customFormat="1" ht="15.75">
      <c r="A529" s="47" t="s">
        <v>245</v>
      </c>
      <c r="B529" s="4" t="s">
        <v>204</v>
      </c>
      <c r="C529" s="4" t="s">
        <v>98</v>
      </c>
      <c r="D529" s="4" t="s">
        <v>189</v>
      </c>
      <c r="E529" s="4" t="s">
        <v>419</v>
      </c>
      <c r="F529" s="4"/>
      <c r="G529" s="32">
        <f>+G530</f>
        <v>1091.8699999999999</v>
      </c>
      <c r="H529" s="32">
        <f t="shared" si="202"/>
        <v>0</v>
      </c>
      <c r="I529" s="24">
        <f t="shared" si="194"/>
        <v>1091.8699999999999</v>
      </c>
      <c r="J529" s="2"/>
    </row>
    <row r="530" spans="1:10" s="3" customFormat="1" ht="47.25">
      <c r="A530" s="47" t="s">
        <v>246</v>
      </c>
      <c r="B530" s="4" t="s">
        <v>204</v>
      </c>
      <c r="C530" s="4" t="s">
        <v>98</v>
      </c>
      <c r="D530" s="4" t="s">
        <v>189</v>
      </c>
      <c r="E530" s="4" t="s">
        <v>420</v>
      </c>
      <c r="F530" s="4" t="s">
        <v>17</v>
      </c>
      <c r="G530" s="32">
        <f>+G531+G539</f>
        <v>1091.8699999999999</v>
      </c>
      <c r="H530" s="32">
        <f t="shared" ref="H530:I530" si="203">+H531+H539</f>
        <v>0</v>
      </c>
      <c r="I530" s="32">
        <f t="shared" si="203"/>
        <v>1091.8699999999999</v>
      </c>
      <c r="J530" s="2"/>
    </row>
    <row r="531" spans="1:10" s="3" customFormat="1" ht="115.5" customHeight="1">
      <c r="A531" s="47" t="s">
        <v>42</v>
      </c>
      <c r="B531" s="4" t="s">
        <v>204</v>
      </c>
      <c r="C531" s="4" t="s">
        <v>98</v>
      </c>
      <c r="D531" s="4" t="s">
        <v>189</v>
      </c>
      <c r="E531" s="4" t="s">
        <v>420</v>
      </c>
      <c r="F531" s="4" t="s">
        <v>43</v>
      </c>
      <c r="G531" s="32">
        <f>+G532+G536</f>
        <v>1006.87</v>
      </c>
      <c r="H531" s="32">
        <f t="shared" ref="H531:I531" si="204">+H532+H536</f>
        <v>0</v>
      </c>
      <c r="I531" s="32">
        <f t="shared" si="204"/>
        <v>1006.87</v>
      </c>
      <c r="J531" s="2"/>
    </row>
    <row r="532" spans="1:10" ht="31.5">
      <c r="A532" s="47" t="s">
        <v>44</v>
      </c>
      <c r="B532" s="4" t="s">
        <v>204</v>
      </c>
      <c r="C532" s="4" t="s">
        <v>98</v>
      </c>
      <c r="D532" s="4" t="s">
        <v>189</v>
      </c>
      <c r="E532" s="4" t="s">
        <v>420</v>
      </c>
      <c r="F532" s="4" t="s">
        <v>45</v>
      </c>
      <c r="G532" s="32">
        <f>+G533+G534+G535</f>
        <v>1006.87</v>
      </c>
      <c r="H532" s="32">
        <f t="shared" ref="H532" si="205">+H533+H534+H535</f>
        <v>0</v>
      </c>
      <c r="I532" s="24">
        <f t="shared" ref="I532:I535" si="206">+G532+H532</f>
        <v>1006.87</v>
      </c>
    </row>
    <row r="533" spans="1:10" ht="31.5">
      <c r="A533" s="47" t="s">
        <v>46</v>
      </c>
      <c r="B533" s="4" t="s">
        <v>204</v>
      </c>
      <c r="C533" s="4" t="s">
        <v>98</v>
      </c>
      <c r="D533" s="4" t="s">
        <v>189</v>
      </c>
      <c r="E533" s="4" t="s">
        <v>420</v>
      </c>
      <c r="F533" s="4" t="s">
        <v>47</v>
      </c>
      <c r="G533" s="32">
        <v>773.33</v>
      </c>
      <c r="H533" s="32"/>
      <c r="I533" s="24">
        <f t="shared" si="206"/>
        <v>773.33</v>
      </c>
    </row>
    <row r="534" spans="1:10" ht="31.5" hidden="1">
      <c r="A534" s="47" t="s">
        <v>48</v>
      </c>
      <c r="B534" s="4" t="s">
        <v>204</v>
      </c>
      <c r="C534" s="4" t="s">
        <v>98</v>
      </c>
      <c r="D534" s="4" t="s">
        <v>189</v>
      </c>
      <c r="E534" s="4" t="s">
        <v>420</v>
      </c>
      <c r="F534" s="27" t="s">
        <v>49</v>
      </c>
      <c r="G534" s="32"/>
      <c r="H534" s="32"/>
      <c r="I534" s="24">
        <f t="shared" si="206"/>
        <v>0</v>
      </c>
    </row>
    <row r="535" spans="1:10" ht="71.25" customHeight="1">
      <c r="A535" s="47" t="s">
        <v>50</v>
      </c>
      <c r="B535" s="4" t="s">
        <v>204</v>
      </c>
      <c r="C535" s="4" t="s">
        <v>98</v>
      </c>
      <c r="D535" s="4" t="s">
        <v>189</v>
      </c>
      <c r="E535" s="4" t="s">
        <v>420</v>
      </c>
      <c r="F535" s="4" t="s">
        <v>51</v>
      </c>
      <c r="G535" s="32">
        <v>233.54</v>
      </c>
      <c r="H535" s="32"/>
      <c r="I535" s="24">
        <f t="shared" si="206"/>
        <v>233.54</v>
      </c>
    </row>
    <row r="536" spans="1:10" s="3" customFormat="1" ht="47.25" hidden="1">
      <c r="A536" s="47" t="s">
        <v>74</v>
      </c>
      <c r="B536" s="4" t="s">
        <v>204</v>
      </c>
      <c r="C536" s="4" t="s">
        <v>98</v>
      </c>
      <c r="D536" s="4" t="s">
        <v>189</v>
      </c>
      <c r="E536" s="4" t="s">
        <v>420</v>
      </c>
      <c r="F536" s="4" t="s">
        <v>75</v>
      </c>
      <c r="G536" s="32">
        <f>+G537+G538</f>
        <v>0</v>
      </c>
      <c r="H536" s="32">
        <f t="shared" ref="H536" si="207">+H537+H538</f>
        <v>0</v>
      </c>
      <c r="I536" s="24">
        <f t="shared" si="194"/>
        <v>0</v>
      </c>
      <c r="J536" s="2"/>
    </row>
    <row r="537" spans="1:10" s="3" customFormat="1" ht="22.5" hidden="1" customHeight="1">
      <c r="A537" s="47" t="s">
        <v>46</v>
      </c>
      <c r="B537" s="4" t="s">
        <v>204</v>
      </c>
      <c r="C537" s="4" t="s">
        <v>98</v>
      </c>
      <c r="D537" s="4" t="s">
        <v>189</v>
      </c>
      <c r="E537" s="4" t="s">
        <v>420</v>
      </c>
      <c r="F537" s="4" t="s">
        <v>76</v>
      </c>
      <c r="G537" s="32"/>
      <c r="H537" s="32"/>
      <c r="I537" s="24">
        <f t="shared" si="194"/>
        <v>0</v>
      </c>
      <c r="J537" s="2"/>
    </row>
    <row r="538" spans="1:10" s="3" customFormat="1" ht="94.5" hidden="1">
      <c r="A538" s="47" t="s">
        <v>78</v>
      </c>
      <c r="B538" s="4" t="s">
        <v>204</v>
      </c>
      <c r="C538" s="4" t="s">
        <v>98</v>
      </c>
      <c r="D538" s="4" t="s">
        <v>189</v>
      </c>
      <c r="E538" s="4" t="s">
        <v>420</v>
      </c>
      <c r="F538" s="4" t="s">
        <v>79</v>
      </c>
      <c r="G538" s="32"/>
      <c r="H538" s="32"/>
      <c r="I538" s="24">
        <f t="shared" si="194"/>
        <v>0</v>
      </c>
      <c r="J538" s="2"/>
    </row>
    <row r="539" spans="1:10" s="3" customFormat="1" ht="47.25">
      <c r="A539" s="47" t="s">
        <v>54</v>
      </c>
      <c r="B539" s="4" t="s">
        <v>204</v>
      </c>
      <c r="C539" s="4" t="s">
        <v>98</v>
      </c>
      <c r="D539" s="4" t="s">
        <v>189</v>
      </c>
      <c r="E539" s="4" t="s">
        <v>420</v>
      </c>
      <c r="F539" s="4" t="s">
        <v>53</v>
      </c>
      <c r="G539" s="32">
        <f>+G540</f>
        <v>85</v>
      </c>
      <c r="H539" s="32">
        <f t="shared" ref="H539" si="208">+H540</f>
        <v>0</v>
      </c>
      <c r="I539" s="24">
        <f t="shared" si="194"/>
        <v>85</v>
      </c>
      <c r="J539" s="2"/>
    </row>
    <row r="540" spans="1:10" s="3" customFormat="1" ht="47.25">
      <c r="A540" s="47" t="s">
        <v>150</v>
      </c>
      <c r="B540" s="4" t="s">
        <v>204</v>
      </c>
      <c r="C540" s="4" t="s">
        <v>98</v>
      </c>
      <c r="D540" s="4" t="s">
        <v>189</v>
      </c>
      <c r="E540" s="4" t="s">
        <v>420</v>
      </c>
      <c r="F540" s="4" t="s">
        <v>55</v>
      </c>
      <c r="G540" s="32">
        <f>+G541+G542</f>
        <v>85</v>
      </c>
      <c r="H540" s="32">
        <f t="shared" ref="H540" si="209">+H541+H542</f>
        <v>0</v>
      </c>
      <c r="I540" s="24">
        <f t="shared" si="194"/>
        <v>85</v>
      </c>
      <c r="J540" s="2"/>
    </row>
    <row r="541" spans="1:10" s="3" customFormat="1" ht="47.25">
      <c r="A541" s="47" t="s">
        <v>150</v>
      </c>
      <c r="B541" s="4" t="s">
        <v>204</v>
      </c>
      <c r="C541" s="4" t="s">
        <v>98</v>
      </c>
      <c r="D541" s="4" t="s">
        <v>189</v>
      </c>
      <c r="E541" s="4" t="s">
        <v>420</v>
      </c>
      <c r="F541" s="4" t="s">
        <v>57</v>
      </c>
      <c r="G541" s="32">
        <v>70</v>
      </c>
      <c r="H541" s="32"/>
      <c r="I541" s="24">
        <f t="shared" si="194"/>
        <v>70</v>
      </c>
      <c r="J541" s="2" t="s">
        <v>804</v>
      </c>
    </row>
    <row r="542" spans="1:10" s="3" customFormat="1" ht="47.25">
      <c r="A542" s="47" t="s">
        <v>58</v>
      </c>
      <c r="B542" s="4" t="s">
        <v>204</v>
      </c>
      <c r="C542" s="4" t="s">
        <v>98</v>
      </c>
      <c r="D542" s="4" t="s">
        <v>189</v>
      </c>
      <c r="E542" s="4" t="s">
        <v>420</v>
      </c>
      <c r="F542" s="4" t="s">
        <v>59</v>
      </c>
      <c r="G542" s="32">
        <f>10+5</f>
        <v>15</v>
      </c>
      <c r="H542" s="32"/>
      <c r="I542" s="24">
        <f t="shared" si="194"/>
        <v>15</v>
      </c>
      <c r="J542" s="2" t="s">
        <v>803</v>
      </c>
    </row>
    <row r="543" spans="1:10" s="3" customFormat="1" ht="15.75">
      <c r="A543" s="47" t="s">
        <v>144</v>
      </c>
      <c r="B543" s="4" t="s">
        <v>204</v>
      </c>
      <c r="C543" s="4" t="s">
        <v>71</v>
      </c>
      <c r="D543" s="4" t="s">
        <v>28</v>
      </c>
      <c r="E543" s="4" t="s">
        <v>29</v>
      </c>
      <c r="F543" s="4" t="s">
        <v>17</v>
      </c>
      <c r="G543" s="32">
        <f>+G544+G552</f>
        <v>259</v>
      </c>
      <c r="H543" s="32">
        <f t="shared" ref="H543" si="210">+H544+H552</f>
        <v>0</v>
      </c>
      <c r="I543" s="24">
        <f t="shared" si="194"/>
        <v>259</v>
      </c>
      <c r="J543" s="2"/>
    </row>
    <row r="544" spans="1:10" s="2" customFormat="1" ht="31.5">
      <c r="A544" s="47" t="s">
        <v>247</v>
      </c>
      <c r="B544" s="4" t="s">
        <v>204</v>
      </c>
      <c r="C544" s="4" t="s">
        <v>71</v>
      </c>
      <c r="D544" s="4" t="s">
        <v>189</v>
      </c>
      <c r="E544" s="4"/>
      <c r="F544" s="4"/>
      <c r="G544" s="32">
        <f t="shared" ref="G544:H550" si="211">+G545</f>
        <v>69</v>
      </c>
      <c r="H544" s="32">
        <f t="shared" si="211"/>
        <v>0</v>
      </c>
      <c r="I544" s="24">
        <f t="shared" si="194"/>
        <v>69</v>
      </c>
    </row>
    <row r="545" spans="1:9" s="2" customFormat="1" ht="39" customHeight="1">
      <c r="A545" s="47" t="s">
        <v>248</v>
      </c>
      <c r="B545" s="4" t="s">
        <v>204</v>
      </c>
      <c r="C545" s="4" t="s">
        <v>71</v>
      </c>
      <c r="D545" s="4" t="s">
        <v>189</v>
      </c>
      <c r="E545" s="4" t="s">
        <v>421</v>
      </c>
      <c r="F545" s="4"/>
      <c r="G545" s="32">
        <f t="shared" si="211"/>
        <v>69</v>
      </c>
      <c r="H545" s="32">
        <f t="shared" si="211"/>
        <v>0</v>
      </c>
      <c r="I545" s="24">
        <f t="shared" si="194"/>
        <v>69</v>
      </c>
    </row>
    <row r="546" spans="1:9" s="2" customFormat="1" ht="31.5">
      <c r="A546" s="47" t="s">
        <v>249</v>
      </c>
      <c r="B546" s="4" t="s">
        <v>204</v>
      </c>
      <c r="C546" s="4" t="s">
        <v>71</v>
      </c>
      <c r="D546" s="4" t="s">
        <v>189</v>
      </c>
      <c r="E546" s="4" t="s">
        <v>422</v>
      </c>
      <c r="F546" s="4"/>
      <c r="G546" s="32">
        <f t="shared" si="211"/>
        <v>69</v>
      </c>
      <c r="H546" s="32">
        <f t="shared" si="211"/>
        <v>0</v>
      </c>
      <c r="I546" s="24">
        <f t="shared" si="194"/>
        <v>69</v>
      </c>
    </row>
    <row r="547" spans="1:9" s="2" customFormat="1" ht="47.25">
      <c r="A547" s="47" t="s">
        <v>250</v>
      </c>
      <c r="B547" s="4" t="s">
        <v>204</v>
      </c>
      <c r="C547" s="4" t="s">
        <v>71</v>
      </c>
      <c r="D547" s="4" t="s">
        <v>189</v>
      </c>
      <c r="E547" s="4" t="s">
        <v>423</v>
      </c>
      <c r="F547" s="4"/>
      <c r="G547" s="32">
        <f t="shared" si="211"/>
        <v>69</v>
      </c>
      <c r="H547" s="32">
        <f t="shared" si="211"/>
        <v>0</v>
      </c>
      <c r="I547" s="24">
        <f t="shared" si="194"/>
        <v>69</v>
      </c>
    </row>
    <row r="548" spans="1:9" s="2" customFormat="1" ht="94.5">
      <c r="A548" s="47" t="s">
        <v>251</v>
      </c>
      <c r="B548" s="4" t="s">
        <v>204</v>
      </c>
      <c r="C548" s="4" t="s">
        <v>71</v>
      </c>
      <c r="D548" s="4" t="s">
        <v>189</v>
      </c>
      <c r="E548" s="4" t="s">
        <v>424</v>
      </c>
      <c r="F548" s="4"/>
      <c r="G548" s="32">
        <f t="shared" si="211"/>
        <v>69</v>
      </c>
      <c r="H548" s="32">
        <f t="shared" si="211"/>
        <v>0</v>
      </c>
      <c r="I548" s="24">
        <f t="shared" si="194"/>
        <v>69</v>
      </c>
    </row>
    <row r="549" spans="1:9" s="2" customFormat="1" ht="47.25">
      <c r="A549" s="47" t="s">
        <v>52</v>
      </c>
      <c r="B549" s="4" t="s">
        <v>204</v>
      </c>
      <c r="C549" s="4" t="s">
        <v>71</v>
      </c>
      <c r="D549" s="4" t="s">
        <v>189</v>
      </c>
      <c r="E549" s="4" t="s">
        <v>424</v>
      </c>
      <c r="F549" s="4" t="s">
        <v>53</v>
      </c>
      <c r="G549" s="32">
        <f t="shared" si="211"/>
        <v>69</v>
      </c>
      <c r="H549" s="32">
        <f t="shared" si="211"/>
        <v>0</v>
      </c>
      <c r="I549" s="24">
        <f t="shared" si="194"/>
        <v>69</v>
      </c>
    </row>
    <row r="550" spans="1:9" s="2" customFormat="1" ht="47.25">
      <c r="A550" s="47" t="s">
        <v>54</v>
      </c>
      <c r="B550" s="4" t="s">
        <v>204</v>
      </c>
      <c r="C550" s="4" t="s">
        <v>71</v>
      </c>
      <c r="D550" s="4" t="s">
        <v>189</v>
      </c>
      <c r="E550" s="4" t="s">
        <v>424</v>
      </c>
      <c r="F550" s="4" t="s">
        <v>55</v>
      </c>
      <c r="G550" s="32">
        <f t="shared" si="211"/>
        <v>69</v>
      </c>
      <c r="H550" s="32">
        <f t="shared" si="211"/>
        <v>0</v>
      </c>
      <c r="I550" s="24">
        <f t="shared" si="194"/>
        <v>69</v>
      </c>
    </row>
    <row r="551" spans="1:9" s="2" customFormat="1" ht="47.25">
      <c r="A551" s="47" t="s">
        <v>58</v>
      </c>
      <c r="B551" s="4" t="s">
        <v>204</v>
      </c>
      <c r="C551" s="4" t="s">
        <v>71</v>
      </c>
      <c r="D551" s="4" t="s">
        <v>189</v>
      </c>
      <c r="E551" s="4" t="s">
        <v>424</v>
      </c>
      <c r="F551" s="4" t="s">
        <v>59</v>
      </c>
      <c r="G551" s="32">
        <v>69</v>
      </c>
      <c r="H551" s="32"/>
      <c r="I551" s="24">
        <f t="shared" si="194"/>
        <v>69</v>
      </c>
    </row>
    <row r="552" spans="1:9" s="2" customFormat="1" ht="31.5">
      <c r="A552" s="47" t="s">
        <v>158</v>
      </c>
      <c r="B552" s="4" t="s">
        <v>204</v>
      </c>
      <c r="C552" s="4" t="s">
        <v>71</v>
      </c>
      <c r="D552" s="4" t="s">
        <v>159</v>
      </c>
      <c r="E552" s="4"/>
      <c r="F552" s="4"/>
      <c r="G552" s="32">
        <f t="shared" ref="G552:H558" si="212">+G553</f>
        <v>190</v>
      </c>
      <c r="H552" s="32">
        <f t="shared" si="212"/>
        <v>0</v>
      </c>
      <c r="I552" s="24">
        <f t="shared" si="194"/>
        <v>190</v>
      </c>
    </row>
    <row r="553" spans="1:9" s="2" customFormat="1" ht="78.75">
      <c r="A553" s="47" t="s">
        <v>252</v>
      </c>
      <c r="B553" s="4" t="s">
        <v>204</v>
      </c>
      <c r="C553" s="4" t="s">
        <v>71</v>
      </c>
      <c r="D553" s="4" t="s">
        <v>159</v>
      </c>
      <c r="E553" s="4" t="s">
        <v>425</v>
      </c>
      <c r="F553" s="4"/>
      <c r="G553" s="32">
        <f t="shared" si="212"/>
        <v>190</v>
      </c>
      <c r="H553" s="32">
        <f t="shared" si="212"/>
        <v>0</v>
      </c>
      <c r="I553" s="24">
        <f t="shared" si="194"/>
        <v>190</v>
      </c>
    </row>
    <row r="554" spans="1:9" s="2" customFormat="1" ht="47.25">
      <c r="A554" s="47" t="s">
        <v>253</v>
      </c>
      <c r="B554" s="4" t="s">
        <v>204</v>
      </c>
      <c r="C554" s="4" t="s">
        <v>71</v>
      </c>
      <c r="D554" s="4" t="s">
        <v>159</v>
      </c>
      <c r="E554" s="4" t="s">
        <v>426</v>
      </c>
      <c r="F554" s="4"/>
      <c r="G554" s="32">
        <f t="shared" si="212"/>
        <v>190</v>
      </c>
      <c r="H554" s="32">
        <f t="shared" si="212"/>
        <v>0</v>
      </c>
      <c r="I554" s="24">
        <f t="shared" si="194"/>
        <v>190</v>
      </c>
    </row>
    <row r="555" spans="1:9" s="2" customFormat="1" ht="31.5">
      <c r="A555" s="47" t="s">
        <v>254</v>
      </c>
      <c r="B555" s="4" t="s">
        <v>204</v>
      </c>
      <c r="C555" s="4" t="s">
        <v>71</v>
      </c>
      <c r="D555" s="4" t="s">
        <v>159</v>
      </c>
      <c r="E555" s="4" t="s">
        <v>255</v>
      </c>
      <c r="F555" s="4"/>
      <c r="G555" s="32">
        <f t="shared" si="212"/>
        <v>190</v>
      </c>
      <c r="H555" s="32">
        <f t="shared" si="212"/>
        <v>0</v>
      </c>
      <c r="I555" s="24">
        <f t="shared" si="194"/>
        <v>190</v>
      </c>
    </row>
    <row r="556" spans="1:9" s="2" customFormat="1" ht="47.25">
      <c r="A556" s="47" t="s">
        <v>256</v>
      </c>
      <c r="B556" s="4" t="s">
        <v>204</v>
      </c>
      <c r="C556" s="4" t="s">
        <v>71</v>
      </c>
      <c r="D556" s="4" t="s">
        <v>159</v>
      </c>
      <c r="E556" s="4" t="s">
        <v>257</v>
      </c>
      <c r="F556" s="4"/>
      <c r="G556" s="32">
        <f>+G557+G560</f>
        <v>190</v>
      </c>
      <c r="H556" s="32">
        <f t="shared" ref="H556:I556" si="213">+H557+H560</f>
        <v>0</v>
      </c>
      <c r="I556" s="32">
        <f t="shared" si="213"/>
        <v>190</v>
      </c>
    </row>
    <row r="557" spans="1:9" s="2" customFormat="1" ht="47.25">
      <c r="A557" s="47" t="s">
        <v>52</v>
      </c>
      <c r="B557" s="4" t="s">
        <v>204</v>
      </c>
      <c r="C557" s="4" t="s">
        <v>71</v>
      </c>
      <c r="D557" s="4" t="s">
        <v>159</v>
      </c>
      <c r="E557" s="4" t="s">
        <v>257</v>
      </c>
      <c r="F557" s="4" t="s">
        <v>53</v>
      </c>
      <c r="G557" s="32">
        <f t="shared" si="212"/>
        <v>190</v>
      </c>
      <c r="H557" s="32">
        <f t="shared" si="212"/>
        <v>0</v>
      </c>
      <c r="I557" s="24">
        <f t="shared" si="194"/>
        <v>190</v>
      </c>
    </row>
    <row r="558" spans="1:9" s="2" customFormat="1" ht="47.25">
      <c r="A558" s="47" t="s">
        <v>54</v>
      </c>
      <c r="B558" s="4" t="s">
        <v>204</v>
      </c>
      <c r="C558" s="4" t="s">
        <v>71</v>
      </c>
      <c r="D558" s="4" t="s">
        <v>159</v>
      </c>
      <c r="E558" s="4" t="s">
        <v>257</v>
      </c>
      <c r="F558" s="4" t="s">
        <v>55</v>
      </c>
      <c r="G558" s="32">
        <f t="shared" si="212"/>
        <v>190</v>
      </c>
      <c r="H558" s="32">
        <f t="shared" si="212"/>
        <v>0</v>
      </c>
      <c r="I558" s="24">
        <f t="shared" si="194"/>
        <v>190</v>
      </c>
    </row>
    <row r="559" spans="1:9" s="2" customFormat="1" ht="47.25">
      <c r="A559" s="47" t="s">
        <v>58</v>
      </c>
      <c r="B559" s="4" t="s">
        <v>204</v>
      </c>
      <c r="C559" s="4" t="s">
        <v>71</v>
      </c>
      <c r="D559" s="4" t="s">
        <v>159</v>
      </c>
      <c r="E559" s="4" t="s">
        <v>257</v>
      </c>
      <c r="F559" s="4" t="s">
        <v>59</v>
      </c>
      <c r="G559" s="32">
        <v>190</v>
      </c>
      <c r="H559" s="32"/>
      <c r="I559" s="24">
        <f t="shared" si="194"/>
        <v>190</v>
      </c>
    </row>
    <row r="560" spans="1:9" s="2" customFormat="1" ht="15.75" hidden="1">
      <c r="A560" s="47" t="s">
        <v>60</v>
      </c>
      <c r="B560" s="4" t="s">
        <v>204</v>
      </c>
      <c r="C560" s="4" t="s">
        <v>71</v>
      </c>
      <c r="D560" s="4" t="s">
        <v>159</v>
      </c>
      <c r="E560" s="4" t="s">
        <v>257</v>
      </c>
      <c r="F560" s="4" t="s">
        <v>61</v>
      </c>
      <c r="G560" s="32">
        <f>+G561</f>
        <v>0</v>
      </c>
      <c r="H560" s="32">
        <f>+H561</f>
        <v>0</v>
      </c>
      <c r="I560" s="24">
        <f t="shared" si="194"/>
        <v>0</v>
      </c>
    </row>
    <row r="561" spans="1:11" s="2" customFormat="1" ht="15.75" hidden="1">
      <c r="A561" s="47" t="s">
        <v>588</v>
      </c>
      <c r="B561" s="4" t="s">
        <v>204</v>
      </c>
      <c r="C561" s="4" t="s">
        <v>71</v>
      </c>
      <c r="D561" s="4" t="s">
        <v>159</v>
      </c>
      <c r="E561" s="4" t="s">
        <v>257</v>
      </c>
      <c r="F561" s="4" t="s">
        <v>585</v>
      </c>
      <c r="G561" s="32">
        <f>+G562</f>
        <v>0</v>
      </c>
      <c r="H561" s="32">
        <f>+H562</f>
        <v>0</v>
      </c>
      <c r="I561" s="24">
        <f t="shared" si="194"/>
        <v>0</v>
      </c>
    </row>
    <row r="562" spans="1:11" s="2" customFormat="1" ht="63" hidden="1">
      <c r="A562" s="47" t="s">
        <v>587</v>
      </c>
      <c r="B562" s="4" t="s">
        <v>204</v>
      </c>
      <c r="C562" s="4" t="s">
        <v>71</v>
      </c>
      <c r="D562" s="4" t="s">
        <v>159</v>
      </c>
      <c r="E562" s="4" t="s">
        <v>257</v>
      </c>
      <c r="F562" s="4" t="s">
        <v>586</v>
      </c>
      <c r="G562" s="32"/>
      <c r="H562" s="32"/>
      <c r="I562" s="24">
        <f t="shared" si="194"/>
        <v>0</v>
      </c>
    </row>
    <row r="563" spans="1:11" s="2" customFormat="1" ht="15.75">
      <c r="A563" s="47" t="s">
        <v>258</v>
      </c>
      <c r="B563" s="4" t="s">
        <v>204</v>
      </c>
      <c r="C563" s="4" t="s">
        <v>147</v>
      </c>
      <c r="D563" s="4"/>
      <c r="E563" s="4"/>
      <c r="F563" s="4"/>
      <c r="G563" s="32">
        <f t="shared" ref="G563:H570" si="214">+G564</f>
        <v>649</v>
      </c>
      <c r="H563" s="32">
        <f t="shared" si="214"/>
        <v>0</v>
      </c>
      <c r="I563" s="24">
        <f t="shared" si="194"/>
        <v>649</v>
      </c>
    </row>
    <row r="564" spans="1:11" s="2" customFormat="1" ht="15.75">
      <c r="A564" s="47" t="s">
        <v>259</v>
      </c>
      <c r="B564" s="4" t="s">
        <v>204</v>
      </c>
      <c r="C564" s="4" t="s">
        <v>147</v>
      </c>
      <c r="D564" s="4" t="s">
        <v>98</v>
      </c>
      <c r="E564" s="4"/>
      <c r="F564" s="4"/>
      <c r="G564" s="32">
        <f t="shared" si="214"/>
        <v>649</v>
      </c>
      <c r="H564" s="32">
        <f t="shared" si="214"/>
        <v>0</v>
      </c>
      <c r="I564" s="24">
        <f t="shared" si="194"/>
        <v>649</v>
      </c>
    </row>
    <row r="565" spans="1:11" s="2" customFormat="1" ht="31.5">
      <c r="A565" s="47" t="s">
        <v>248</v>
      </c>
      <c r="B565" s="4" t="s">
        <v>204</v>
      </c>
      <c r="C565" s="4" t="s">
        <v>147</v>
      </c>
      <c r="D565" s="4" t="s">
        <v>98</v>
      </c>
      <c r="E565" s="4" t="s">
        <v>421</v>
      </c>
      <c r="F565" s="4"/>
      <c r="G565" s="32">
        <f t="shared" si="214"/>
        <v>649</v>
      </c>
      <c r="H565" s="32">
        <f t="shared" si="214"/>
        <v>0</v>
      </c>
      <c r="I565" s="24">
        <f t="shared" si="194"/>
        <v>649</v>
      </c>
    </row>
    <row r="566" spans="1:11" s="2" customFormat="1" ht="15.75">
      <c r="A566" s="47" t="s">
        <v>260</v>
      </c>
      <c r="B566" s="4" t="s">
        <v>204</v>
      </c>
      <c r="C566" s="4" t="s">
        <v>147</v>
      </c>
      <c r="D566" s="4" t="s">
        <v>98</v>
      </c>
      <c r="E566" s="4" t="s">
        <v>427</v>
      </c>
      <c r="F566" s="4"/>
      <c r="G566" s="32">
        <f t="shared" si="214"/>
        <v>649</v>
      </c>
      <c r="H566" s="32">
        <f t="shared" si="214"/>
        <v>0</v>
      </c>
      <c r="I566" s="24">
        <f t="shared" si="194"/>
        <v>649</v>
      </c>
    </row>
    <row r="567" spans="1:11" s="2" customFormat="1" ht="47.25">
      <c r="A567" s="47" t="s">
        <v>261</v>
      </c>
      <c r="B567" s="4" t="s">
        <v>204</v>
      </c>
      <c r="C567" s="4" t="s">
        <v>147</v>
      </c>
      <c r="D567" s="4" t="s">
        <v>98</v>
      </c>
      <c r="E567" s="4" t="s">
        <v>428</v>
      </c>
      <c r="F567" s="4"/>
      <c r="G567" s="32">
        <f t="shared" si="214"/>
        <v>649</v>
      </c>
      <c r="H567" s="32">
        <f t="shared" si="214"/>
        <v>0</v>
      </c>
      <c r="I567" s="24">
        <f t="shared" si="194"/>
        <v>649</v>
      </c>
    </row>
    <row r="568" spans="1:11" s="2" customFormat="1" ht="31.5">
      <c r="A568" s="47" t="s">
        <v>262</v>
      </c>
      <c r="B568" s="4" t="s">
        <v>204</v>
      </c>
      <c r="C568" s="4" t="s">
        <v>147</v>
      </c>
      <c r="D568" s="4" t="s">
        <v>98</v>
      </c>
      <c r="E568" s="4" t="s">
        <v>429</v>
      </c>
      <c r="F568" s="4"/>
      <c r="G568" s="32">
        <f t="shared" si="214"/>
        <v>649</v>
      </c>
      <c r="H568" s="32">
        <f t="shared" si="214"/>
        <v>0</v>
      </c>
      <c r="I568" s="24">
        <f t="shared" si="194"/>
        <v>649</v>
      </c>
    </row>
    <row r="569" spans="1:11" s="2" customFormat="1" ht="47.25">
      <c r="A569" s="47" t="s">
        <v>52</v>
      </c>
      <c r="B569" s="4" t="s">
        <v>204</v>
      </c>
      <c r="C569" s="4" t="s">
        <v>147</v>
      </c>
      <c r="D569" s="4" t="s">
        <v>98</v>
      </c>
      <c r="E569" s="4" t="s">
        <v>429</v>
      </c>
      <c r="F569" s="4" t="s">
        <v>53</v>
      </c>
      <c r="G569" s="32">
        <f t="shared" si="214"/>
        <v>649</v>
      </c>
      <c r="H569" s="32">
        <f t="shared" si="214"/>
        <v>0</v>
      </c>
      <c r="I569" s="24">
        <f t="shared" si="194"/>
        <v>649</v>
      </c>
    </row>
    <row r="570" spans="1:11" s="2" customFormat="1" ht="47.25">
      <c r="A570" s="47" t="s">
        <v>54</v>
      </c>
      <c r="B570" s="4" t="s">
        <v>204</v>
      </c>
      <c r="C570" s="4" t="s">
        <v>147</v>
      </c>
      <c r="D570" s="4" t="s">
        <v>98</v>
      </c>
      <c r="E570" s="4" t="s">
        <v>429</v>
      </c>
      <c r="F570" s="4" t="s">
        <v>55</v>
      </c>
      <c r="G570" s="32">
        <f t="shared" si="214"/>
        <v>649</v>
      </c>
      <c r="H570" s="32">
        <f t="shared" si="214"/>
        <v>0</v>
      </c>
      <c r="I570" s="24">
        <f t="shared" si="194"/>
        <v>649</v>
      </c>
    </row>
    <row r="571" spans="1:11" s="2" customFormat="1" ht="47.25">
      <c r="A571" s="47" t="s">
        <v>58</v>
      </c>
      <c r="B571" s="4" t="s">
        <v>204</v>
      </c>
      <c r="C571" s="4" t="s">
        <v>147</v>
      </c>
      <c r="D571" s="4" t="s">
        <v>98</v>
      </c>
      <c r="E571" s="4" t="s">
        <v>429</v>
      </c>
      <c r="F571" s="4" t="s">
        <v>59</v>
      </c>
      <c r="G571" s="32">
        <v>649</v>
      </c>
      <c r="H571" s="32"/>
      <c r="I571" s="24">
        <f t="shared" si="194"/>
        <v>649</v>
      </c>
    </row>
    <row r="572" spans="1:11" s="2" customFormat="1" ht="15.75">
      <c r="A572" s="47" t="s">
        <v>163</v>
      </c>
      <c r="B572" s="4" t="s">
        <v>204</v>
      </c>
      <c r="C572" s="4" t="s">
        <v>14</v>
      </c>
      <c r="D572" s="4"/>
      <c r="E572" s="4"/>
      <c r="F572" s="4"/>
      <c r="G572" s="32">
        <f>G573+G578</f>
        <v>473.20000000000005</v>
      </c>
      <c r="H572" s="32">
        <f>+H578</f>
        <v>0</v>
      </c>
      <c r="I572" s="24">
        <f t="shared" si="194"/>
        <v>473.20000000000005</v>
      </c>
      <c r="K572" s="3"/>
    </row>
    <row r="573" spans="1:11" s="2" customFormat="1" ht="47.25">
      <c r="A573" s="47" t="s">
        <v>810</v>
      </c>
      <c r="B573" s="4" t="s">
        <v>204</v>
      </c>
      <c r="C573" s="4" t="s">
        <v>14</v>
      </c>
      <c r="D573" s="4" t="s">
        <v>147</v>
      </c>
      <c r="E573" s="4"/>
      <c r="F573" s="4"/>
      <c r="G573" s="32">
        <f>+G574</f>
        <v>40</v>
      </c>
      <c r="H573" s="32"/>
      <c r="I573" s="24"/>
      <c r="K573" s="3"/>
    </row>
    <row r="574" spans="1:11" s="2" customFormat="1" ht="63">
      <c r="A574" s="47" t="s">
        <v>808</v>
      </c>
      <c r="B574" s="4" t="s">
        <v>204</v>
      </c>
      <c r="C574" s="4" t="s">
        <v>14</v>
      </c>
      <c r="D574" s="4" t="s">
        <v>147</v>
      </c>
      <c r="E574" s="4" t="s">
        <v>805</v>
      </c>
      <c r="F574" s="4"/>
      <c r="G574" s="32">
        <f>+G575</f>
        <v>40</v>
      </c>
      <c r="H574" s="32"/>
      <c r="I574" s="24"/>
      <c r="K574" s="3"/>
    </row>
    <row r="575" spans="1:11" s="2" customFormat="1" ht="47.25">
      <c r="A575" s="47" t="s">
        <v>809</v>
      </c>
      <c r="B575" s="4" t="s">
        <v>204</v>
      </c>
      <c r="C575" s="4" t="s">
        <v>14</v>
      </c>
      <c r="D575" s="4" t="s">
        <v>147</v>
      </c>
      <c r="E575" s="4" t="s">
        <v>806</v>
      </c>
      <c r="F575" s="4"/>
      <c r="G575" s="32">
        <f>+G576</f>
        <v>40</v>
      </c>
      <c r="H575" s="32"/>
      <c r="I575" s="24"/>
      <c r="K575" s="3"/>
    </row>
    <row r="576" spans="1:11" s="2" customFormat="1" ht="47.25">
      <c r="A576" s="47" t="s">
        <v>54</v>
      </c>
      <c r="B576" s="4" t="s">
        <v>204</v>
      </c>
      <c r="C576" s="4" t="s">
        <v>14</v>
      </c>
      <c r="D576" s="4" t="s">
        <v>147</v>
      </c>
      <c r="E576" s="4" t="s">
        <v>807</v>
      </c>
      <c r="F576" s="4" t="s">
        <v>55</v>
      </c>
      <c r="G576" s="32">
        <f>+G577</f>
        <v>40</v>
      </c>
      <c r="H576" s="32"/>
      <c r="I576" s="24"/>
      <c r="K576" s="3"/>
    </row>
    <row r="577" spans="1:11" s="2" customFormat="1" ht="47.25">
      <c r="A577" s="47" t="s">
        <v>58</v>
      </c>
      <c r="B577" s="4" t="s">
        <v>204</v>
      </c>
      <c r="C577" s="4" t="s">
        <v>14</v>
      </c>
      <c r="D577" s="4" t="s">
        <v>147</v>
      </c>
      <c r="E577" s="4" t="s">
        <v>807</v>
      </c>
      <c r="F577" s="4" t="s">
        <v>59</v>
      </c>
      <c r="G577" s="32">
        <v>40</v>
      </c>
      <c r="H577" s="32"/>
      <c r="I577" s="24"/>
      <c r="K577" s="3"/>
    </row>
    <row r="578" spans="1:11" s="2" customFormat="1" ht="19.5" customHeight="1">
      <c r="A578" s="47" t="s">
        <v>263</v>
      </c>
      <c r="B578" s="4" t="s">
        <v>204</v>
      </c>
      <c r="C578" s="4" t="s">
        <v>14</v>
      </c>
      <c r="D578" s="4" t="s">
        <v>189</v>
      </c>
      <c r="E578" s="4"/>
      <c r="F578" s="4"/>
      <c r="G578" s="32">
        <f>+G579</f>
        <v>433.20000000000005</v>
      </c>
      <c r="H578" s="32">
        <f t="shared" ref="H578" si="215">+H579</f>
        <v>0</v>
      </c>
      <c r="I578" s="24">
        <f t="shared" si="194"/>
        <v>433.20000000000005</v>
      </c>
    </row>
    <row r="579" spans="1:11" s="2" customFormat="1" ht="53.25" customHeight="1">
      <c r="A579" s="47" t="s">
        <v>264</v>
      </c>
      <c r="B579" s="4" t="s">
        <v>204</v>
      </c>
      <c r="C579" s="4" t="s">
        <v>14</v>
      </c>
      <c r="D579" s="4" t="s">
        <v>189</v>
      </c>
      <c r="E579" s="4" t="s">
        <v>430</v>
      </c>
      <c r="F579" s="4"/>
      <c r="G579" s="32">
        <f>+G580+G585</f>
        <v>433.20000000000005</v>
      </c>
      <c r="H579" s="32">
        <f t="shared" ref="H579" si="216">+H580+H585</f>
        <v>0</v>
      </c>
      <c r="I579" s="24">
        <f t="shared" si="194"/>
        <v>433.20000000000005</v>
      </c>
    </row>
    <row r="580" spans="1:11" s="2" customFormat="1" ht="120.75" customHeight="1">
      <c r="A580" s="47" t="s">
        <v>42</v>
      </c>
      <c r="B580" s="4" t="s">
        <v>204</v>
      </c>
      <c r="C580" s="4" t="s">
        <v>14</v>
      </c>
      <c r="D580" s="4" t="s">
        <v>189</v>
      </c>
      <c r="E580" s="4" t="s">
        <v>430</v>
      </c>
      <c r="F580" s="4" t="s">
        <v>43</v>
      </c>
      <c r="G580" s="32">
        <f>+G581</f>
        <v>352.1</v>
      </c>
      <c r="H580" s="32">
        <f t="shared" ref="H580" si="217">+H581</f>
        <v>0</v>
      </c>
      <c r="I580" s="24">
        <f t="shared" si="194"/>
        <v>352.1</v>
      </c>
    </row>
    <row r="581" spans="1:11" s="2" customFormat="1" ht="47.25">
      <c r="A581" s="47" t="s">
        <v>74</v>
      </c>
      <c r="B581" s="4" t="s">
        <v>204</v>
      </c>
      <c r="C581" s="4" t="s">
        <v>14</v>
      </c>
      <c r="D581" s="4" t="s">
        <v>189</v>
      </c>
      <c r="E581" s="4" t="s">
        <v>430</v>
      </c>
      <c r="F581" s="4" t="s">
        <v>75</v>
      </c>
      <c r="G581" s="32">
        <f>+G582+G583+G584</f>
        <v>352.1</v>
      </c>
      <c r="H581" s="32">
        <f t="shared" ref="H581" si="218">+H582+H583+H584</f>
        <v>0</v>
      </c>
      <c r="I581" s="24">
        <f t="shared" si="194"/>
        <v>352.1</v>
      </c>
    </row>
    <row r="582" spans="1:11" s="2" customFormat="1" ht="31.5">
      <c r="A582" s="47" t="s">
        <v>46</v>
      </c>
      <c r="B582" s="4" t="s">
        <v>204</v>
      </c>
      <c r="C582" s="4" t="s">
        <v>14</v>
      </c>
      <c r="D582" s="4" t="s">
        <v>189</v>
      </c>
      <c r="E582" s="4" t="s">
        <v>430</v>
      </c>
      <c r="F582" s="4" t="s">
        <v>76</v>
      </c>
      <c r="G582" s="32">
        <v>270.43</v>
      </c>
      <c r="H582" s="32"/>
      <c r="I582" s="24">
        <f t="shared" si="194"/>
        <v>270.43</v>
      </c>
    </row>
    <row r="583" spans="1:11" s="2" customFormat="1" ht="31.5" hidden="1">
      <c r="A583" s="47" t="s">
        <v>48</v>
      </c>
      <c r="B583" s="4" t="s">
        <v>204</v>
      </c>
      <c r="C583" s="4" t="s">
        <v>14</v>
      </c>
      <c r="D583" s="4" t="s">
        <v>189</v>
      </c>
      <c r="E583" s="4" t="s">
        <v>430</v>
      </c>
      <c r="F583" s="4" t="s">
        <v>77</v>
      </c>
      <c r="G583" s="32"/>
      <c r="H583" s="32"/>
      <c r="I583" s="24">
        <f t="shared" si="194"/>
        <v>0</v>
      </c>
    </row>
    <row r="584" spans="1:11" s="2" customFormat="1" ht="94.5">
      <c r="A584" s="47" t="s">
        <v>78</v>
      </c>
      <c r="B584" s="4" t="s">
        <v>204</v>
      </c>
      <c r="C584" s="4" t="s">
        <v>14</v>
      </c>
      <c r="D584" s="4" t="s">
        <v>189</v>
      </c>
      <c r="E584" s="4" t="s">
        <v>430</v>
      </c>
      <c r="F584" s="4" t="s">
        <v>79</v>
      </c>
      <c r="G584" s="32">
        <v>81.67</v>
      </c>
      <c r="H584" s="32"/>
      <c r="I584" s="24">
        <f t="shared" si="194"/>
        <v>81.67</v>
      </c>
    </row>
    <row r="585" spans="1:11" s="2" customFormat="1" ht="47.25">
      <c r="A585" s="47" t="s">
        <v>52</v>
      </c>
      <c r="B585" s="4" t="s">
        <v>204</v>
      </c>
      <c r="C585" s="4" t="s">
        <v>14</v>
      </c>
      <c r="D585" s="4" t="s">
        <v>189</v>
      </c>
      <c r="E585" s="4" t="s">
        <v>430</v>
      </c>
      <c r="F585" s="4" t="s">
        <v>53</v>
      </c>
      <c r="G585" s="32">
        <f>+G586</f>
        <v>81.099999999999994</v>
      </c>
      <c r="H585" s="32">
        <f t="shared" ref="H585" si="219">+H586</f>
        <v>0</v>
      </c>
      <c r="I585" s="24">
        <f t="shared" si="194"/>
        <v>81.099999999999994</v>
      </c>
    </row>
    <row r="586" spans="1:11" s="2" customFormat="1" ht="47.25">
      <c r="A586" s="47" t="s">
        <v>54</v>
      </c>
      <c r="B586" s="4" t="s">
        <v>204</v>
      </c>
      <c r="C586" s="4" t="s">
        <v>14</v>
      </c>
      <c r="D586" s="4" t="s">
        <v>189</v>
      </c>
      <c r="E586" s="4" t="s">
        <v>430</v>
      </c>
      <c r="F586" s="4" t="s">
        <v>55</v>
      </c>
      <c r="G586" s="32">
        <f>+G587+G588</f>
        <v>81.099999999999994</v>
      </c>
      <c r="H586" s="32">
        <f t="shared" ref="H586" si="220">+H587+H588</f>
        <v>0</v>
      </c>
      <c r="I586" s="24">
        <f t="shared" ref="I586:I682" si="221">+G586+H586</f>
        <v>81.099999999999994</v>
      </c>
    </row>
    <row r="587" spans="1:11" s="2" customFormat="1" ht="47.25" hidden="1">
      <c r="A587" s="47" t="s">
        <v>150</v>
      </c>
      <c r="B587" s="4" t="s">
        <v>204</v>
      </c>
      <c r="C587" s="4" t="s">
        <v>14</v>
      </c>
      <c r="D587" s="4" t="s">
        <v>189</v>
      </c>
      <c r="E587" s="4" t="s">
        <v>430</v>
      </c>
      <c r="F587" s="4" t="s">
        <v>57</v>
      </c>
      <c r="G587" s="32"/>
      <c r="H587" s="32"/>
      <c r="I587" s="24">
        <f t="shared" si="221"/>
        <v>0</v>
      </c>
    </row>
    <row r="588" spans="1:11" s="2" customFormat="1" ht="47.25">
      <c r="A588" s="47" t="s">
        <v>58</v>
      </c>
      <c r="B588" s="4" t="s">
        <v>204</v>
      </c>
      <c r="C588" s="4" t="s">
        <v>14</v>
      </c>
      <c r="D588" s="4" t="s">
        <v>189</v>
      </c>
      <c r="E588" s="4" t="s">
        <v>430</v>
      </c>
      <c r="F588" s="4" t="s">
        <v>59</v>
      </c>
      <c r="G588" s="32">
        <v>81.099999999999994</v>
      </c>
      <c r="H588" s="32"/>
      <c r="I588" s="24">
        <f t="shared" si="221"/>
        <v>81.099999999999994</v>
      </c>
    </row>
    <row r="589" spans="1:11" s="2" customFormat="1" ht="15.75">
      <c r="A589" s="196" t="s">
        <v>582</v>
      </c>
      <c r="B589" s="4" t="s">
        <v>204</v>
      </c>
      <c r="C589" s="4" t="s">
        <v>85</v>
      </c>
      <c r="D589" s="4"/>
      <c r="E589" s="4"/>
      <c r="F589" s="4"/>
      <c r="G589" s="5">
        <f>+G590</f>
        <v>575.9</v>
      </c>
      <c r="H589" s="5">
        <f t="shared" ref="H589:I594" si="222">+H590</f>
        <v>0</v>
      </c>
      <c r="I589" s="5">
        <f t="shared" si="222"/>
        <v>125.9</v>
      </c>
    </row>
    <row r="590" spans="1:11" s="2" customFormat="1" ht="18.75" customHeight="1">
      <c r="A590" s="197" t="s">
        <v>118</v>
      </c>
      <c r="B590" s="4" t="s">
        <v>204</v>
      </c>
      <c r="C590" s="4" t="s">
        <v>85</v>
      </c>
      <c r="D590" s="4" t="s">
        <v>98</v>
      </c>
      <c r="E590" s="4"/>
      <c r="F590" s="4"/>
      <c r="G590" s="32">
        <f>+G591+G598+G604</f>
        <v>575.9</v>
      </c>
      <c r="H590" s="5">
        <f>+H591</f>
        <v>0</v>
      </c>
      <c r="I590" s="5">
        <f>+I591</f>
        <v>125.9</v>
      </c>
    </row>
    <row r="591" spans="1:11" s="2" customFormat="1" ht="31.5">
      <c r="A591" s="47" t="s">
        <v>151</v>
      </c>
      <c r="B591" s="4" t="s">
        <v>204</v>
      </c>
      <c r="C591" s="4" t="s">
        <v>85</v>
      </c>
      <c r="D591" s="4" t="s">
        <v>98</v>
      </c>
      <c r="E591" s="4" t="s">
        <v>350</v>
      </c>
      <c r="F591" s="4"/>
      <c r="G591" s="5">
        <f t="shared" ref="G591:G596" si="223">+G592</f>
        <v>125.9</v>
      </c>
      <c r="H591" s="5">
        <f t="shared" si="222"/>
        <v>0</v>
      </c>
      <c r="I591" s="5">
        <f t="shared" si="222"/>
        <v>125.9</v>
      </c>
    </row>
    <row r="592" spans="1:11" s="2" customFormat="1" ht="31.5">
      <c r="A592" s="47" t="s">
        <v>152</v>
      </c>
      <c r="B592" s="4" t="s">
        <v>204</v>
      </c>
      <c r="C592" s="4" t="s">
        <v>85</v>
      </c>
      <c r="D592" s="4" t="s">
        <v>98</v>
      </c>
      <c r="E592" s="4" t="s">
        <v>351</v>
      </c>
      <c r="F592" s="4"/>
      <c r="G592" s="5">
        <f t="shared" si="223"/>
        <v>125.9</v>
      </c>
      <c r="H592" s="5">
        <f t="shared" si="222"/>
        <v>0</v>
      </c>
      <c r="I592" s="5">
        <f t="shared" si="222"/>
        <v>125.9</v>
      </c>
    </row>
    <row r="593" spans="1:10" s="2" customFormat="1" ht="31.5">
      <c r="A593" s="47" t="s">
        <v>153</v>
      </c>
      <c r="B593" s="4" t="s">
        <v>204</v>
      </c>
      <c r="C593" s="4" t="s">
        <v>85</v>
      </c>
      <c r="D593" s="4" t="s">
        <v>98</v>
      </c>
      <c r="E593" s="4" t="s">
        <v>352</v>
      </c>
      <c r="F593" s="4"/>
      <c r="G593" s="5">
        <f t="shared" si="223"/>
        <v>125.9</v>
      </c>
      <c r="H593" s="5">
        <f t="shared" si="222"/>
        <v>0</v>
      </c>
      <c r="I593" s="5">
        <f t="shared" si="222"/>
        <v>125.9</v>
      </c>
    </row>
    <row r="594" spans="1:10" s="2" customFormat="1" ht="94.5">
      <c r="A594" s="48" t="s">
        <v>154</v>
      </c>
      <c r="B594" s="4" t="s">
        <v>204</v>
      </c>
      <c r="C594" s="4" t="s">
        <v>85</v>
      </c>
      <c r="D594" s="4" t="s">
        <v>98</v>
      </c>
      <c r="E594" s="4" t="s">
        <v>353</v>
      </c>
      <c r="F594" s="4"/>
      <c r="G594" s="5">
        <f t="shared" si="223"/>
        <v>125.9</v>
      </c>
      <c r="H594" s="5">
        <f t="shared" si="222"/>
        <v>0</v>
      </c>
      <c r="I594" s="5">
        <f t="shared" si="222"/>
        <v>125.9</v>
      </c>
    </row>
    <row r="595" spans="1:10" ht="45.75" customHeight="1">
      <c r="A595" s="47" t="s">
        <v>233</v>
      </c>
      <c r="B595" s="4" t="s">
        <v>204</v>
      </c>
      <c r="C595" s="4" t="s">
        <v>85</v>
      </c>
      <c r="D595" s="4" t="s">
        <v>98</v>
      </c>
      <c r="E595" s="4" t="s">
        <v>353</v>
      </c>
      <c r="F595" s="5">
        <v>300</v>
      </c>
      <c r="G595" s="5">
        <f t="shared" si="223"/>
        <v>125.9</v>
      </c>
      <c r="H595" s="5">
        <f t="shared" ref="H595:H596" si="224">+H596</f>
        <v>0</v>
      </c>
      <c r="I595" s="24">
        <f>+G595+H595</f>
        <v>125.9</v>
      </c>
    </row>
    <row r="596" spans="1:10" ht="58.5" customHeight="1">
      <c r="A596" s="47" t="s">
        <v>234</v>
      </c>
      <c r="B596" s="4" t="s">
        <v>204</v>
      </c>
      <c r="C596" s="4" t="s">
        <v>85</v>
      </c>
      <c r="D596" s="4" t="s">
        <v>98</v>
      </c>
      <c r="E596" s="4" t="s">
        <v>353</v>
      </c>
      <c r="F596" s="5">
        <v>320</v>
      </c>
      <c r="G596" s="5">
        <f t="shared" si="223"/>
        <v>125.9</v>
      </c>
      <c r="H596" s="5">
        <f t="shared" si="224"/>
        <v>0</v>
      </c>
      <c r="I596" s="24">
        <f t="shared" ref="I596:I608" si="225">+G596+H596</f>
        <v>125.9</v>
      </c>
    </row>
    <row r="597" spans="1:10" ht="33.75" customHeight="1">
      <c r="A597" s="47" t="s">
        <v>235</v>
      </c>
      <c r="B597" s="4" t="s">
        <v>204</v>
      </c>
      <c r="C597" s="4" t="s">
        <v>85</v>
      </c>
      <c r="D597" s="4" t="s">
        <v>98</v>
      </c>
      <c r="E597" s="4" t="s">
        <v>353</v>
      </c>
      <c r="F597" s="5">
        <v>322</v>
      </c>
      <c r="G597" s="5">
        <v>125.9</v>
      </c>
      <c r="H597" s="5"/>
      <c r="I597" s="24">
        <f t="shared" si="225"/>
        <v>125.9</v>
      </c>
    </row>
    <row r="598" spans="1:10" ht="55.5" customHeight="1">
      <c r="A598" s="47" t="s">
        <v>228</v>
      </c>
      <c r="B598" s="4" t="s">
        <v>204</v>
      </c>
      <c r="C598" s="4" t="s">
        <v>85</v>
      </c>
      <c r="D598" s="4" t="s">
        <v>98</v>
      </c>
      <c r="E598" s="4" t="s">
        <v>413</v>
      </c>
      <c r="F598" s="5"/>
      <c r="G598" s="5">
        <f>+G599</f>
        <v>400</v>
      </c>
      <c r="H598" s="5">
        <f t="shared" ref="H598:H602" si="226">+H599</f>
        <v>0</v>
      </c>
      <c r="I598" s="24">
        <f t="shared" si="225"/>
        <v>400</v>
      </c>
    </row>
    <row r="599" spans="1:10" ht="36" customHeight="1">
      <c r="A599" s="47" t="s">
        <v>229</v>
      </c>
      <c r="B599" s="4" t="s">
        <v>204</v>
      </c>
      <c r="C599" s="4" t="s">
        <v>85</v>
      </c>
      <c r="D599" s="4" t="s">
        <v>98</v>
      </c>
      <c r="E599" s="4" t="s">
        <v>414</v>
      </c>
      <c r="F599" s="5"/>
      <c r="G599" s="5">
        <f>+G600</f>
        <v>400</v>
      </c>
      <c r="H599" s="5">
        <f t="shared" si="226"/>
        <v>0</v>
      </c>
      <c r="I599" s="24">
        <f t="shared" si="225"/>
        <v>400</v>
      </c>
    </row>
    <row r="600" spans="1:10" ht="60.75" customHeight="1">
      <c r="A600" s="47" t="s">
        <v>232</v>
      </c>
      <c r="B600" s="4" t="s">
        <v>204</v>
      </c>
      <c r="C600" s="4" t="s">
        <v>85</v>
      </c>
      <c r="D600" s="4" t="s">
        <v>98</v>
      </c>
      <c r="E600" s="4" t="s">
        <v>415</v>
      </c>
      <c r="F600" s="5"/>
      <c r="G600" s="5">
        <f>+G601</f>
        <v>400</v>
      </c>
      <c r="H600" s="5">
        <f t="shared" si="226"/>
        <v>0</v>
      </c>
      <c r="I600" s="24">
        <f t="shared" si="225"/>
        <v>400</v>
      </c>
    </row>
    <row r="601" spans="1:10" ht="45.75" customHeight="1">
      <c r="A601" s="47" t="s">
        <v>233</v>
      </c>
      <c r="B601" s="4" t="s">
        <v>204</v>
      </c>
      <c r="C601" s="4" t="s">
        <v>85</v>
      </c>
      <c r="D601" s="4" t="s">
        <v>98</v>
      </c>
      <c r="E601" s="4" t="s">
        <v>415</v>
      </c>
      <c r="F601" s="5">
        <v>300</v>
      </c>
      <c r="G601" s="5">
        <f>+G602</f>
        <v>400</v>
      </c>
      <c r="H601" s="5">
        <f t="shared" si="226"/>
        <v>0</v>
      </c>
      <c r="I601" s="24">
        <f t="shared" si="225"/>
        <v>400</v>
      </c>
    </row>
    <row r="602" spans="1:10" ht="58.5" customHeight="1">
      <c r="A602" s="47" t="s">
        <v>234</v>
      </c>
      <c r="B602" s="4" t="s">
        <v>204</v>
      </c>
      <c r="C602" s="4" t="s">
        <v>85</v>
      </c>
      <c r="D602" s="4" t="s">
        <v>98</v>
      </c>
      <c r="E602" s="4" t="s">
        <v>415</v>
      </c>
      <c r="F602" s="5">
        <v>320</v>
      </c>
      <c r="G602" s="5">
        <f>+G603</f>
        <v>400</v>
      </c>
      <c r="H602" s="5">
        <f t="shared" si="226"/>
        <v>0</v>
      </c>
      <c r="I602" s="24">
        <f t="shared" si="225"/>
        <v>400</v>
      </c>
    </row>
    <row r="603" spans="1:10" ht="33.75" customHeight="1">
      <c r="A603" s="47" t="s">
        <v>235</v>
      </c>
      <c r="B603" s="4" t="s">
        <v>204</v>
      </c>
      <c r="C603" s="4" t="s">
        <v>85</v>
      </c>
      <c r="D603" s="4" t="s">
        <v>98</v>
      </c>
      <c r="E603" s="4" t="s">
        <v>415</v>
      </c>
      <c r="F603" s="5">
        <v>322</v>
      </c>
      <c r="G603" s="5">
        <v>400</v>
      </c>
      <c r="H603" s="5"/>
      <c r="I603" s="24">
        <f t="shared" si="225"/>
        <v>400</v>
      </c>
    </row>
    <row r="604" spans="1:10" s="3" customFormat="1" ht="15.75">
      <c r="A604" s="47" t="s">
        <v>217</v>
      </c>
      <c r="B604" s="4" t="s">
        <v>204</v>
      </c>
      <c r="C604" s="4" t="s">
        <v>85</v>
      </c>
      <c r="D604" s="4" t="s">
        <v>98</v>
      </c>
      <c r="E604" s="4" t="s">
        <v>357</v>
      </c>
      <c r="F604" s="4" t="s">
        <v>17</v>
      </c>
      <c r="G604" s="32">
        <f>+G605</f>
        <v>50</v>
      </c>
      <c r="H604" s="32">
        <f t="shared" ref="H604:H607" si="227">+H605</f>
        <v>0</v>
      </c>
      <c r="I604" s="24">
        <f t="shared" si="225"/>
        <v>50</v>
      </c>
      <c r="J604" s="451"/>
    </row>
    <row r="605" spans="1:10" s="3" customFormat="1" ht="63">
      <c r="A605" s="47" t="s">
        <v>820</v>
      </c>
      <c r="B605" s="4" t="s">
        <v>204</v>
      </c>
      <c r="C605" s="4" t="s">
        <v>85</v>
      </c>
      <c r="D605" s="4" t="s">
        <v>98</v>
      </c>
      <c r="E605" s="4" t="s">
        <v>812</v>
      </c>
      <c r="F605" s="4" t="s">
        <v>17</v>
      </c>
      <c r="G605" s="32">
        <f>+G606</f>
        <v>50</v>
      </c>
      <c r="H605" s="32">
        <f t="shared" si="227"/>
        <v>0</v>
      </c>
      <c r="I605" s="24">
        <f t="shared" si="225"/>
        <v>50</v>
      </c>
      <c r="J605" s="451"/>
    </row>
    <row r="606" spans="1:10" s="3" customFormat="1" ht="31.5">
      <c r="A606" s="47" t="s">
        <v>213</v>
      </c>
      <c r="B606" s="4" t="s">
        <v>204</v>
      </c>
      <c r="C606" s="4" t="s">
        <v>85</v>
      </c>
      <c r="D606" s="4" t="s">
        <v>98</v>
      </c>
      <c r="E606" s="4" t="s">
        <v>813</v>
      </c>
      <c r="F606" s="4"/>
      <c r="G606" s="32">
        <f>+G607</f>
        <v>50</v>
      </c>
      <c r="H606" s="32">
        <f t="shared" si="227"/>
        <v>0</v>
      </c>
      <c r="I606" s="24">
        <f t="shared" si="225"/>
        <v>50</v>
      </c>
      <c r="J606" s="451"/>
    </row>
    <row r="607" spans="1:10" s="3" customFormat="1" ht="30.75" customHeight="1">
      <c r="A607" s="47" t="s">
        <v>103</v>
      </c>
      <c r="B607" s="4" t="s">
        <v>204</v>
      </c>
      <c r="C607" s="4" t="s">
        <v>85</v>
      </c>
      <c r="D607" s="4" t="s">
        <v>98</v>
      </c>
      <c r="E607" s="4" t="s">
        <v>814</v>
      </c>
      <c r="F607" s="4" t="s">
        <v>93</v>
      </c>
      <c r="G607" s="32">
        <f>+G608</f>
        <v>50</v>
      </c>
      <c r="H607" s="32">
        <f t="shared" si="227"/>
        <v>0</v>
      </c>
      <c r="I607" s="24">
        <f t="shared" si="225"/>
        <v>50</v>
      </c>
      <c r="J607" s="451"/>
    </row>
    <row r="608" spans="1:10" s="3" customFormat="1" ht="24" customHeight="1">
      <c r="A608" s="47" t="s">
        <v>929</v>
      </c>
      <c r="B608" s="5">
        <v>991</v>
      </c>
      <c r="C608" s="4" t="s">
        <v>85</v>
      </c>
      <c r="D608" s="4" t="s">
        <v>98</v>
      </c>
      <c r="E608" s="4" t="s">
        <v>814</v>
      </c>
      <c r="F608" s="4" t="s">
        <v>928</v>
      </c>
      <c r="G608" s="32">
        <v>50</v>
      </c>
      <c r="H608" s="32"/>
      <c r="I608" s="24">
        <f t="shared" si="225"/>
        <v>50</v>
      </c>
      <c r="J608" s="451"/>
    </row>
    <row r="609" spans="1:9" s="2" customFormat="1" ht="15.75">
      <c r="A609" s="47" t="s">
        <v>265</v>
      </c>
      <c r="B609" s="4" t="s">
        <v>204</v>
      </c>
      <c r="C609" s="4" t="s">
        <v>216</v>
      </c>
      <c r="D609" s="4" t="s">
        <v>28</v>
      </c>
      <c r="E609" s="4" t="s">
        <v>29</v>
      </c>
      <c r="F609" s="4" t="s">
        <v>17</v>
      </c>
      <c r="G609" s="32">
        <f>+G610</f>
        <v>1558.5</v>
      </c>
      <c r="H609" s="32">
        <f t="shared" ref="H609:H622" si="228">+H610</f>
        <v>0</v>
      </c>
      <c r="I609" s="24">
        <f t="shared" si="221"/>
        <v>1558.5</v>
      </c>
    </row>
    <row r="610" spans="1:9" s="2" customFormat="1" ht="31.5">
      <c r="A610" s="47" t="s">
        <v>266</v>
      </c>
      <c r="B610" s="4" t="s">
        <v>204</v>
      </c>
      <c r="C610" s="4" t="s">
        <v>216</v>
      </c>
      <c r="D610" s="4" t="s">
        <v>147</v>
      </c>
      <c r="E610" s="4" t="s">
        <v>29</v>
      </c>
      <c r="F610" s="4" t="s">
        <v>17</v>
      </c>
      <c r="G610" s="32">
        <f>+G611</f>
        <v>1558.5</v>
      </c>
      <c r="H610" s="32">
        <f t="shared" si="228"/>
        <v>0</v>
      </c>
      <c r="I610" s="24">
        <f t="shared" si="221"/>
        <v>1558.5</v>
      </c>
    </row>
    <row r="611" spans="1:9" s="2" customFormat="1" ht="47.25">
      <c r="A611" s="47" t="s">
        <v>267</v>
      </c>
      <c r="B611" s="4" t="s">
        <v>204</v>
      </c>
      <c r="C611" s="4" t="s">
        <v>216</v>
      </c>
      <c r="D611" s="4" t="s">
        <v>147</v>
      </c>
      <c r="E611" s="4" t="s">
        <v>409</v>
      </c>
      <c r="F611" s="4" t="s">
        <v>17</v>
      </c>
      <c r="G611" s="32">
        <f>+G612+G621</f>
        <v>1558.5</v>
      </c>
      <c r="H611" s="32">
        <f t="shared" ref="H611:I611" si="229">+H612+H621</f>
        <v>0</v>
      </c>
      <c r="I611" s="32">
        <f t="shared" si="229"/>
        <v>1558.5</v>
      </c>
    </row>
    <row r="612" spans="1:9" s="2" customFormat="1" ht="33.75" customHeight="1">
      <c r="A612" s="47" t="s">
        <v>450</v>
      </c>
      <c r="B612" s="4" t="s">
        <v>204</v>
      </c>
      <c r="C612" s="4" t="s">
        <v>216</v>
      </c>
      <c r="D612" s="4" t="s">
        <v>147</v>
      </c>
      <c r="E612" s="4" t="s">
        <v>410</v>
      </c>
      <c r="F612" s="4" t="s">
        <v>17</v>
      </c>
      <c r="G612" s="32">
        <f>+G613</f>
        <v>257.7</v>
      </c>
      <c r="H612" s="32">
        <f t="shared" si="228"/>
        <v>0</v>
      </c>
      <c r="I612" s="24">
        <f t="shared" ref="I612:I620" si="230">+G612+H612</f>
        <v>257.7</v>
      </c>
    </row>
    <row r="613" spans="1:9" s="2" customFormat="1" ht="71.25" customHeight="1">
      <c r="A613" s="47" t="s">
        <v>269</v>
      </c>
      <c r="B613" s="4" t="s">
        <v>204</v>
      </c>
      <c r="C613" s="4" t="s">
        <v>216</v>
      </c>
      <c r="D613" s="4" t="s">
        <v>147</v>
      </c>
      <c r="E613" s="4" t="s">
        <v>411</v>
      </c>
      <c r="F613" s="4"/>
      <c r="G613" s="32">
        <f>+G614</f>
        <v>257.7</v>
      </c>
      <c r="H613" s="32">
        <f t="shared" si="228"/>
        <v>0</v>
      </c>
      <c r="I613" s="24">
        <f t="shared" si="230"/>
        <v>257.7</v>
      </c>
    </row>
    <row r="614" spans="1:9" s="2" customFormat="1" ht="35.25" customHeight="1">
      <c r="A614" s="47" t="s">
        <v>270</v>
      </c>
      <c r="B614" s="4" t="s">
        <v>204</v>
      </c>
      <c r="C614" s="4" t="s">
        <v>216</v>
      </c>
      <c r="D614" s="4" t="s">
        <v>147</v>
      </c>
      <c r="E614" s="4" t="s">
        <v>412</v>
      </c>
      <c r="F614" s="4"/>
      <c r="G614" s="32">
        <f>+G615+G618</f>
        <v>257.7</v>
      </c>
      <c r="H614" s="32">
        <f t="shared" ref="H614" si="231">+H615+H618</f>
        <v>0</v>
      </c>
      <c r="I614" s="24">
        <f t="shared" si="230"/>
        <v>257.7</v>
      </c>
    </row>
    <row r="615" spans="1:9" s="2" customFormat="1" ht="117" customHeight="1">
      <c r="A615" s="47" t="s">
        <v>42</v>
      </c>
      <c r="B615" s="4" t="s">
        <v>204</v>
      </c>
      <c r="C615" s="4" t="s">
        <v>216</v>
      </c>
      <c r="D615" s="4" t="s">
        <v>147</v>
      </c>
      <c r="E615" s="4" t="s">
        <v>412</v>
      </c>
      <c r="F615" s="4" t="s">
        <v>43</v>
      </c>
      <c r="G615" s="32">
        <f>+G616</f>
        <v>43</v>
      </c>
      <c r="H615" s="32">
        <f t="shared" ref="H615:H616" si="232">+H616</f>
        <v>0</v>
      </c>
      <c r="I615" s="24">
        <f t="shared" si="230"/>
        <v>43</v>
      </c>
    </row>
    <row r="616" spans="1:9" ht="31.5">
      <c r="A616" s="47" t="s">
        <v>44</v>
      </c>
      <c r="B616" s="4" t="s">
        <v>204</v>
      </c>
      <c r="C616" s="4" t="s">
        <v>216</v>
      </c>
      <c r="D616" s="4" t="s">
        <v>147</v>
      </c>
      <c r="E616" s="4" t="s">
        <v>412</v>
      </c>
      <c r="F616" s="4" t="s">
        <v>45</v>
      </c>
      <c r="G616" s="32">
        <f>+G617</f>
        <v>43</v>
      </c>
      <c r="H616" s="32">
        <f t="shared" si="232"/>
        <v>0</v>
      </c>
      <c r="I616" s="24">
        <f t="shared" si="230"/>
        <v>43</v>
      </c>
    </row>
    <row r="617" spans="1:9" ht="94.5">
      <c r="A617" s="47" t="s">
        <v>816</v>
      </c>
      <c r="B617" s="4" t="s">
        <v>204</v>
      </c>
      <c r="C617" s="4" t="s">
        <v>216</v>
      </c>
      <c r="D617" s="4" t="s">
        <v>147</v>
      </c>
      <c r="E617" s="4" t="s">
        <v>412</v>
      </c>
      <c r="F617" s="4" t="s">
        <v>815</v>
      </c>
      <c r="G617" s="32">
        <v>43</v>
      </c>
      <c r="H617" s="32"/>
      <c r="I617" s="24">
        <f t="shared" si="230"/>
        <v>43</v>
      </c>
    </row>
    <row r="618" spans="1:9" ht="47.25">
      <c r="A618" s="47" t="s">
        <v>52</v>
      </c>
      <c r="B618" s="4" t="s">
        <v>204</v>
      </c>
      <c r="C618" s="4" t="s">
        <v>216</v>
      </c>
      <c r="D618" s="4" t="s">
        <v>147</v>
      </c>
      <c r="E618" s="4" t="s">
        <v>412</v>
      </c>
      <c r="F618" s="4" t="s">
        <v>53</v>
      </c>
      <c r="G618" s="32">
        <f>+G619</f>
        <v>214.7</v>
      </c>
      <c r="H618" s="32">
        <f t="shared" ref="H618:I618" si="233">+H619</f>
        <v>0</v>
      </c>
      <c r="I618" s="32">
        <f t="shared" si="233"/>
        <v>214.7</v>
      </c>
    </row>
    <row r="619" spans="1:9" ht="47.25">
      <c r="A619" s="47" t="s">
        <v>54</v>
      </c>
      <c r="B619" s="4" t="s">
        <v>204</v>
      </c>
      <c r="C619" s="4" t="s">
        <v>216</v>
      </c>
      <c r="D619" s="4" t="s">
        <v>147</v>
      </c>
      <c r="E619" s="4" t="s">
        <v>412</v>
      </c>
      <c r="F619" s="4" t="s">
        <v>55</v>
      </c>
      <c r="G619" s="32">
        <f>+G620</f>
        <v>214.7</v>
      </c>
      <c r="H619" s="32">
        <f t="shared" ref="H619" si="234">+H620</f>
        <v>0</v>
      </c>
      <c r="I619" s="24">
        <f t="shared" si="230"/>
        <v>214.7</v>
      </c>
    </row>
    <row r="620" spans="1:9" ht="57.75" customHeight="1">
      <c r="A620" s="47" t="s">
        <v>58</v>
      </c>
      <c r="B620" s="4" t="s">
        <v>204</v>
      </c>
      <c r="C620" s="4" t="s">
        <v>216</v>
      </c>
      <c r="D620" s="4" t="s">
        <v>147</v>
      </c>
      <c r="E620" s="4" t="s">
        <v>412</v>
      </c>
      <c r="F620" s="4" t="s">
        <v>59</v>
      </c>
      <c r="G620" s="32">
        <v>214.7</v>
      </c>
      <c r="H620" s="32"/>
      <c r="I620" s="24">
        <f t="shared" si="230"/>
        <v>214.7</v>
      </c>
    </row>
    <row r="621" spans="1:9" s="2" customFormat="1" ht="33.75" customHeight="1">
      <c r="A621" s="47" t="s">
        <v>268</v>
      </c>
      <c r="B621" s="4" t="s">
        <v>204</v>
      </c>
      <c r="C621" s="4" t="s">
        <v>216</v>
      </c>
      <c r="D621" s="4" t="s">
        <v>147</v>
      </c>
      <c r="E621" s="4" t="s">
        <v>413</v>
      </c>
      <c r="F621" s="4" t="s">
        <v>17</v>
      </c>
      <c r="G621" s="32">
        <f>+G622</f>
        <v>1300.8</v>
      </c>
      <c r="H621" s="32">
        <f t="shared" si="228"/>
        <v>0</v>
      </c>
      <c r="I621" s="24">
        <f t="shared" si="221"/>
        <v>1300.8</v>
      </c>
    </row>
    <row r="622" spans="1:9" s="2" customFormat="1" ht="71.25" customHeight="1">
      <c r="A622" s="47" t="s">
        <v>269</v>
      </c>
      <c r="B622" s="4" t="s">
        <v>204</v>
      </c>
      <c r="C622" s="4" t="s">
        <v>216</v>
      </c>
      <c r="D622" s="4" t="s">
        <v>147</v>
      </c>
      <c r="E622" s="4" t="s">
        <v>414</v>
      </c>
      <c r="F622" s="4"/>
      <c r="G622" s="32">
        <f>+G623</f>
        <v>1300.8</v>
      </c>
      <c r="H622" s="32">
        <f t="shared" si="228"/>
        <v>0</v>
      </c>
      <c r="I622" s="24">
        <f t="shared" si="221"/>
        <v>1300.8</v>
      </c>
    </row>
    <row r="623" spans="1:9" s="2" customFormat="1" ht="35.25" customHeight="1">
      <c r="A623" s="47" t="s">
        <v>270</v>
      </c>
      <c r="B623" s="4" t="s">
        <v>204</v>
      </c>
      <c r="C623" s="4" t="s">
        <v>216</v>
      </c>
      <c r="D623" s="4" t="s">
        <v>147</v>
      </c>
      <c r="E623" s="4" t="s">
        <v>431</v>
      </c>
      <c r="F623" s="4"/>
      <c r="G623" s="32">
        <f>+G624+G627</f>
        <v>1300.8</v>
      </c>
      <c r="H623" s="32">
        <f t="shared" ref="H623" si="235">+H624+H627</f>
        <v>0</v>
      </c>
      <c r="I623" s="24">
        <f t="shared" si="221"/>
        <v>1300.8</v>
      </c>
    </row>
    <row r="624" spans="1:9" s="2" customFormat="1" ht="117" customHeight="1">
      <c r="A624" s="47" t="s">
        <v>42</v>
      </c>
      <c r="B624" s="4" t="s">
        <v>204</v>
      </c>
      <c r="C624" s="4" t="s">
        <v>216</v>
      </c>
      <c r="D624" s="4" t="s">
        <v>147</v>
      </c>
      <c r="E624" s="4" t="s">
        <v>431</v>
      </c>
      <c r="F624" s="4" t="s">
        <v>43</v>
      </c>
      <c r="G624" s="32">
        <f>+G625</f>
        <v>70</v>
      </c>
      <c r="H624" s="32">
        <f t="shared" ref="H624:H625" si="236">+H625</f>
        <v>0</v>
      </c>
      <c r="I624" s="24">
        <f t="shared" si="221"/>
        <v>70</v>
      </c>
    </row>
    <row r="625" spans="1:11" ht="31.5">
      <c r="A625" s="47" t="s">
        <v>44</v>
      </c>
      <c r="B625" s="4" t="s">
        <v>204</v>
      </c>
      <c r="C625" s="4" t="s">
        <v>216</v>
      </c>
      <c r="D625" s="4" t="s">
        <v>147</v>
      </c>
      <c r="E625" s="4" t="s">
        <v>431</v>
      </c>
      <c r="F625" s="4" t="s">
        <v>45</v>
      </c>
      <c r="G625" s="32">
        <f>+G626</f>
        <v>70</v>
      </c>
      <c r="H625" s="32">
        <f t="shared" si="236"/>
        <v>0</v>
      </c>
      <c r="I625" s="24">
        <f t="shared" si="221"/>
        <v>70</v>
      </c>
    </row>
    <row r="626" spans="1:11" ht="94.5">
      <c r="A626" s="47" t="s">
        <v>816</v>
      </c>
      <c r="B626" s="4" t="s">
        <v>204</v>
      </c>
      <c r="C626" s="4" t="s">
        <v>216</v>
      </c>
      <c r="D626" s="4" t="s">
        <v>147</v>
      </c>
      <c r="E626" s="4" t="s">
        <v>431</v>
      </c>
      <c r="F626" s="4" t="s">
        <v>815</v>
      </c>
      <c r="G626" s="32">
        <v>70</v>
      </c>
      <c r="H626" s="32"/>
      <c r="I626" s="24">
        <f t="shared" si="221"/>
        <v>70</v>
      </c>
    </row>
    <row r="627" spans="1:11" ht="47.25">
      <c r="A627" s="47" t="s">
        <v>52</v>
      </c>
      <c r="B627" s="4" t="s">
        <v>204</v>
      </c>
      <c r="C627" s="4" t="s">
        <v>216</v>
      </c>
      <c r="D627" s="4" t="s">
        <v>147</v>
      </c>
      <c r="E627" s="4" t="s">
        <v>431</v>
      </c>
      <c r="F627" s="4" t="s">
        <v>53</v>
      </c>
      <c r="G627" s="32">
        <f>+G628</f>
        <v>1230.8</v>
      </c>
      <c r="H627" s="32">
        <f t="shared" ref="H627:H628" si="237">+H628</f>
        <v>0</v>
      </c>
      <c r="I627" s="24">
        <f t="shared" si="221"/>
        <v>1230.8</v>
      </c>
    </row>
    <row r="628" spans="1:11" ht="47.25">
      <c r="A628" s="47" t="s">
        <v>54</v>
      </c>
      <c r="B628" s="4" t="s">
        <v>204</v>
      </c>
      <c r="C628" s="4" t="s">
        <v>216</v>
      </c>
      <c r="D628" s="4" t="s">
        <v>147</v>
      </c>
      <c r="E628" s="4" t="s">
        <v>431</v>
      </c>
      <c r="F628" s="4" t="s">
        <v>55</v>
      </c>
      <c r="G628" s="32">
        <f>+G629</f>
        <v>1230.8</v>
      </c>
      <c r="H628" s="32">
        <f t="shared" si="237"/>
        <v>0</v>
      </c>
      <c r="I628" s="24">
        <f t="shared" si="221"/>
        <v>1230.8</v>
      </c>
    </row>
    <row r="629" spans="1:11" ht="57.75" customHeight="1">
      <c r="A629" s="47" t="s">
        <v>58</v>
      </c>
      <c r="B629" s="4" t="s">
        <v>204</v>
      </c>
      <c r="C629" s="4" t="s">
        <v>216</v>
      </c>
      <c r="D629" s="4" t="s">
        <v>147</v>
      </c>
      <c r="E629" s="4" t="s">
        <v>431</v>
      </c>
      <c r="F629" s="4" t="s">
        <v>59</v>
      </c>
      <c r="G629" s="32">
        <v>1230.8</v>
      </c>
      <c r="H629" s="32"/>
      <c r="I629" s="24">
        <f t="shared" si="221"/>
        <v>1230.8</v>
      </c>
    </row>
    <row r="630" spans="1:11" ht="32.25" customHeight="1">
      <c r="A630" s="47" t="s">
        <v>271</v>
      </c>
      <c r="B630" s="4" t="s">
        <v>204</v>
      </c>
      <c r="C630" s="4" t="s">
        <v>159</v>
      </c>
      <c r="D630" s="4" t="s">
        <v>16</v>
      </c>
      <c r="E630" s="4"/>
      <c r="F630" s="4"/>
      <c r="G630" s="32">
        <f>+G631</f>
        <v>180</v>
      </c>
      <c r="H630" s="32">
        <f t="shared" ref="H630:H633" si="238">+H631</f>
        <v>0</v>
      </c>
      <c r="I630" s="24">
        <f t="shared" si="221"/>
        <v>180</v>
      </c>
    </row>
    <row r="631" spans="1:11" ht="171.75" customHeight="1">
      <c r="A631" s="47" t="s">
        <v>272</v>
      </c>
      <c r="B631" s="4" t="s">
        <v>204</v>
      </c>
      <c r="C631" s="4" t="s">
        <v>159</v>
      </c>
      <c r="D631" s="4" t="s">
        <v>16</v>
      </c>
      <c r="E631" s="4" t="s">
        <v>432</v>
      </c>
      <c r="F631" s="4"/>
      <c r="G631" s="32">
        <f>+G632</f>
        <v>180</v>
      </c>
      <c r="H631" s="32">
        <f t="shared" si="238"/>
        <v>0</v>
      </c>
      <c r="I631" s="24">
        <f t="shared" si="221"/>
        <v>180</v>
      </c>
    </row>
    <row r="632" spans="1:11" ht="56.25" customHeight="1">
      <c r="A632" s="47" t="s">
        <v>52</v>
      </c>
      <c r="B632" s="4" t="s">
        <v>204</v>
      </c>
      <c r="C632" s="4" t="s">
        <v>159</v>
      </c>
      <c r="D632" s="4" t="s">
        <v>16</v>
      </c>
      <c r="E632" s="4" t="s">
        <v>432</v>
      </c>
      <c r="F632" s="4" t="s">
        <v>53</v>
      </c>
      <c r="G632" s="32">
        <f>+G633</f>
        <v>180</v>
      </c>
      <c r="H632" s="32">
        <f t="shared" si="238"/>
        <v>0</v>
      </c>
      <c r="I632" s="24">
        <f t="shared" si="221"/>
        <v>180</v>
      </c>
    </row>
    <row r="633" spans="1:11" ht="49.5" customHeight="1">
      <c r="A633" s="47" t="s">
        <v>54</v>
      </c>
      <c r="B633" s="4" t="s">
        <v>204</v>
      </c>
      <c r="C633" s="4" t="s">
        <v>159</v>
      </c>
      <c r="D633" s="4" t="s">
        <v>16</v>
      </c>
      <c r="E633" s="4" t="s">
        <v>432</v>
      </c>
      <c r="F633" s="4" t="s">
        <v>55</v>
      </c>
      <c r="G633" s="32">
        <f>+G634</f>
        <v>180</v>
      </c>
      <c r="H633" s="32">
        <f t="shared" si="238"/>
        <v>0</v>
      </c>
      <c r="I633" s="24">
        <f t="shared" si="221"/>
        <v>180</v>
      </c>
    </row>
    <row r="634" spans="1:11" ht="51.75" customHeight="1">
      <c r="A634" s="47" t="s">
        <v>58</v>
      </c>
      <c r="B634" s="4" t="s">
        <v>204</v>
      </c>
      <c r="C634" s="4" t="s">
        <v>159</v>
      </c>
      <c r="D634" s="4" t="s">
        <v>16</v>
      </c>
      <c r="E634" s="4" t="s">
        <v>432</v>
      </c>
      <c r="F634" s="4" t="s">
        <v>59</v>
      </c>
      <c r="G634" s="32">
        <v>180</v>
      </c>
      <c r="H634" s="32"/>
      <c r="I634" s="24">
        <f t="shared" si="221"/>
        <v>180</v>
      </c>
    </row>
    <row r="635" spans="1:11" s="62" customFormat="1" ht="47.25">
      <c r="A635" s="46" t="s">
        <v>273</v>
      </c>
      <c r="B635" s="61">
        <v>998</v>
      </c>
      <c r="C635" s="61"/>
      <c r="D635" s="61"/>
      <c r="E635" s="61"/>
      <c r="F635" s="61"/>
      <c r="G635" s="354">
        <f>+G636+G671+G676+G682+G687</f>
        <v>17630.27</v>
      </c>
      <c r="H635" s="193">
        <f t="shared" ref="H635" si="239">+H636+H671+H676+H682+H687</f>
        <v>0</v>
      </c>
      <c r="I635" s="226">
        <f t="shared" si="221"/>
        <v>17630.27</v>
      </c>
      <c r="J635" s="363">
        <f>3545.52+859.6+400+12825.15</f>
        <v>17630.27</v>
      </c>
      <c r="K635" s="364"/>
    </row>
    <row r="636" spans="1:11" ht="24" customHeight="1">
      <c r="A636" s="47" t="s">
        <v>205</v>
      </c>
      <c r="B636" s="30" t="s">
        <v>274</v>
      </c>
      <c r="C636" s="30" t="s">
        <v>33</v>
      </c>
      <c r="D636" s="30"/>
      <c r="E636" s="30"/>
      <c r="F636" s="30"/>
      <c r="G636" s="40">
        <f>+G637+G654+G658</f>
        <v>4392.5199999999995</v>
      </c>
      <c r="H636" s="40">
        <f t="shared" ref="H636" si="240">+H637+H654+H658</f>
        <v>0</v>
      </c>
      <c r="I636" s="24">
        <f t="shared" si="221"/>
        <v>4392.5199999999995</v>
      </c>
    </row>
    <row r="637" spans="1:11" ht="42" customHeight="1">
      <c r="A637" s="47" t="s">
        <v>201</v>
      </c>
      <c r="B637" s="4" t="s">
        <v>274</v>
      </c>
      <c r="C637" s="4" t="s">
        <v>33</v>
      </c>
      <c r="D637" s="4" t="s">
        <v>131</v>
      </c>
      <c r="E637" s="4" t="s">
        <v>29</v>
      </c>
      <c r="F637" s="4" t="s">
        <v>17</v>
      </c>
      <c r="G637" s="32">
        <f>+G638</f>
        <v>4176.1499999999996</v>
      </c>
      <c r="H637" s="32">
        <f t="shared" ref="H637:H638" si="241">+H638</f>
        <v>0</v>
      </c>
      <c r="I637" s="24">
        <f t="shared" si="221"/>
        <v>4176.1499999999996</v>
      </c>
    </row>
    <row r="638" spans="1:11" ht="63">
      <c r="A638" s="47" t="s">
        <v>148</v>
      </c>
      <c r="B638" s="4" t="s">
        <v>274</v>
      </c>
      <c r="C638" s="4" t="s">
        <v>33</v>
      </c>
      <c r="D638" s="4" t="s">
        <v>131</v>
      </c>
      <c r="E638" s="4" t="s">
        <v>348</v>
      </c>
      <c r="F638" s="4" t="s">
        <v>17</v>
      </c>
      <c r="G638" s="32">
        <f>+G639</f>
        <v>4176.1499999999996</v>
      </c>
      <c r="H638" s="32">
        <f t="shared" si="241"/>
        <v>0</v>
      </c>
      <c r="I638" s="24">
        <f t="shared" si="221"/>
        <v>4176.1499999999996</v>
      </c>
    </row>
    <row r="639" spans="1:11" ht="15.75">
      <c r="A639" s="47" t="s">
        <v>149</v>
      </c>
      <c r="B639" s="4" t="s">
        <v>274</v>
      </c>
      <c r="C639" s="4" t="s">
        <v>33</v>
      </c>
      <c r="D639" s="4" t="s">
        <v>131</v>
      </c>
      <c r="E639" s="4" t="s">
        <v>348</v>
      </c>
      <c r="F639" s="4" t="s">
        <v>17</v>
      </c>
      <c r="G639" s="32">
        <f>+G640+G645+G649</f>
        <v>4176.1499999999996</v>
      </c>
      <c r="H639" s="32">
        <f t="shared" ref="H639" si="242">+H640+H645+H649</f>
        <v>0</v>
      </c>
      <c r="I639" s="24">
        <f t="shared" si="221"/>
        <v>4176.1499999999996</v>
      </c>
    </row>
    <row r="640" spans="1:11" ht="110.25">
      <c r="A640" s="47" t="s">
        <v>42</v>
      </c>
      <c r="B640" s="4" t="s">
        <v>274</v>
      </c>
      <c r="C640" s="4" t="s">
        <v>33</v>
      </c>
      <c r="D640" s="4" t="s">
        <v>131</v>
      </c>
      <c r="E640" s="4" t="s">
        <v>348</v>
      </c>
      <c r="F640" s="4" t="s">
        <v>43</v>
      </c>
      <c r="G640" s="32">
        <f>+G641</f>
        <v>3408.1499999999996</v>
      </c>
      <c r="H640" s="32">
        <f t="shared" ref="H640" si="243">+H641</f>
        <v>0</v>
      </c>
      <c r="I640" s="24">
        <f t="shared" si="221"/>
        <v>3408.1499999999996</v>
      </c>
    </row>
    <row r="641" spans="1:9" ht="47.25">
      <c r="A641" s="47" t="s">
        <v>74</v>
      </c>
      <c r="B641" s="4" t="s">
        <v>274</v>
      </c>
      <c r="C641" s="4" t="s">
        <v>33</v>
      </c>
      <c r="D641" s="4" t="s">
        <v>131</v>
      </c>
      <c r="E641" s="4" t="s">
        <v>348</v>
      </c>
      <c r="F641" s="4" t="s">
        <v>75</v>
      </c>
      <c r="G641" s="32">
        <f>+G642+G643+G644</f>
        <v>3408.1499999999996</v>
      </c>
      <c r="H641" s="32">
        <f t="shared" ref="H641" si="244">+H642+H643+H644</f>
        <v>0</v>
      </c>
      <c r="I641" s="24">
        <f t="shared" si="221"/>
        <v>3408.1499999999996</v>
      </c>
    </row>
    <row r="642" spans="1:9" ht="31.5">
      <c r="A642" s="47" t="s">
        <v>46</v>
      </c>
      <c r="B642" s="4" t="s">
        <v>274</v>
      </c>
      <c r="C642" s="4" t="s">
        <v>33</v>
      </c>
      <c r="D642" s="4" t="s">
        <v>131</v>
      </c>
      <c r="E642" s="4" t="s">
        <v>348</v>
      </c>
      <c r="F642" s="4" t="s">
        <v>76</v>
      </c>
      <c r="G642" s="32">
        <v>2563.1</v>
      </c>
      <c r="H642" s="32"/>
      <c r="I642" s="24">
        <f t="shared" si="221"/>
        <v>2563.1</v>
      </c>
    </row>
    <row r="643" spans="1:9" ht="31.5">
      <c r="A643" s="47" t="s">
        <v>48</v>
      </c>
      <c r="B643" s="4" t="s">
        <v>274</v>
      </c>
      <c r="C643" s="4" t="s">
        <v>33</v>
      </c>
      <c r="D643" s="4" t="s">
        <v>131</v>
      </c>
      <c r="E643" s="4" t="s">
        <v>348</v>
      </c>
      <c r="F643" s="4" t="s">
        <v>77</v>
      </c>
      <c r="G643" s="32">
        <v>71</v>
      </c>
      <c r="H643" s="32"/>
      <c r="I643" s="24">
        <f t="shared" si="221"/>
        <v>71</v>
      </c>
    </row>
    <row r="644" spans="1:9" ht="94.5">
      <c r="A644" s="47" t="s">
        <v>78</v>
      </c>
      <c r="B644" s="4" t="s">
        <v>274</v>
      </c>
      <c r="C644" s="4" t="s">
        <v>33</v>
      </c>
      <c r="D644" s="4" t="s">
        <v>131</v>
      </c>
      <c r="E644" s="4" t="s">
        <v>348</v>
      </c>
      <c r="F644" s="4" t="s">
        <v>79</v>
      </c>
      <c r="G644" s="32">
        <v>774.05</v>
      </c>
      <c r="H644" s="32"/>
      <c r="I644" s="24">
        <f t="shared" si="221"/>
        <v>774.05</v>
      </c>
    </row>
    <row r="645" spans="1:9" ht="47.25">
      <c r="A645" s="47" t="s">
        <v>52</v>
      </c>
      <c r="B645" s="4" t="s">
        <v>274</v>
      </c>
      <c r="C645" s="4" t="s">
        <v>33</v>
      </c>
      <c r="D645" s="4" t="s">
        <v>131</v>
      </c>
      <c r="E645" s="4" t="s">
        <v>348</v>
      </c>
      <c r="F645" s="4" t="s">
        <v>53</v>
      </c>
      <c r="G645" s="32">
        <f>+G646</f>
        <v>758</v>
      </c>
      <c r="H645" s="32">
        <f t="shared" ref="H645" si="245">+H646</f>
        <v>0</v>
      </c>
      <c r="I645" s="24">
        <f t="shared" si="221"/>
        <v>758</v>
      </c>
    </row>
    <row r="646" spans="1:9" ht="47.25">
      <c r="A646" s="47" t="s">
        <v>54</v>
      </c>
      <c r="B646" s="4" t="s">
        <v>274</v>
      </c>
      <c r="C646" s="4" t="s">
        <v>33</v>
      </c>
      <c r="D646" s="4" t="s">
        <v>131</v>
      </c>
      <c r="E646" s="4" t="s">
        <v>348</v>
      </c>
      <c r="F646" s="4" t="s">
        <v>55</v>
      </c>
      <c r="G646" s="32">
        <f>+G647+G648</f>
        <v>758</v>
      </c>
      <c r="H646" s="32">
        <f t="shared" ref="H646" si="246">+H647+H648</f>
        <v>0</v>
      </c>
      <c r="I646" s="24">
        <f t="shared" si="221"/>
        <v>758</v>
      </c>
    </row>
    <row r="647" spans="1:9" ht="47.25">
      <c r="A647" s="47" t="s">
        <v>150</v>
      </c>
      <c r="B647" s="4" t="s">
        <v>274</v>
      </c>
      <c r="C647" s="4" t="s">
        <v>33</v>
      </c>
      <c r="D647" s="4" t="s">
        <v>131</v>
      </c>
      <c r="E647" s="4" t="s">
        <v>348</v>
      </c>
      <c r="F647" s="4" t="s">
        <v>57</v>
      </c>
      <c r="G647" s="32">
        <f>306+125+10+12+65</f>
        <v>518</v>
      </c>
      <c r="H647" s="32"/>
      <c r="I647" s="24">
        <f t="shared" si="221"/>
        <v>518</v>
      </c>
    </row>
    <row r="648" spans="1:9" ht="47.25">
      <c r="A648" s="47" t="s">
        <v>58</v>
      </c>
      <c r="B648" s="4" t="s">
        <v>274</v>
      </c>
      <c r="C648" s="4" t="s">
        <v>33</v>
      </c>
      <c r="D648" s="4" t="s">
        <v>131</v>
      </c>
      <c r="E648" s="4" t="s">
        <v>348</v>
      </c>
      <c r="F648" s="4" t="s">
        <v>59</v>
      </c>
      <c r="G648" s="32">
        <f>40+5+100+18+50+5+22</f>
        <v>240</v>
      </c>
      <c r="H648" s="32"/>
      <c r="I648" s="24">
        <f t="shared" si="221"/>
        <v>240</v>
      </c>
    </row>
    <row r="649" spans="1:9" ht="15.75">
      <c r="A649" s="47" t="s">
        <v>60</v>
      </c>
      <c r="B649" s="4" t="s">
        <v>274</v>
      </c>
      <c r="C649" s="4" t="s">
        <v>33</v>
      </c>
      <c r="D649" s="4" t="s">
        <v>131</v>
      </c>
      <c r="E649" s="4" t="s">
        <v>348</v>
      </c>
      <c r="F649" s="4" t="s">
        <v>61</v>
      </c>
      <c r="G649" s="32">
        <f>+G650</f>
        <v>10</v>
      </c>
      <c r="H649" s="32">
        <f t="shared" ref="H649" si="247">+H650</f>
        <v>0</v>
      </c>
      <c r="I649" s="24">
        <f t="shared" si="221"/>
        <v>10</v>
      </c>
    </row>
    <row r="650" spans="1:9" ht="63">
      <c r="A650" s="47" t="s">
        <v>81</v>
      </c>
      <c r="B650" s="4" t="s">
        <v>274</v>
      </c>
      <c r="C650" s="4" t="s">
        <v>33</v>
      </c>
      <c r="D650" s="4" t="s">
        <v>131</v>
      </c>
      <c r="E650" s="4" t="s">
        <v>348</v>
      </c>
      <c r="F650" s="4" t="s">
        <v>63</v>
      </c>
      <c r="G650" s="32">
        <f>+G651+G652+G653</f>
        <v>10</v>
      </c>
      <c r="H650" s="32">
        <f t="shared" ref="H650" si="248">+H651+H652+H653</f>
        <v>0</v>
      </c>
      <c r="I650" s="24">
        <f t="shared" si="221"/>
        <v>10</v>
      </c>
    </row>
    <row r="651" spans="1:9" ht="27" customHeight="1">
      <c r="A651" s="47" t="s">
        <v>64</v>
      </c>
      <c r="B651" s="4" t="s">
        <v>274</v>
      </c>
      <c r="C651" s="4" t="s">
        <v>33</v>
      </c>
      <c r="D651" s="4" t="s">
        <v>131</v>
      </c>
      <c r="E651" s="4" t="s">
        <v>348</v>
      </c>
      <c r="F651" s="4" t="s">
        <v>65</v>
      </c>
      <c r="G651" s="32">
        <v>7</v>
      </c>
      <c r="H651" s="32"/>
      <c r="I651" s="24">
        <f t="shared" si="221"/>
        <v>7</v>
      </c>
    </row>
    <row r="652" spans="1:9" ht="31.5">
      <c r="A652" s="47" t="s">
        <v>66</v>
      </c>
      <c r="B652" s="4" t="s">
        <v>274</v>
      </c>
      <c r="C652" s="4" t="s">
        <v>33</v>
      </c>
      <c r="D652" s="4" t="s">
        <v>131</v>
      </c>
      <c r="E652" s="4" t="s">
        <v>348</v>
      </c>
      <c r="F652" s="4" t="s">
        <v>67</v>
      </c>
      <c r="G652" s="32">
        <v>3</v>
      </c>
      <c r="H652" s="32"/>
      <c r="I652" s="24">
        <f t="shared" si="221"/>
        <v>3</v>
      </c>
    </row>
    <row r="653" spans="1:9" ht="15.75" hidden="1">
      <c r="A653" s="54" t="s">
        <v>211</v>
      </c>
      <c r="B653" s="4" t="s">
        <v>274</v>
      </c>
      <c r="C653" s="4" t="s">
        <v>33</v>
      </c>
      <c r="D653" s="4" t="s">
        <v>131</v>
      </c>
      <c r="E653" s="4" t="s">
        <v>348</v>
      </c>
      <c r="F653" s="4" t="s">
        <v>212</v>
      </c>
      <c r="G653" s="32"/>
      <c r="H653" s="32"/>
      <c r="I653" s="24">
        <f t="shared" si="221"/>
        <v>0</v>
      </c>
    </row>
    <row r="654" spans="1:9" ht="76.5" hidden="1" customHeight="1">
      <c r="A654" s="47" t="s">
        <v>210</v>
      </c>
      <c r="B654" s="4" t="s">
        <v>274</v>
      </c>
      <c r="C654" s="4" t="s">
        <v>33</v>
      </c>
      <c r="D654" s="4" t="s">
        <v>131</v>
      </c>
      <c r="E654" s="4" t="s">
        <v>275</v>
      </c>
      <c r="F654" s="4"/>
      <c r="G654" s="32">
        <f>+G655</f>
        <v>0</v>
      </c>
      <c r="H654" s="32">
        <f t="shared" ref="H654:H656" si="249">+H655</f>
        <v>0</v>
      </c>
      <c r="I654" s="24">
        <f t="shared" si="221"/>
        <v>0</v>
      </c>
    </row>
    <row r="655" spans="1:9" ht="75" hidden="1" customHeight="1">
      <c r="A655" s="47" t="s">
        <v>42</v>
      </c>
      <c r="B655" s="4" t="s">
        <v>274</v>
      </c>
      <c r="C655" s="4" t="s">
        <v>33</v>
      </c>
      <c r="D655" s="4" t="s">
        <v>131</v>
      </c>
      <c r="E655" s="4" t="s">
        <v>275</v>
      </c>
      <c r="F655" s="4" t="s">
        <v>43</v>
      </c>
      <c r="G655" s="32">
        <f>+G656</f>
        <v>0</v>
      </c>
      <c r="H655" s="32">
        <f t="shared" si="249"/>
        <v>0</v>
      </c>
      <c r="I655" s="24">
        <f t="shared" si="221"/>
        <v>0</v>
      </c>
    </row>
    <row r="656" spans="1:9" ht="47.25" hidden="1">
      <c r="A656" s="47" t="s">
        <v>74</v>
      </c>
      <c r="B656" s="4" t="s">
        <v>274</v>
      </c>
      <c r="C656" s="4" t="s">
        <v>33</v>
      </c>
      <c r="D656" s="4" t="s">
        <v>131</v>
      </c>
      <c r="E656" s="4" t="s">
        <v>275</v>
      </c>
      <c r="F656" s="4" t="s">
        <v>75</v>
      </c>
      <c r="G656" s="32">
        <f>+G657</f>
        <v>0</v>
      </c>
      <c r="H656" s="32">
        <f t="shared" si="249"/>
        <v>0</v>
      </c>
      <c r="I656" s="24">
        <f t="shared" si="221"/>
        <v>0</v>
      </c>
    </row>
    <row r="657" spans="1:10" ht="31.5" hidden="1">
      <c r="A657" s="47" t="s">
        <v>48</v>
      </c>
      <c r="B657" s="4" t="s">
        <v>274</v>
      </c>
      <c r="C657" s="4" t="s">
        <v>33</v>
      </c>
      <c r="D657" s="4" t="s">
        <v>131</v>
      </c>
      <c r="E657" s="4" t="s">
        <v>275</v>
      </c>
      <c r="F657" s="4" t="s">
        <v>77</v>
      </c>
      <c r="G657" s="32"/>
      <c r="H657" s="32"/>
      <c r="I657" s="24">
        <f t="shared" si="221"/>
        <v>0</v>
      </c>
    </row>
    <row r="658" spans="1:10" s="3" customFormat="1" ht="32.25" customHeight="1">
      <c r="A658" s="47" t="s">
        <v>218</v>
      </c>
      <c r="B658" s="4" t="s">
        <v>274</v>
      </c>
      <c r="C658" s="4" t="s">
        <v>33</v>
      </c>
      <c r="D658" s="4" t="s">
        <v>219</v>
      </c>
      <c r="E658" s="4"/>
      <c r="F658" s="4"/>
      <c r="G658" s="32">
        <f>+G659+G667</f>
        <v>216.37</v>
      </c>
      <c r="H658" s="32">
        <f t="shared" ref="H658:I658" si="250">+H659+H667</f>
        <v>0</v>
      </c>
      <c r="I658" s="32">
        <f t="shared" si="250"/>
        <v>216.37</v>
      </c>
      <c r="J658" s="2"/>
    </row>
    <row r="659" spans="1:10" ht="31.5">
      <c r="A659" s="47" t="s">
        <v>160</v>
      </c>
      <c r="B659" s="4" t="s">
        <v>274</v>
      </c>
      <c r="C659" s="4" t="s">
        <v>33</v>
      </c>
      <c r="D659" s="4" t="s">
        <v>219</v>
      </c>
      <c r="E659" s="4" t="s">
        <v>357</v>
      </c>
      <c r="F659" s="4"/>
      <c r="G659" s="32">
        <f>+G660</f>
        <v>211.37</v>
      </c>
      <c r="H659" s="32">
        <f t="shared" ref="H659:H662" si="251">+H660</f>
        <v>0</v>
      </c>
      <c r="I659" s="24">
        <f t="shared" si="221"/>
        <v>211.37</v>
      </c>
    </row>
    <row r="660" spans="1:10" ht="31.5">
      <c r="A660" s="47" t="s">
        <v>160</v>
      </c>
      <c r="B660" s="4" t="s">
        <v>274</v>
      </c>
      <c r="C660" s="4" t="s">
        <v>33</v>
      </c>
      <c r="D660" s="4" t="s">
        <v>219</v>
      </c>
      <c r="E660" s="4" t="s">
        <v>358</v>
      </c>
      <c r="F660" s="4"/>
      <c r="G660" s="32">
        <f>+G661</f>
        <v>211.37</v>
      </c>
      <c r="H660" s="32">
        <f t="shared" si="251"/>
        <v>0</v>
      </c>
      <c r="I660" s="24">
        <f t="shared" si="221"/>
        <v>211.37</v>
      </c>
    </row>
    <row r="661" spans="1:10" ht="31.5">
      <c r="A661" s="47" t="s">
        <v>161</v>
      </c>
      <c r="B661" s="4" t="s">
        <v>274</v>
      </c>
      <c r="C661" s="4" t="s">
        <v>33</v>
      </c>
      <c r="D661" s="4" t="s">
        <v>219</v>
      </c>
      <c r="E661" s="4" t="s">
        <v>358</v>
      </c>
      <c r="F661" s="4"/>
      <c r="G661" s="32">
        <f>+G662</f>
        <v>211.37</v>
      </c>
      <c r="H661" s="32">
        <f t="shared" si="251"/>
        <v>0</v>
      </c>
      <c r="I661" s="24">
        <f t="shared" si="221"/>
        <v>211.37</v>
      </c>
    </row>
    <row r="662" spans="1:10" ht="110.25">
      <c r="A662" s="47" t="s">
        <v>42</v>
      </c>
      <c r="B662" s="4" t="s">
        <v>274</v>
      </c>
      <c r="C662" s="4" t="s">
        <v>33</v>
      </c>
      <c r="D662" s="4" t="s">
        <v>219</v>
      </c>
      <c r="E662" s="4" t="s">
        <v>358</v>
      </c>
      <c r="F662" s="4" t="s">
        <v>43</v>
      </c>
      <c r="G662" s="32">
        <f>+G663</f>
        <v>211.37</v>
      </c>
      <c r="H662" s="32">
        <f t="shared" si="251"/>
        <v>0</v>
      </c>
      <c r="I662" s="24">
        <f t="shared" si="221"/>
        <v>211.37</v>
      </c>
    </row>
    <row r="663" spans="1:10" ht="47.25">
      <c r="A663" s="47" t="s">
        <v>74</v>
      </c>
      <c r="B663" s="4" t="s">
        <v>274</v>
      </c>
      <c r="C663" s="4" t="s">
        <v>33</v>
      </c>
      <c r="D663" s="4" t="s">
        <v>219</v>
      </c>
      <c r="E663" s="4" t="s">
        <v>358</v>
      </c>
      <c r="F663" s="4" t="s">
        <v>75</v>
      </c>
      <c r="G663" s="32">
        <f>+G664+G665+G666</f>
        <v>211.37</v>
      </c>
      <c r="H663" s="32">
        <f t="shared" ref="H663" si="252">+H664+H665+H666</f>
        <v>0</v>
      </c>
      <c r="I663" s="24">
        <f t="shared" si="221"/>
        <v>211.37</v>
      </c>
    </row>
    <row r="664" spans="1:10" ht="31.5">
      <c r="A664" s="47" t="s">
        <v>46</v>
      </c>
      <c r="B664" s="4" t="s">
        <v>274</v>
      </c>
      <c r="C664" s="4" t="s">
        <v>33</v>
      </c>
      <c r="D664" s="4" t="s">
        <v>219</v>
      </c>
      <c r="E664" s="4" t="s">
        <v>358</v>
      </c>
      <c r="F664" s="4" t="s">
        <v>76</v>
      </c>
      <c r="G664" s="32">
        <v>160.04</v>
      </c>
      <c r="H664" s="32"/>
      <c r="I664" s="24">
        <f t="shared" si="221"/>
        <v>160.04</v>
      </c>
    </row>
    <row r="665" spans="1:10" ht="31.5">
      <c r="A665" s="47" t="s">
        <v>48</v>
      </c>
      <c r="B665" s="4" t="s">
        <v>274</v>
      </c>
      <c r="C665" s="4" t="s">
        <v>33</v>
      </c>
      <c r="D665" s="4" t="s">
        <v>219</v>
      </c>
      <c r="E665" s="4" t="s">
        <v>358</v>
      </c>
      <c r="F665" s="4" t="s">
        <v>77</v>
      </c>
      <c r="G665" s="32">
        <v>3</v>
      </c>
      <c r="H665" s="32"/>
      <c r="I665" s="24">
        <f t="shared" si="221"/>
        <v>3</v>
      </c>
    </row>
    <row r="666" spans="1:10" ht="94.5">
      <c r="A666" s="47" t="s">
        <v>78</v>
      </c>
      <c r="B666" s="4" t="s">
        <v>274</v>
      </c>
      <c r="C666" s="4" t="s">
        <v>33</v>
      </c>
      <c r="D666" s="4" t="s">
        <v>219</v>
      </c>
      <c r="E666" s="4" t="s">
        <v>358</v>
      </c>
      <c r="F666" s="4" t="s">
        <v>79</v>
      </c>
      <c r="G666" s="32">
        <v>48.33</v>
      </c>
      <c r="H666" s="32"/>
      <c r="I666" s="24">
        <f t="shared" si="221"/>
        <v>48.33</v>
      </c>
    </row>
    <row r="667" spans="1:10" ht="63">
      <c r="A667" s="47" t="s">
        <v>220</v>
      </c>
      <c r="B667" s="4" t="s">
        <v>274</v>
      </c>
      <c r="C667" s="4" t="s">
        <v>33</v>
      </c>
      <c r="D667" s="4" t="s">
        <v>219</v>
      </c>
      <c r="E667" s="4" t="s">
        <v>448</v>
      </c>
      <c r="F667" s="4" t="s">
        <v>17</v>
      </c>
      <c r="G667" s="32">
        <f>+G668</f>
        <v>5</v>
      </c>
      <c r="H667" s="32">
        <f t="shared" ref="H667:H669" si="253">+H668</f>
        <v>0</v>
      </c>
      <c r="I667" s="24">
        <f t="shared" si="221"/>
        <v>5</v>
      </c>
    </row>
    <row r="668" spans="1:10" ht="47.25">
      <c r="A668" s="47" t="s">
        <v>52</v>
      </c>
      <c r="B668" s="4" t="s">
        <v>274</v>
      </c>
      <c r="C668" s="4" t="s">
        <v>33</v>
      </c>
      <c r="D668" s="4" t="s">
        <v>219</v>
      </c>
      <c r="E668" s="4" t="s">
        <v>448</v>
      </c>
      <c r="F668" s="4"/>
      <c r="G668" s="32">
        <f>+G669</f>
        <v>5</v>
      </c>
      <c r="H668" s="32">
        <f t="shared" si="253"/>
        <v>0</v>
      </c>
      <c r="I668" s="24">
        <f t="shared" si="221"/>
        <v>5</v>
      </c>
    </row>
    <row r="669" spans="1:10" ht="47.25">
      <c r="A669" s="47" t="s">
        <v>54</v>
      </c>
      <c r="B669" s="4" t="s">
        <v>274</v>
      </c>
      <c r="C669" s="4" t="s">
        <v>33</v>
      </c>
      <c r="D669" s="4" t="s">
        <v>219</v>
      </c>
      <c r="E669" s="4" t="s">
        <v>448</v>
      </c>
      <c r="F669" s="4" t="s">
        <v>276</v>
      </c>
      <c r="G669" s="32">
        <f>+G670</f>
        <v>5</v>
      </c>
      <c r="H669" s="32">
        <f t="shared" si="253"/>
        <v>0</v>
      </c>
      <c r="I669" s="24">
        <f t="shared" si="221"/>
        <v>5</v>
      </c>
    </row>
    <row r="670" spans="1:10" ht="47.25">
      <c r="A670" s="47" t="s">
        <v>58</v>
      </c>
      <c r="B670" s="4" t="s">
        <v>274</v>
      </c>
      <c r="C670" s="4" t="s">
        <v>33</v>
      </c>
      <c r="D670" s="4" t="s">
        <v>219</v>
      </c>
      <c r="E670" s="4" t="s">
        <v>448</v>
      </c>
      <c r="F670" s="4" t="s">
        <v>278</v>
      </c>
      <c r="G670" s="32">
        <v>5</v>
      </c>
      <c r="H670" s="32"/>
      <c r="I670" s="24">
        <f t="shared" si="221"/>
        <v>5</v>
      </c>
    </row>
    <row r="671" spans="1:10" ht="17.25" customHeight="1">
      <c r="A671" s="47" t="s">
        <v>239</v>
      </c>
      <c r="B671" s="4" t="s">
        <v>274</v>
      </c>
      <c r="C671" s="4" t="s">
        <v>16</v>
      </c>
      <c r="D671" s="4" t="s">
        <v>28</v>
      </c>
      <c r="E671" s="4" t="s">
        <v>29</v>
      </c>
      <c r="F671" s="4" t="s">
        <v>17</v>
      </c>
      <c r="G671" s="32">
        <f>+G672</f>
        <v>369.6</v>
      </c>
      <c r="H671" s="32">
        <f t="shared" ref="H671:H674" si="254">+H672</f>
        <v>0</v>
      </c>
      <c r="I671" s="24">
        <f t="shared" si="221"/>
        <v>369.6</v>
      </c>
    </row>
    <row r="672" spans="1:10" ht="42.75" customHeight="1">
      <c r="A672" s="47" t="s">
        <v>240</v>
      </c>
      <c r="B672" s="4" t="s">
        <v>274</v>
      </c>
      <c r="C672" s="4" t="s">
        <v>16</v>
      </c>
      <c r="D672" s="4" t="s">
        <v>98</v>
      </c>
      <c r="E672" s="4" t="s">
        <v>29</v>
      </c>
      <c r="F672" s="4" t="s">
        <v>17</v>
      </c>
      <c r="G672" s="32">
        <f>+G673</f>
        <v>369.6</v>
      </c>
      <c r="H672" s="32">
        <f t="shared" si="254"/>
        <v>0</v>
      </c>
      <c r="I672" s="24">
        <f t="shared" si="221"/>
        <v>369.6</v>
      </c>
    </row>
    <row r="673" spans="1:10" s="3" customFormat="1" ht="47.25">
      <c r="A673" s="47" t="s">
        <v>241</v>
      </c>
      <c r="B673" s="4" t="s">
        <v>204</v>
      </c>
      <c r="C673" s="4" t="s">
        <v>16</v>
      </c>
      <c r="D673" s="4" t="s">
        <v>98</v>
      </c>
      <c r="E673" s="4" t="s">
        <v>242</v>
      </c>
      <c r="F673" s="4"/>
      <c r="G673" s="32">
        <f>+G674</f>
        <v>369.6</v>
      </c>
      <c r="H673" s="32">
        <f t="shared" si="254"/>
        <v>0</v>
      </c>
      <c r="I673" s="24">
        <f t="shared" si="221"/>
        <v>369.6</v>
      </c>
      <c r="J673" s="2"/>
    </row>
    <row r="674" spans="1:10" ht="15.75">
      <c r="A674" s="47" t="s">
        <v>142</v>
      </c>
      <c r="B674" s="4" t="s">
        <v>274</v>
      </c>
      <c r="C674" s="4" t="s">
        <v>16</v>
      </c>
      <c r="D674" s="4" t="s">
        <v>98</v>
      </c>
      <c r="E674" s="4" t="s">
        <v>242</v>
      </c>
      <c r="F674" s="4" t="s">
        <v>276</v>
      </c>
      <c r="G674" s="32">
        <f>+G675</f>
        <v>369.6</v>
      </c>
      <c r="H674" s="32">
        <f t="shared" si="254"/>
        <v>0</v>
      </c>
      <c r="I674" s="24">
        <f t="shared" si="221"/>
        <v>369.6</v>
      </c>
    </row>
    <row r="675" spans="1:10" ht="15.75">
      <c r="A675" s="47" t="s">
        <v>277</v>
      </c>
      <c r="B675" s="4" t="s">
        <v>274</v>
      </c>
      <c r="C675" s="4" t="s">
        <v>16</v>
      </c>
      <c r="D675" s="4" t="s">
        <v>98</v>
      </c>
      <c r="E675" s="4" t="s">
        <v>242</v>
      </c>
      <c r="F675" s="4" t="s">
        <v>278</v>
      </c>
      <c r="G675" s="32">
        <v>369.6</v>
      </c>
      <c r="H675" s="32"/>
      <c r="I675" s="24">
        <f t="shared" si="221"/>
        <v>369.6</v>
      </c>
    </row>
    <row r="676" spans="1:10" ht="31.5">
      <c r="A676" s="47" t="s">
        <v>247</v>
      </c>
      <c r="B676" s="4" t="s">
        <v>274</v>
      </c>
      <c r="C676" s="4" t="s">
        <v>71</v>
      </c>
      <c r="D676" s="4"/>
      <c r="E676" s="4"/>
      <c r="F676" s="4"/>
      <c r="G676" s="32">
        <f>+G677</f>
        <v>400</v>
      </c>
      <c r="H676" s="32">
        <f t="shared" ref="H676:H680" si="255">+H677</f>
        <v>0</v>
      </c>
      <c r="I676" s="24">
        <f t="shared" si="221"/>
        <v>400</v>
      </c>
    </row>
    <row r="677" spans="1:10" ht="15.75">
      <c r="A677" s="47"/>
      <c r="B677" s="4" t="s">
        <v>274</v>
      </c>
      <c r="C677" s="4" t="s">
        <v>71</v>
      </c>
      <c r="D677" s="4" t="s">
        <v>189</v>
      </c>
      <c r="E677" s="4"/>
      <c r="F677" s="4"/>
      <c r="G677" s="32">
        <f>+G678</f>
        <v>400</v>
      </c>
      <c r="H677" s="32">
        <f t="shared" si="255"/>
        <v>0</v>
      </c>
      <c r="I677" s="24">
        <f t="shared" si="221"/>
        <v>400</v>
      </c>
    </row>
    <row r="678" spans="1:10" ht="78.75">
      <c r="A678" s="55" t="s">
        <v>282</v>
      </c>
      <c r="B678" s="4" t="s">
        <v>274</v>
      </c>
      <c r="C678" s="4" t="s">
        <v>71</v>
      </c>
      <c r="D678" s="4" t="s">
        <v>189</v>
      </c>
      <c r="E678" s="4" t="s">
        <v>283</v>
      </c>
      <c r="F678" s="4"/>
      <c r="G678" s="32">
        <f>+G679</f>
        <v>400</v>
      </c>
      <c r="H678" s="32">
        <f t="shared" si="255"/>
        <v>0</v>
      </c>
      <c r="I678" s="24">
        <f t="shared" si="221"/>
        <v>400</v>
      </c>
    </row>
    <row r="679" spans="1:10" ht="15.75">
      <c r="A679" s="49" t="s">
        <v>142</v>
      </c>
      <c r="B679" s="4" t="s">
        <v>274</v>
      </c>
      <c r="C679" s="4" t="s">
        <v>71</v>
      </c>
      <c r="D679" s="4" t="s">
        <v>189</v>
      </c>
      <c r="E679" s="4" t="s">
        <v>283</v>
      </c>
      <c r="F679" s="4" t="s">
        <v>276</v>
      </c>
      <c r="G679" s="32">
        <f>+G680</f>
        <v>400</v>
      </c>
      <c r="H679" s="32">
        <f t="shared" si="255"/>
        <v>0</v>
      </c>
      <c r="I679" s="24">
        <f t="shared" si="221"/>
        <v>400</v>
      </c>
    </row>
    <row r="680" spans="1:10" ht="15.75">
      <c r="A680" s="49" t="s">
        <v>921</v>
      </c>
      <c r="B680" s="4" t="s">
        <v>274</v>
      </c>
      <c r="C680" s="4" t="s">
        <v>71</v>
      </c>
      <c r="D680" s="4" t="s">
        <v>189</v>
      </c>
      <c r="E680" s="4" t="s">
        <v>283</v>
      </c>
      <c r="F680" s="4" t="s">
        <v>930</v>
      </c>
      <c r="G680" s="32">
        <v>400</v>
      </c>
      <c r="H680" s="32">
        <f t="shared" si="255"/>
        <v>0</v>
      </c>
      <c r="I680" s="24">
        <f t="shared" si="221"/>
        <v>400</v>
      </c>
    </row>
    <row r="681" spans="1:10" ht="94.5" hidden="1">
      <c r="A681" s="47" t="s">
        <v>284</v>
      </c>
      <c r="B681" s="4" t="s">
        <v>274</v>
      </c>
      <c r="C681" s="4" t="s">
        <v>71</v>
      </c>
      <c r="D681" s="4" t="s">
        <v>189</v>
      </c>
      <c r="E681" s="4" t="s">
        <v>283</v>
      </c>
      <c r="F681" s="4" t="s">
        <v>281</v>
      </c>
      <c r="G681" s="32"/>
      <c r="H681" s="32"/>
      <c r="I681" s="24">
        <f t="shared" si="221"/>
        <v>0</v>
      </c>
    </row>
    <row r="682" spans="1:10" ht="31.5">
      <c r="A682" s="47" t="s">
        <v>285</v>
      </c>
      <c r="B682" s="4" t="s">
        <v>274</v>
      </c>
      <c r="C682" s="4" t="s">
        <v>219</v>
      </c>
      <c r="D682" s="4" t="s">
        <v>28</v>
      </c>
      <c r="E682" s="4" t="s">
        <v>29</v>
      </c>
      <c r="F682" s="4" t="s">
        <v>17</v>
      </c>
      <c r="G682" s="32">
        <f>+G683</f>
        <v>17.600000000000001</v>
      </c>
      <c r="H682" s="32">
        <f t="shared" ref="H682:H685" si="256">+H683</f>
        <v>0</v>
      </c>
      <c r="I682" s="24">
        <f t="shared" si="221"/>
        <v>17.600000000000001</v>
      </c>
    </row>
    <row r="683" spans="1:10" ht="47.25">
      <c r="A683" s="47" t="s">
        <v>286</v>
      </c>
      <c r="B683" s="4" t="s">
        <v>274</v>
      </c>
      <c r="C683" s="4" t="s">
        <v>219</v>
      </c>
      <c r="D683" s="4" t="s">
        <v>33</v>
      </c>
      <c r="E683" s="4" t="s">
        <v>29</v>
      </c>
      <c r="F683" s="4" t="s">
        <v>17</v>
      </c>
      <c r="G683" s="32">
        <f>+G684</f>
        <v>17.600000000000001</v>
      </c>
      <c r="H683" s="32">
        <f t="shared" si="256"/>
        <v>0</v>
      </c>
      <c r="I683" s="24">
        <f t="shared" ref="I683:I714" si="257">+G683+H683</f>
        <v>17.600000000000001</v>
      </c>
    </row>
    <row r="684" spans="1:10" ht="15.75">
      <c r="A684" s="47" t="s">
        <v>287</v>
      </c>
      <c r="B684" s="4" t="s">
        <v>274</v>
      </c>
      <c r="C684" s="4" t="s">
        <v>219</v>
      </c>
      <c r="D684" s="4" t="s">
        <v>33</v>
      </c>
      <c r="E684" s="4" t="s">
        <v>288</v>
      </c>
      <c r="F684" s="4" t="s">
        <v>17</v>
      </c>
      <c r="G684" s="32">
        <f>+G685</f>
        <v>17.600000000000001</v>
      </c>
      <c r="H684" s="32">
        <f t="shared" si="256"/>
        <v>0</v>
      </c>
      <c r="I684" s="24">
        <f t="shared" si="257"/>
        <v>17.600000000000001</v>
      </c>
    </row>
    <row r="685" spans="1:10" ht="31.5">
      <c r="A685" s="47" t="s">
        <v>289</v>
      </c>
      <c r="B685" s="4" t="s">
        <v>274</v>
      </c>
      <c r="C685" s="4" t="s">
        <v>219</v>
      </c>
      <c r="D685" s="4" t="s">
        <v>33</v>
      </c>
      <c r="E685" s="4" t="s">
        <v>288</v>
      </c>
      <c r="F685" s="4" t="s">
        <v>290</v>
      </c>
      <c r="G685" s="32">
        <f>+G686</f>
        <v>17.600000000000001</v>
      </c>
      <c r="H685" s="32">
        <f t="shared" si="256"/>
        <v>0</v>
      </c>
      <c r="I685" s="24">
        <f t="shared" si="257"/>
        <v>17.600000000000001</v>
      </c>
    </row>
    <row r="686" spans="1:10" ht="30" customHeight="1">
      <c r="A686" s="47" t="s">
        <v>287</v>
      </c>
      <c r="B686" s="4" t="s">
        <v>274</v>
      </c>
      <c r="C686" s="4" t="s">
        <v>219</v>
      </c>
      <c r="D686" s="4" t="s">
        <v>33</v>
      </c>
      <c r="E686" s="4" t="s">
        <v>288</v>
      </c>
      <c r="F686" s="4" t="s">
        <v>291</v>
      </c>
      <c r="G686" s="32">
        <v>17.600000000000001</v>
      </c>
      <c r="H686" s="32"/>
      <c r="I686" s="24">
        <f t="shared" si="257"/>
        <v>17.600000000000001</v>
      </c>
    </row>
    <row r="687" spans="1:10" ht="77.25" customHeight="1">
      <c r="A687" s="47" t="s">
        <v>292</v>
      </c>
      <c r="B687" s="4" t="s">
        <v>274</v>
      </c>
      <c r="C687" s="4" t="s">
        <v>293</v>
      </c>
      <c r="D687" s="4" t="s">
        <v>28</v>
      </c>
      <c r="E687" s="4" t="s">
        <v>29</v>
      </c>
      <c r="F687" s="4" t="s">
        <v>17</v>
      </c>
      <c r="G687" s="32">
        <f>+G688+G693+G699</f>
        <v>12450.55</v>
      </c>
      <c r="H687" s="225">
        <f t="shared" ref="H687" si="258">+H688+H693+H699</f>
        <v>0</v>
      </c>
      <c r="I687" s="226">
        <f t="shared" si="257"/>
        <v>12450.55</v>
      </c>
    </row>
    <row r="688" spans="1:10" ht="63">
      <c r="A688" s="47" t="s">
        <v>294</v>
      </c>
      <c r="B688" s="4" t="s">
        <v>274</v>
      </c>
      <c r="C688" s="4" t="s">
        <v>293</v>
      </c>
      <c r="D688" s="4" t="s">
        <v>33</v>
      </c>
      <c r="E688" s="4" t="s">
        <v>29</v>
      </c>
      <c r="F688" s="4" t="s">
        <v>17</v>
      </c>
      <c r="G688" s="32">
        <f>+G689</f>
        <v>11502.39</v>
      </c>
      <c r="H688" s="32">
        <f t="shared" ref="H688:H691" si="259">+H689</f>
        <v>0</v>
      </c>
      <c r="I688" s="24">
        <f t="shared" si="257"/>
        <v>11502.39</v>
      </c>
    </row>
    <row r="689" spans="1:9" ht="63">
      <c r="A689" s="47" t="s">
        <v>296</v>
      </c>
      <c r="B689" s="4" t="s">
        <v>274</v>
      </c>
      <c r="C689" s="4" t="s">
        <v>293</v>
      </c>
      <c r="D689" s="4" t="s">
        <v>33</v>
      </c>
      <c r="E689" s="4" t="s">
        <v>295</v>
      </c>
      <c r="F689" s="4" t="s">
        <v>17</v>
      </c>
      <c r="G689" s="32">
        <f>+G690</f>
        <v>11502.39</v>
      </c>
      <c r="H689" s="32">
        <f t="shared" si="259"/>
        <v>0</v>
      </c>
      <c r="I689" s="24">
        <f t="shared" si="257"/>
        <v>11502.39</v>
      </c>
    </row>
    <row r="690" spans="1:9" ht="23.25" customHeight="1">
      <c r="A690" s="47" t="s">
        <v>142</v>
      </c>
      <c r="B690" s="4" t="s">
        <v>274</v>
      </c>
      <c r="C690" s="4" t="s">
        <v>293</v>
      </c>
      <c r="D690" s="4" t="s">
        <v>33</v>
      </c>
      <c r="E690" s="4" t="s">
        <v>295</v>
      </c>
      <c r="F690" s="4" t="s">
        <v>276</v>
      </c>
      <c r="G690" s="32">
        <f>+G691</f>
        <v>11502.39</v>
      </c>
      <c r="H690" s="32">
        <f t="shared" si="259"/>
        <v>0</v>
      </c>
      <c r="I690" s="24">
        <f t="shared" si="257"/>
        <v>11502.39</v>
      </c>
    </row>
    <row r="691" spans="1:9" ht="15.75">
      <c r="A691" s="47" t="s">
        <v>297</v>
      </c>
      <c r="B691" s="4" t="s">
        <v>274</v>
      </c>
      <c r="C691" s="4" t="s">
        <v>293</v>
      </c>
      <c r="D691" s="4" t="s">
        <v>33</v>
      </c>
      <c r="E691" s="4" t="s">
        <v>295</v>
      </c>
      <c r="F691" s="4" t="s">
        <v>298</v>
      </c>
      <c r="G691" s="32">
        <f>+G692</f>
        <v>11502.39</v>
      </c>
      <c r="H691" s="32">
        <f t="shared" si="259"/>
        <v>0</v>
      </c>
      <c r="I691" s="24">
        <f t="shared" si="257"/>
        <v>11502.39</v>
      </c>
    </row>
    <row r="692" spans="1:9" ht="63">
      <c r="A692" s="47" t="s">
        <v>299</v>
      </c>
      <c r="B692" s="4" t="s">
        <v>274</v>
      </c>
      <c r="C692" s="4" t="s">
        <v>293</v>
      </c>
      <c r="D692" s="4" t="s">
        <v>33</v>
      </c>
      <c r="E692" s="4" t="s">
        <v>295</v>
      </c>
      <c r="F692" s="4" t="s">
        <v>300</v>
      </c>
      <c r="G692" s="32">
        <v>11502.39</v>
      </c>
      <c r="H692" s="32"/>
      <c r="I692" s="24">
        <f t="shared" si="257"/>
        <v>11502.39</v>
      </c>
    </row>
    <row r="693" spans="1:9" ht="20.25" hidden="1" customHeight="1">
      <c r="A693" s="47" t="s">
        <v>301</v>
      </c>
      <c r="B693" s="4" t="s">
        <v>274</v>
      </c>
      <c r="C693" s="4" t="s">
        <v>293</v>
      </c>
      <c r="D693" s="4" t="s">
        <v>16</v>
      </c>
      <c r="E693" s="4" t="s">
        <v>29</v>
      </c>
      <c r="F693" s="4" t="s">
        <v>17</v>
      </c>
      <c r="G693" s="32">
        <f>+G694</f>
        <v>0</v>
      </c>
      <c r="H693" s="32">
        <f t="shared" ref="H693:H697" si="260">+H694</f>
        <v>0</v>
      </c>
      <c r="I693" s="24">
        <f t="shared" si="257"/>
        <v>0</v>
      </c>
    </row>
    <row r="694" spans="1:9" ht="15.75" hidden="1">
      <c r="A694" s="47" t="s">
        <v>302</v>
      </c>
      <c r="B694" s="4" t="s">
        <v>274</v>
      </c>
      <c r="C694" s="4" t="s">
        <v>293</v>
      </c>
      <c r="D694" s="4" t="s">
        <v>16</v>
      </c>
      <c r="E694" s="4" t="s">
        <v>303</v>
      </c>
      <c r="F694" s="4" t="s">
        <v>17</v>
      </c>
      <c r="G694" s="32">
        <f>+G695</f>
        <v>0</v>
      </c>
      <c r="H694" s="32">
        <f t="shared" si="260"/>
        <v>0</v>
      </c>
      <c r="I694" s="24">
        <f t="shared" si="257"/>
        <v>0</v>
      </c>
    </row>
    <row r="695" spans="1:9" ht="38.25" hidden="1" customHeight="1">
      <c r="A695" s="47" t="s">
        <v>304</v>
      </c>
      <c r="B695" s="4" t="s">
        <v>274</v>
      </c>
      <c r="C695" s="4" t="s">
        <v>293</v>
      </c>
      <c r="D695" s="4" t="s">
        <v>16</v>
      </c>
      <c r="E695" s="4" t="s">
        <v>303</v>
      </c>
      <c r="F695" s="4" t="s">
        <v>17</v>
      </c>
      <c r="G695" s="32">
        <f>+G696</f>
        <v>0</v>
      </c>
      <c r="H695" s="32">
        <f t="shared" si="260"/>
        <v>0</v>
      </c>
      <c r="I695" s="24">
        <f t="shared" si="257"/>
        <v>0</v>
      </c>
    </row>
    <row r="696" spans="1:9" ht="15.75" hidden="1">
      <c r="A696" s="47" t="s">
        <v>142</v>
      </c>
      <c r="B696" s="4" t="s">
        <v>274</v>
      </c>
      <c r="C696" s="4" t="s">
        <v>293</v>
      </c>
      <c r="D696" s="4" t="s">
        <v>16</v>
      </c>
      <c r="E696" s="4" t="s">
        <v>303</v>
      </c>
      <c r="F696" s="4" t="s">
        <v>276</v>
      </c>
      <c r="G696" s="32">
        <f>+G697</f>
        <v>0</v>
      </c>
      <c r="H696" s="32">
        <f t="shared" si="260"/>
        <v>0</v>
      </c>
      <c r="I696" s="24">
        <f t="shared" si="257"/>
        <v>0</v>
      </c>
    </row>
    <row r="697" spans="1:9" ht="33" hidden="1" customHeight="1">
      <c r="A697" s="47" t="s">
        <v>305</v>
      </c>
      <c r="B697" s="4" t="s">
        <v>274</v>
      </c>
      <c r="C697" s="4" t="s">
        <v>293</v>
      </c>
      <c r="D697" s="4" t="s">
        <v>16</v>
      </c>
      <c r="E697" s="4" t="s">
        <v>303</v>
      </c>
      <c r="F697" s="4" t="s">
        <v>298</v>
      </c>
      <c r="G697" s="32">
        <f>+G698</f>
        <v>0</v>
      </c>
      <c r="H697" s="32">
        <f t="shared" si="260"/>
        <v>0</v>
      </c>
      <c r="I697" s="24">
        <f t="shared" si="257"/>
        <v>0</v>
      </c>
    </row>
    <row r="698" spans="1:9" ht="63" hidden="1">
      <c r="A698" s="47" t="s">
        <v>306</v>
      </c>
      <c r="B698" s="4" t="s">
        <v>274</v>
      </c>
      <c r="C698" s="4" t="s">
        <v>293</v>
      </c>
      <c r="D698" s="4" t="s">
        <v>16</v>
      </c>
      <c r="E698" s="4" t="s">
        <v>303</v>
      </c>
      <c r="F698" s="4" t="s">
        <v>307</v>
      </c>
      <c r="G698" s="32"/>
      <c r="H698" s="32"/>
      <c r="I698" s="24">
        <f t="shared" si="257"/>
        <v>0</v>
      </c>
    </row>
    <row r="699" spans="1:9" ht="31.5">
      <c r="A699" s="47" t="s">
        <v>308</v>
      </c>
      <c r="B699" s="4" t="s">
        <v>274</v>
      </c>
      <c r="C699" s="4" t="s">
        <v>293</v>
      </c>
      <c r="D699" s="4" t="s">
        <v>98</v>
      </c>
      <c r="E699" s="4" t="s">
        <v>29</v>
      </c>
      <c r="F699" s="4" t="s">
        <v>17</v>
      </c>
      <c r="G699" s="32">
        <f>+G700+G704+G709</f>
        <v>948.16</v>
      </c>
      <c r="H699" s="225">
        <f t="shared" ref="H699" si="261">+H700+H704+H709</f>
        <v>0</v>
      </c>
      <c r="I699" s="226">
        <f t="shared" si="257"/>
        <v>948.16</v>
      </c>
    </row>
    <row r="700" spans="1:9" ht="63" hidden="1">
      <c r="A700" s="47" t="s">
        <v>220</v>
      </c>
      <c r="B700" s="4" t="s">
        <v>274</v>
      </c>
      <c r="C700" s="4" t="s">
        <v>293</v>
      </c>
      <c r="D700" s="4" t="s">
        <v>98</v>
      </c>
      <c r="E700" s="4" t="s">
        <v>309</v>
      </c>
      <c r="F700" s="4" t="s">
        <v>17</v>
      </c>
      <c r="G700" s="32">
        <f>+G701</f>
        <v>0</v>
      </c>
      <c r="H700" s="32">
        <f t="shared" ref="H700:H702" si="262">+H701</f>
        <v>0</v>
      </c>
      <c r="I700" s="24">
        <f t="shared" si="257"/>
        <v>0</v>
      </c>
    </row>
    <row r="701" spans="1:9" ht="47.25" hidden="1">
      <c r="A701" s="47" t="s">
        <v>52</v>
      </c>
      <c r="B701" s="4" t="s">
        <v>274</v>
      </c>
      <c r="C701" s="4" t="s">
        <v>293</v>
      </c>
      <c r="D701" s="4" t="s">
        <v>98</v>
      </c>
      <c r="E701" s="4" t="s">
        <v>309</v>
      </c>
      <c r="F701" s="4"/>
      <c r="G701" s="32">
        <f>+G702</f>
        <v>0</v>
      </c>
      <c r="H701" s="32">
        <f t="shared" si="262"/>
        <v>0</v>
      </c>
      <c r="I701" s="24">
        <f t="shared" si="257"/>
        <v>0</v>
      </c>
    </row>
    <row r="702" spans="1:9" ht="47.25" hidden="1">
      <c r="A702" s="47" t="s">
        <v>54</v>
      </c>
      <c r="B702" s="4" t="s">
        <v>274</v>
      </c>
      <c r="C702" s="4" t="s">
        <v>293</v>
      </c>
      <c r="D702" s="4" t="s">
        <v>98</v>
      </c>
      <c r="E702" s="4" t="s">
        <v>309</v>
      </c>
      <c r="F702" s="4" t="s">
        <v>276</v>
      </c>
      <c r="G702" s="32">
        <f>+G703</f>
        <v>0</v>
      </c>
      <c r="H702" s="32">
        <f t="shared" si="262"/>
        <v>0</v>
      </c>
      <c r="I702" s="24">
        <f t="shared" si="257"/>
        <v>0</v>
      </c>
    </row>
    <row r="703" spans="1:9" ht="47.25" hidden="1">
      <c r="A703" s="47" t="s">
        <v>58</v>
      </c>
      <c r="B703" s="4" t="s">
        <v>274</v>
      </c>
      <c r="C703" s="4" t="s">
        <v>293</v>
      </c>
      <c r="D703" s="4" t="s">
        <v>98</v>
      </c>
      <c r="E703" s="4" t="s">
        <v>309</v>
      </c>
      <c r="F703" s="4" t="s">
        <v>278</v>
      </c>
      <c r="G703" s="32"/>
      <c r="H703" s="32"/>
      <c r="I703" s="24">
        <f t="shared" si="257"/>
        <v>0</v>
      </c>
    </row>
    <row r="704" spans="1:9" ht="110.25">
      <c r="A704" s="49" t="s">
        <v>310</v>
      </c>
      <c r="B704" s="4" t="s">
        <v>274</v>
      </c>
      <c r="C704" s="5" t="s">
        <v>293</v>
      </c>
      <c r="D704" s="5" t="s">
        <v>98</v>
      </c>
      <c r="E704" s="5" t="s">
        <v>311</v>
      </c>
      <c r="F704" s="4"/>
      <c r="G704" s="32">
        <f>+G705</f>
        <v>486.95</v>
      </c>
      <c r="H704" s="32">
        <f t="shared" ref="H704:H707" si="263">+H705</f>
        <v>0</v>
      </c>
      <c r="I704" s="188">
        <f t="shared" si="257"/>
        <v>486.95</v>
      </c>
    </row>
    <row r="705" spans="1:9" ht="141.75">
      <c r="A705" s="49" t="s">
        <v>312</v>
      </c>
      <c r="B705" s="4" t="s">
        <v>274</v>
      </c>
      <c r="C705" s="5" t="s">
        <v>293</v>
      </c>
      <c r="D705" s="5" t="s">
        <v>98</v>
      </c>
      <c r="E705" s="5" t="s">
        <v>311</v>
      </c>
      <c r="F705" s="4"/>
      <c r="G705" s="32">
        <f>+G706</f>
        <v>486.95</v>
      </c>
      <c r="H705" s="32">
        <f t="shared" si="263"/>
        <v>0</v>
      </c>
      <c r="I705" s="188">
        <f t="shared" si="257"/>
        <v>486.95</v>
      </c>
    </row>
    <row r="706" spans="1:9" ht="15.75">
      <c r="A706" s="49" t="s">
        <v>142</v>
      </c>
      <c r="B706" s="4" t="s">
        <v>274</v>
      </c>
      <c r="C706" s="5" t="s">
        <v>293</v>
      </c>
      <c r="D706" s="5" t="s">
        <v>98</v>
      </c>
      <c r="E706" s="5" t="s">
        <v>311</v>
      </c>
      <c r="F706" s="4" t="s">
        <v>276</v>
      </c>
      <c r="G706" s="32">
        <f>+G707</f>
        <v>486.95</v>
      </c>
      <c r="H706" s="32">
        <f t="shared" si="263"/>
        <v>0</v>
      </c>
      <c r="I706" s="188">
        <f t="shared" si="257"/>
        <v>486.95</v>
      </c>
    </row>
    <row r="707" spans="1:9" ht="21" customHeight="1">
      <c r="A707" s="49" t="s">
        <v>279</v>
      </c>
      <c r="B707" s="4" t="s">
        <v>274</v>
      </c>
      <c r="C707" s="5" t="s">
        <v>293</v>
      </c>
      <c r="D707" s="5" t="s">
        <v>98</v>
      </c>
      <c r="E707" s="5" t="s">
        <v>311</v>
      </c>
      <c r="F707" s="4" t="s">
        <v>280</v>
      </c>
      <c r="G707" s="32">
        <f>+G708</f>
        <v>486.95</v>
      </c>
      <c r="H707" s="32">
        <f t="shared" si="263"/>
        <v>0</v>
      </c>
      <c r="I707" s="188">
        <f t="shared" si="257"/>
        <v>486.95</v>
      </c>
    </row>
    <row r="708" spans="1:9" ht="30" customHeight="1">
      <c r="A708" s="48" t="s">
        <v>313</v>
      </c>
      <c r="B708" s="4" t="s">
        <v>274</v>
      </c>
      <c r="C708" s="5" t="s">
        <v>293</v>
      </c>
      <c r="D708" s="5" t="s">
        <v>98</v>
      </c>
      <c r="E708" s="5" t="s">
        <v>311</v>
      </c>
      <c r="F708" s="4" t="s">
        <v>281</v>
      </c>
      <c r="G708" s="32">
        <v>486.95</v>
      </c>
      <c r="H708" s="32"/>
      <c r="I708" s="188">
        <f t="shared" si="257"/>
        <v>486.95</v>
      </c>
    </row>
    <row r="709" spans="1:9" ht="15.75">
      <c r="A709" s="49" t="s">
        <v>142</v>
      </c>
      <c r="B709" s="4" t="s">
        <v>274</v>
      </c>
      <c r="C709" s="4" t="s">
        <v>293</v>
      </c>
      <c r="D709" s="4" t="s">
        <v>98</v>
      </c>
      <c r="E709" s="5" t="s">
        <v>314</v>
      </c>
      <c r="F709" s="4" t="s">
        <v>17</v>
      </c>
      <c r="G709" s="32">
        <f>+G710</f>
        <v>461.21</v>
      </c>
      <c r="H709" s="191">
        <f t="shared" ref="H709:H713" si="264">+H710</f>
        <v>0</v>
      </c>
      <c r="I709" s="226">
        <f t="shared" si="257"/>
        <v>461.21</v>
      </c>
    </row>
    <row r="710" spans="1:9" ht="78.75">
      <c r="A710" s="49" t="s">
        <v>315</v>
      </c>
      <c r="B710" s="4" t="s">
        <v>274</v>
      </c>
      <c r="C710" s="5" t="s">
        <v>293</v>
      </c>
      <c r="D710" s="5" t="s">
        <v>98</v>
      </c>
      <c r="E710" s="5" t="s">
        <v>314</v>
      </c>
      <c r="F710" s="4"/>
      <c r="G710" s="32">
        <f>+G711</f>
        <v>461.21</v>
      </c>
      <c r="H710" s="191">
        <f t="shared" si="264"/>
        <v>0</v>
      </c>
      <c r="I710" s="226">
        <f t="shared" si="257"/>
        <v>461.21</v>
      </c>
    </row>
    <row r="711" spans="1:9" ht="141.75">
      <c r="A711" s="49" t="s">
        <v>312</v>
      </c>
      <c r="B711" s="4" t="s">
        <v>274</v>
      </c>
      <c r="C711" s="5" t="s">
        <v>293</v>
      </c>
      <c r="D711" s="5" t="s">
        <v>98</v>
      </c>
      <c r="E711" s="5" t="s">
        <v>314</v>
      </c>
      <c r="F711" s="4"/>
      <c r="G711" s="32">
        <f>+G712</f>
        <v>461.21</v>
      </c>
      <c r="H711" s="191">
        <f t="shared" si="264"/>
        <v>0</v>
      </c>
      <c r="I711" s="226">
        <f t="shared" si="257"/>
        <v>461.21</v>
      </c>
    </row>
    <row r="712" spans="1:9" ht="15.75">
      <c r="A712" s="49" t="s">
        <v>142</v>
      </c>
      <c r="B712" s="4" t="s">
        <v>274</v>
      </c>
      <c r="C712" s="5" t="s">
        <v>293</v>
      </c>
      <c r="D712" s="5" t="s">
        <v>98</v>
      </c>
      <c r="E712" s="5" t="s">
        <v>314</v>
      </c>
      <c r="F712" s="4" t="s">
        <v>276</v>
      </c>
      <c r="G712" s="32">
        <f>+G713</f>
        <v>461.21</v>
      </c>
      <c r="H712" s="191">
        <f t="shared" si="264"/>
        <v>0</v>
      </c>
      <c r="I712" s="226">
        <f t="shared" si="257"/>
        <v>461.21</v>
      </c>
    </row>
    <row r="713" spans="1:9" ht="20.25" customHeight="1">
      <c r="A713" s="49" t="s">
        <v>279</v>
      </c>
      <c r="B713" s="4" t="s">
        <v>274</v>
      </c>
      <c r="C713" s="5" t="s">
        <v>293</v>
      </c>
      <c r="D713" s="5" t="s">
        <v>98</v>
      </c>
      <c r="E713" s="5" t="s">
        <v>314</v>
      </c>
      <c r="F713" s="4" t="s">
        <v>280</v>
      </c>
      <c r="G713" s="32">
        <f>+G714</f>
        <v>461.21</v>
      </c>
      <c r="H713" s="191">
        <f t="shared" si="264"/>
        <v>0</v>
      </c>
      <c r="I713" s="226">
        <f t="shared" si="257"/>
        <v>461.21</v>
      </c>
    </row>
    <row r="714" spans="1:9" ht="50.25" customHeight="1">
      <c r="A714" s="48" t="s">
        <v>316</v>
      </c>
      <c r="B714" s="4" t="s">
        <v>274</v>
      </c>
      <c r="C714" s="5" t="s">
        <v>293</v>
      </c>
      <c r="D714" s="5" t="s">
        <v>98</v>
      </c>
      <c r="E714" s="5" t="s">
        <v>314</v>
      </c>
      <c r="F714" s="4" t="s">
        <v>281</v>
      </c>
      <c r="G714" s="32">
        <v>461.21</v>
      </c>
      <c r="H714" s="191"/>
      <c r="I714" s="226">
        <f t="shared" si="257"/>
        <v>461.21</v>
      </c>
    </row>
  </sheetData>
  <autoFilter ref="A14:H714"/>
  <mergeCells count="18">
    <mergeCell ref="E1:I1"/>
    <mergeCell ref="A2:I2"/>
    <mergeCell ref="A3:I3"/>
    <mergeCell ref="A4:I4"/>
    <mergeCell ref="B5:I5"/>
    <mergeCell ref="J245:U245"/>
    <mergeCell ref="A8:I8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24:Q2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  <rowBreaks count="9" manualBreakCount="9">
    <brk id="182" max="9" man="1"/>
    <brk id="203" max="9" man="1"/>
    <brk id="234" max="9" man="1"/>
    <brk id="258" max="9" man="1"/>
    <brk id="279" max="9" man="1"/>
    <brk id="344" max="9" man="1"/>
    <brk id="360" max="9" man="1"/>
    <brk id="375" max="9" man="1"/>
    <brk id="390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705"/>
  <sheetViews>
    <sheetView tabSelected="1" view="pageBreakPreview" topLeftCell="A664" zoomScale="75" zoomScaleSheetLayoutView="75" workbookViewId="0">
      <selection activeCell="M673" sqref="M673"/>
    </sheetView>
  </sheetViews>
  <sheetFormatPr defaultRowHeight="15"/>
  <cols>
    <col min="1" max="1" width="39.7109375" style="44" customWidth="1"/>
    <col min="2" max="2" width="7.140625" style="27" customWidth="1"/>
    <col min="3" max="3" width="3.7109375" style="27" customWidth="1"/>
    <col min="4" max="4" width="5.85546875" style="27" customWidth="1"/>
    <col min="5" max="5" width="15.85546875" style="27" customWidth="1"/>
    <col min="6" max="6" width="5.5703125" style="27" customWidth="1"/>
    <col min="7" max="7" width="15.28515625" style="3" customWidth="1"/>
    <col min="8" max="8" width="15.28515625" style="6" customWidth="1"/>
    <col min="9" max="9" width="13" style="2" hidden="1" customWidth="1"/>
    <col min="10" max="10" width="33.85546875" style="6" customWidth="1"/>
    <col min="11" max="11" width="27.140625" style="6" customWidth="1"/>
    <col min="12" max="16384" width="9.140625" style="6"/>
  </cols>
  <sheetData>
    <row r="1" spans="1:11" s="1" customFormat="1" ht="12.75" customHeight="1">
      <c r="A1" s="22"/>
      <c r="B1" s="163"/>
      <c r="C1" s="27"/>
      <c r="D1" s="163"/>
      <c r="E1" s="522" t="s">
        <v>597</v>
      </c>
      <c r="F1" s="522"/>
      <c r="G1" s="522"/>
      <c r="H1" s="522"/>
      <c r="I1" s="522"/>
    </row>
    <row r="2" spans="1:11" s="1" customFormat="1" ht="18" customHeight="1">
      <c r="A2" s="523" t="s">
        <v>0</v>
      </c>
      <c r="B2" s="523"/>
      <c r="C2" s="523"/>
      <c r="D2" s="523"/>
      <c r="E2" s="523"/>
      <c r="F2" s="523"/>
      <c r="G2" s="523"/>
      <c r="H2" s="523"/>
      <c r="I2" s="523"/>
    </row>
    <row r="3" spans="1:11" s="1" customFormat="1" ht="18" customHeight="1">
      <c r="A3" s="523" t="s">
        <v>942</v>
      </c>
      <c r="B3" s="523"/>
      <c r="C3" s="523"/>
      <c r="D3" s="523"/>
      <c r="E3" s="523"/>
      <c r="F3" s="523"/>
      <c r="G3" s="523"/>
      <c r="H3" s="523"/>
      <c r="I3" s="523"/>
    </row>
    <row r="4" spans="1:11" s="1" customFormat="1" ht="18" customHeight="1">
      <c r="A4" s="523" t="s">
        <v>453</v>
      </c>
      <c r="B4" s="523"/>
      <c r="C4" s="523"/>
      <c r="D4" s="523"/>
      <c r="E4" s="523"/>
      <c r="F4" s="523"/>
      <c r="G4" s="523"/>
      <c r="H4" s="523"/>
      <c r="I4" s="523"/>
    </row>
    <row r="5" spans="1:11" s="1" customFormat="1" ht="15.75" customHeight="1">
      <c r="A5" s="23"/>
      <c r="B5" s="523" t="s">
        <v>927</v>
      </c>
      <c r="C5" s="523"/>
      <c r="D5" s="523"/>
      <c r="E5" s="523"/>
      <c r="F5" s="523"/>
      <c r="G5" s="523"/>
      <c r="H5" s="523"/>
      <c r="I5" s="523"/>
    </row>
    <row r="6" spans="1:11" s="1" customFormat="1" ht="15.75" customHeight="1">
      <c r="A6" s="41"/>
      <c r="B6" s="29"/>
      <c r="C6" s="29"/>
      <c r="D6" s="29"/>
      <c r="E6" s="29"/>
      <c r="F6" s="29"/>
      <c r="G6" s="24"/>
      <c r="I6" s="2"/>
    </row>
    <row r="7" spans="1:11" s="1" customFormat="1" ht="12.75" customHeight="1">
      <c r="A7" s="42"/>
      <c r="B7" s="28"/>
      <c r="C7" s="28"/>
      <c r="D7" s="28"/>
      <c r="E7" s="28"/>
      <c r="F7" s="28"/>
      <c r="G7" s="24"/>
      <c r="I7" s="2"/>
    </row>
    <row r="8" spans="1:11" s="69" customFormat="1" ht="16.5" customHeight="1">
      <c r="A8" s="524" t="s">
        <v>3</v>
      </c>
      <c r="B8" s="524"/>
      <c r="C8" s="524"/>
      <c r="D8" s="524"/>
      <c r="E8" s="524"/>
      <c r="F8" s="524"/>
      <c r="G8" s="524"/>
      <c r="H8" s="524"/>
      <c r="I8" s="524"/>
      <c r="J8" s="67"/>
      <c r="K8" s="68"/>
    </row>
    <row r="9" spans="1:11" s="69" customFormat="1" ht="16.5" customHeight="1">
      <c r="A9" s="524" t="s">
        <v>937</v>
      </c>
      <c r="B9" s="524"/>
      <c r="C9" s="524"/>
      <c r="D9" s="524"/>
      <c r="E9" s="524"/>
      <c r="F9" s="524"/>
      <c r="G9" s="524"/>
      <c r="H9" s="524"/>
      <c r="I9" s="524"/>
      <c r="J9" s="67"/>
      <c r="K9" s="68"/>
    </row>
    <row r="10" spans="1:11" ht="15" customHeight="1">
      <c r="A10" s="43"/>
      <c r="B10" s="30"/>
      <c r="C10" s="30"/>
      <c r="D10" s="30"/>
      <c r="E10" s="30"/>
      <c r="F10" s="30"/>
      <c r="G10" s="24"/>
    </row>
    <row r="11" spans="1:11" ht="15.75">
      <c r="G11" s="219"/>
    </row>
    <row r="12" spans="1:11" ht="12.75" customHeight="1">
      <c r="A12" s="517" t="s">
        <v>4</v>
      </c>
      <c r="B12" s="518" t="s">
        <v>5</v>
      </c>
      <c r="C12" s="518" t="s">
        <v>6</v>
      </c>
      <c r="D12" s="518" t="s">
        <v>7</v>
      </c>
      <c r="E12" s="518" t="s">
        <v>8</v>
      </c>
      <c r="F12" s="518" t="s">
        <v>9</v>
      </c>
      <c r="G12" s="519" t="s">
        <v>602</v>
      </c>
      <c r="H12" s="519" t="s">
        <v>603</v>
      </c>
      <c r="I12" s="502" t="s">
        <v>444</v>
      </c>
    </row>
    <row r="13" spans="1:11" ht="50.1" customHeight="1">
      <c r="A13" s="517"/>
      <c r="B13" s="518"/>
      <c r="C13" s="518"/>
      <c r="D13" s="518"/>
      <c r="E13" s="518"/>
      <c r="F13" s="518"/>
      <c r="G13" s="520"/>
      <c r="H13" s="520"/>
      <c r="I13" s="502"/>
      <c r="J13" s="161">
        <f>+'6+'!C76</f>
        <v>356505.30000000005</v>
      </c>
      <c r="K13" s="161">
        <f>+'6+'!F76</f>
        <v>358364.80000000005</v>
      </c>
    </row>
    <row r="14" spans="1:11" ht="17.25" customHeight="1">
      <c r="A14" s="47"/>
      <c r="B14" s="4"/>
      <c r="C14" s="4"/>
      <c r="D14" s="4"/>
      <c r="E14" s="4"/>
      <c r="F14" s="4"/>
      <c r="G14" s="32"/>
    </row>
    <row r="15" spans="1:11" ht="21.75" customHeight="1">
      <c r="A15" s="45" t="s">
        <v>11</v>
      </c>
      <c r="B15" s="4"/>
      <c r="E15" s="31"/>
      <c r="G15" s="32">
        <f>+G16+G96+G186+G231+G347+G392+G625+G705</f>
        <v>356505.30000000005</v>
      </c>
      <c r="H15" s="32">
        <f>+H16+H96+H186+H231+H347+H392+H625+H705</f>
        <v>358364.79999999993</v>
      </c>
      <c r="I15" s="226">
        <f>+G15+H15</f>
        <v>714870.1</v>
      </c>
      <c r="J15" s="190">
        <f>'6+'!C76-G15</f>
        <v>0</v>
      </c>
      <c r="K15" s="190">
        <f>'6+'!F76-'12'!H15</f>
        <v>0</v>
      </c>
    </row>
    <row r="16" spans="1:11" s="25" customFormat="1" ht="51" customHeight="1">
      <c r="A16" s="46" t="s">
        <v>12</v>
      </c>
      <c r="B16" s="33">
        <v>802</v>
      </c>
      <c r="C16" s="34"/>
      <c r="D16" s="34"/>
      <c r="E16" s="34"/>
      <c r="F16" s="34"/>
      <c r="G16" s="35">
        <f>+G17+G25</f>
        <v>46714.55</v>
      </c>
      <c r="H16" s="35">
        <f>+H17+H25</f>
        <v>45989.75</v>
      </c>
      <c r="I16" s="73">
        <f t="shared" ref="I16:I88" si="0">+G16+H16</f>
        <v>92704.3</v>
      </c>
    </row>
    <row r="17" spans="1:9" ht="15.75">
      <c r="A17" s="47" t="s">
        <v>13</v>
      </c>
      <c r="B17" s="4">
        <v>802</v>
      </c>
      <c r="C17" s="4" t="s">
        <v>14</v>
      </c>
      <c r="D17" s="4"/>
      <c r="G17" s="32">
        <f t="shared" ref="G17:H23" si="1">+G18</f>
        <v>10526.54</v>
      </c>
      <c r="H17" s="32">
        <f t="shared" si="1"/>
        <v>9521.94</v>
      </c>
      <c r="I17" s="24">
        <f t="shared" si="0"/>
        <v>20048.480000000003</v>
      </c>
    </row>
    <row r="18" spans="1:9" ht="32.25" customHeight="1">
      <c r="A18" s="47" t="s">
        <v>15</v>
      </c>
      <c r="B18" s="4">
        <v>802</v>
      </c>
      <c r="C18" s="4" t="s">
        <v>14</v>
      </c>
      <c r="D18" s="4" t="s">
        <v>98</v>
      </c>
      <c r="G18" s="32">
        <f t="shared" si="1"/>
        <v>10526.54</v>
      </c>
      <c r="H18" s="32">
        <f t="shared" si="1"/>
        <v>9521.94</v>
      </c>
      <c r="I18" s="24">
        <f t="shared" si="0"/>
        <v>20048.480000000003</v>
      </c>
    </row>
    <row r="19" spans="1:9" ht="31.5">
      <c r="A19" s="47" t="s">
        <v>437</v>
      </c>
      <c r="B19" s="4">
        <v>802</v>
      </c>
      <c r="C19" s="4" t="s">
        <v>14</v>
      </c>
      <c r="D19" s="4" t="s">
        <v>98</v>
      </c>
      <c r="E19" s="4" t="s">
        <v>317</v>
      </c>
      <c r="F19" s="4" t="s">
        <v>17</v>
      </c>
      <c r="G19" s="32">
        <f t="shared" si="1"/>
        <v>10526.54</v>
      </c>
      <c r="H19" s="32">
        <f t="shared" si="1"/>
        <v>9521.94</v>
      </c>
      <c r="I19" s="24">
        <f t="shared" si="0"/>
        <v>20048.480000000003</v>
      </c>
    </row>
    <row r="20" spans="1:9" ht="63">
      <c r="A20" s="48" t="s">
        <v>18</v>
      </c>
      <c r="B20" s="4">
        <v>802</v>
      </c>
      <c r="C20" s="4" t="s">
        <v>14</v>
      </c>
      <c r="D20" s="4" t="s">
        <v>98</v>
      </c>
      <c r="E20" s="4" t="s">
        <v>318</v>
      </c>
      <c r="F20" s="4"/>
      <c r="G20" s="32">
        <f t="shared" si="1"/>
        <v>10526.54</v>
      </c>
      <c r="H20" s="32">
        <f t="shared" si="1"/>
        <v>9521.94</v>
      </c>
      <c r="I20" s="24">
        <f>+G20+H20</f>
        <v>20048.480000000003</v>
      </c>
    </row>
    <row r="21" spans="1:9" ht="49.5" customHeight="1">
      <c r="A21" s="47" t="s">
        <v>20</v>
      </c>
      <c r="B21" s="4">
        <v>802</v>
      </c>
      <c r="C21" s="4" t="s">
        <v>14</v>
      </c>
      <c r="D21" s="4" t="s">
        <v>98</v>
      </c>
      <c r="E21" s="4" t="s">
        <v>19</v>
      </c>
      <c r="F21" s="4" t="s">
        <v>17</v>
      </c>
      <c r="G21" s="32">
        <f t="shared" si="1"/>
        <v>10526.54</v>
      </c>
      <c r="H21" s="32">
        <f t="shared" si="1"/>
        <v>9521.94</v>
      </c>
      <c r="I21" s="24">
        <f t="shared" si="0"/>
        <v>20048.480000000003</v>
      </c>
    </row>
    <row r="22" spans="1:9" ht="63" customHeight="1">
      <c r="A22" s="47" t="s">
        <v>21</v>
      </c>
      <c r="B22" s="4">
        <v>802</v>
      </c>
      <c r="C22" s="4" t="s">
        <v>14</v>
      </c>
      <c r="D22" s="4" t="s">
        <v>98</v>
      </c>
      <c r="E22" s="4" t="s">
        <v>19</v>
      </c>
      <c r="F22" s="4" t="s">
        <v>22</v>
      </c>
      <c r="G22" s="32">
        <f t="shared" si="1"/>
        <v>10526.54</v>
      </c>
      <c r="H22" s="32">
        <f t="shared" si="1"/>
        <v>9521.94</v>
      </c>
      <c r="I22" s="24">
        <f t="shared" si="0"/>
        <v>20048.480000000003</v>
      </c>
    </row>
    <row r="23" spans="1:9" ht="15.75">
      <c r="A23" s="47" t="s">
        <v>23</v>
      </c>
      <c r="B23" s="4">
        <v>802</v>
      </c>
      <c r="C23" s="4" t="s">
        <v>14</v>
      </c>
      <c r="D23" s="4" t="s">
        <v>98</v>
      </c>
      <c r="E23" s="4" t="s">
        <v>19</v>
      </c>
      <c r="F23" s="4" t="s">
        <v>24</v>
      </c>
      <c r="G23" s="32">
        <f t="shared" si="1"/>
        <v>10526.54</v>
      </c>
      <c r="H23" s="32">
        <f t="shared" si="1"/>
        <v>9521.94</v>
      </c>
      <c r="I23" s="24">
        <f t="shared" si="0"/>
        <v>20048.480000000003</v>
      </c>
    </row>
    <row r="24" spans="1:9" ht="94.5">
      <c r="A24" s="47" t="s">
        <v>25</v>
      </c>
      <c r="B24" s="4">
        <v>802</v>
      </c>
      <c r="C24" s="4" t="s">
        <v>14</v>
      </c>
      <c r="D24" s="4" t="s">
        <v>98</v>
      </c>
      <c r="E24" s="4" t="s">
        <v>19</v>
      </c>
      <c r="F24" s="4" t="s">
        <v>26</v>
      </c>
      <c r="G24" s="32">
        <f>10463.2+63.34</f>
        <v>10526.54</v>
      </c>
      <c r="H24" s="32">
        <f>9463.2+58.74</f>
        <v>9521.94</v>
      </c>
      <c r="I24" s="24">
        <f t="shared" si="0"/>
        <v>20048.480000000003</v>
      </c>
    </row>
    <row r="25" spans="1:9" ht="31.5">
      <c r="A25" s="47" t="s">
        <v>30</v>
      </c>
      <c r="B25" s="4" t="s">
        <v>31</v>
      </c>
      <c r="C25" s="4" t="s">
        <v>27</v>
      </c>
      <c r="D25" s="4"/>
      <c r="E25" s="4"/>
      <c r="F25" s="4"/>
      <c r="G25" s="32">
        <f>+G26+G71</f>
        <v>36188.01</v>
      </c>
      <c r="H25" s="32">
        <f>+H26+H71</f>
        <v>36467.81</v>
      </c>
      <c r="I25" s="24">
        <f t="shared" si="0"/>
        <v>72655.820000000007</v>
      </c>
    </row>
    <row r="26" spans="1:9" ht="15.75">
      <c r="A26" s="47" t="s">
        <v>32</v>
      </c>
      <c r="B26" s="4">
        <v>802</v>
      </c>
      <c r="C26" s="4" t="s">
        <v>27</v>
      </c>
      <c r="D26" s="4" t="s">
        <v>33</v>
      </c>
      <c r="E26" s="4" t="s">
        <v>29</v>
      </c>
      <c r="F26" s="4" t="s">
        <v>17</v>
      </c>
      <c r="G26" s="32">
        <f>+G27+G63</f>
        <v>33603.040000000001</v>
      </c>
      <c r="H26" s="32">
        <f>+H27+H63</f>
        <v>33883.839999999997</v>
      </c>
      <c r="I26" s="24">
        <f t="shared" si="0"/>
        <v>67486.880000000005</v>
      </c>
    </row>
    <row r="27" spans="1:9" ht="31.5">
      <c r="A27" s="47" t="s">
        <v>30</v>
      </c>
      <c r="B27" s="4" t="s">
        <v>31</v>
      </c>
      <c r="C27" s="4" t="s">
        <v>27</v>
      </c>
      <c r="D27" s="4" t="s">
        <v>33</v>
      </c>
      <c r="E27" s="4" t="s">
        <v>325</v>
      </c>
      <c r="F27" s="4"/>
      <c r="G27" s="32">
        <f>+G28+G33+G42</f>
        <v>33341.64</v>
      </c>
      <c r="H27" s="32">
        <f>+H28+H33+H42</f>
        <v>33615.64</v>
      </c>
      <c r="I27" s="32">
        <f>+I28+I33+I42</f>
        <v>66957.279999999999</v>
      </c>
    </row>
    <row r="28" spans="1:9" ht="31.5">
      <c r="A28" s="47" t="s">
        <v>34</v>
      </c>
      <c r="B28" s="4">
        <v>802</v>
      </c>
      <c r="C28" s="4" t="s">
        <v>27</v>
      </c>
      <c r="D28" s="4" t="s">
        <v>33</v>
      </c>
      <c r="E28" s="4" t="s">
        <v>326</v>
      </c>
      <c r="F28" s="4"/>
      <c r="G28" s="32">
        <f t="shared" ref="G28:H31" si="2">+G29</f>
        <v>8056.05</v>
      </c>
      <c r="H28" s="32">
        <f t="shared" si="2"/>
        <v>8330.0499999999993</v>
      </c>
      <c r="I28" s="24">
        <f t="shared" si="0"/>
        <v>16386.099999999999</v>
      </c>
    </row>
    <row r="29" spans="1:9" ht="54.75" customHeight="1">
      <c r="A29" s="47" t="s">
        <v>35</v>
      </c>
      <c r="B29" s="4">
        <v>802</v>
      </c>
      <c r="C29" s="4" t="s">
        <v>27</v>
      </c>
      <c r="D29" s="4" t="s">
        <v>33</v>
      </c>
      <c r="E29" s="4" t="s">
        <v>327</v>
      </c>
      <c r="F29" s="4" t="s">
        <v>17</v>
      </c>
      <c r="G29" s="32">
        <f t="shared" si="2"/>
        <v>8056.05</v>
      </c>
      <c r="H29" s="32">
        <f t="shared" si="2"/>
        <v>8330.0499999999993</v>
      </c>
      <c r="I29" s="24">
        <f t="shared" si="0"/>
        <v>16386.099999999999</v>
      </c>
    </row>
    <row r="30" spans="1:9" ht="67.5" customHeight="1">
      <c r="A30" s="47" t="s">
        <v>21</v>
      </c>
      <c r="B30" s="4">
        <v>802</v>
      </c>
      <c r="C30" s="4" t="s">
        <v>27</v>
      </c>
      <c r="D30" s="4" t="s">
        <v>33</v>
      </c>
      <c r="E30" s="4" t="s">
        <v>327</v>
      </c>
      <c r="F30" s="4" t="s">
        <v>22</v>
      </c>
      <c r="G30" s="32">
        <f t="shared" si="2"/>
        <v>8056.05</v>
      </c>
      <c r="H30" s="32">
        <f t="shared" si="2"/>
        <v>8330.0499999999993</v>
      </c>
      <c r="I30" s="24">
        <f t="shared" si="0"/>
        <v>16386.099999999999</v>
      </c>
    </row>
    <row r="31" spans="1:9" ht="15.75">
      <c r="A31" s="47" t="s">
        <v>23</v>
      </c>
      <c r="B31" s="4">
        <v>802</v>
      </c>
      <c r="C31" s="4" t="s">
        <v>27</v>
      </c>
      <c r="D31" s="4" t="s">
        <v>33</v>
      </c>
      <c r="E31" s="4" t="s">
        <v>327</v>
      </c>
      <c r="F31" s="4" t="s">
        <v>24</v>
      </c>
      <c r="G31" s="32">
        <f t="shared" si="2"/>
        <v>8056.05</v>
      </c>
      <c r="H31" s="32">
        <f t="shared" si="2"/>
        <v>8330.0499999999993</v>
      </c>
      <c r="I31" s="24">
        <f t="shared" si="0"/>
        <v>16386.099999999999</v>
      </c>
    </row>
    <row r="32" spans="1:9" ht="94.5">
      <c r="A32" s="47" t="s">
        <v>25</v>
      </c>
      <c r="B32" s="4">
        <v>802</v>
      </c>
      <c r="C32" s="4" t="s">
        <v>27</v>
      </c>
      <c r="D32" s="4" t="s">
        <v>33</v>
      </c>
      <c r="E32" s="4" t="s">
        <v>327</v>
      </c>
      <c r="F32" s="4" t="s">
        <v>26</v>
      </c>
      <c r="G32" s="32">
        <v>8056.05</v>
      </c>
      <c r="H32" s="32">
        <v>8330.0499999999993</v>
      </c>
      <c r="I32" s="24">
        <f t="shared" si="0"/>
        <v>16386.099999999999</v>
      </c>
    </row>
    <row r="33" spans="1:11" s="69" customFormat="1" ht="31.5" hidden="1">
      <c r="A33" s="72" t="s">
        <v>34</v>
      </c>
      <c r="B33" s="60">
        <v>802</v>
      </c>
      <c r="C33" s="60" t="s">
        <v>27</v>
      </c>
      <c r="D33" s="60" t="s">
        <v>33</v>
      </c>
      <c r="E33" s="60" t="s">
        <v>441</v>
      </c>
      <c r="F33" s="60"/>
      <c r="G33" s="74">
        <f>G34+G38</f>
        <v>0</v>
      </c>
      <c r="H33" s="74">
        <f>H34+H38</f>
        <v>0</v>
      </c>
      <c r="I33" s="74">
        <f>I34+I38</f>
        <v>0</v>
      </c>
      <c r="J33" s="67"/>
      <c r="K33" s="68"/>
    </row>
    <row r="34" spans="1:11" s="69" customFormat="1" ht="28.5" hidden="1" customHeight="1">
      <c r="A34" s="75" t="s">
        <v>571</v>
      </c>
      <c r="B34" s="60">
        <v>802</v>
      </c>
      <c r="C34" s="60" t="s">
        <v>27</v>
      </c>
      <c r="D34" s="60" t="s">
        <v>33</v>
      </c>
      <c r="E34" s="60" t="s">
        <v>570</v>
      </c>
      <c r="F34" s="60"/>
      <c r="G34" s="74">
        <f t="shared" ref="G34:I36" si="3">G35</f>
        <v>0</v>
      </c>
      <c r="H34" s="74">
        <f t="shared" si="3"/>
        <v>0</v>
      </c>
      <c r="I34" s="74">
        <f t="shared" si="3"/>
        <v>0</v>
      </c>
      <c r="J34" s="67"/>
      <c r="K34" s="68"/>
    </row>
    <row r="35" spans="1:11" s="69" customFormat="1" ht="78.75" hidden="1">
      <c r="A35" s="72" t="s">
        <v>21</v>
      </c>
      <c r="B35" s="60">
        <v>802</v>
      </c>
      <c r="C35" s="60" t="s">
        <v>27</v>
      </c>
      <c r="D35" s="60" t="s">
        <v>33</v>
      </c>
      <c r="E35" s="60" t="s">
        <v>570</v>
      </c>
      <c r="F35" s="60" t="s">
        <v>22</v>
      </c>
      <c r="G35" s="74">
        <f t="shared" si="3"/>
        <v>0</v>
      </c>
      <c r="H35" s="74">
        <f t="shared" si="3"/>
        <v>0</v>
      </c>
      <c r="I35" s="74">
        <f t="shared" si="3"/>
        <v>0</v>
      </c>
      <c r="J35" s="67"/>
      <c r="K35" s="68"/>
    </row>
    <row r="36" spans="1:11" s="69" customFormat="1" ht="15.75" hidden="1">
      <c r="A36" s="72" t="s">
        <v>23</v>
      </c>
      <c r="B36" s="60">
        <v>802</v>
      </c>
      <c r="C36" s="60" t="s">
        <v>27</v>
      </c>
      <c r="D36" s="60" t="s">
        <v>33</v>
      </c>
      <c r="E36" s="60" t="s">
        <v>570</v>
      </c>
      <c r="F36" s="60" t="s">
        <v>24</v>
      </c>
      <c r="G36" s="74">
        <f t="shared" si="3"/>
        <v>0</v>
      </c>
      <c r="H36" s="74">
        <f t="shared" si="3"/>
        <v>0</v>
      </c>
      <c r="I36" s="74">
        <f t="shared" si="3"/>
        <v>0</v>
      </c>
      <c r="J36" s="67"/>
      <c r="K36" s="68"/>
    </row>
    <row r="37" spans="1:11" s="69" customFormat="1" ht="29.25" hidden="1" customHeight="1">
      <c r="A37" s="72" t="s">
        <v>25</v>
      </c>
      <c r="B37" s="60">
        <v>802</v>
      </c>
      <c r="C37" s="60" t="s">
        <v>27</v>
      </c>
      <c r="D37" s="60" t="s">
        <v>33</v>
      </c>
      <c r="E37" s="60" t="s">
        <v>570</v>
      </c>
      <c r="F37" s="60" t="s">
        <v>26</v>
      </c>
      <c r="G37" s="74"/>
      <c r="H37" s="74"/>
      <c r="I37" s="74">
        <f>G37+H37</f>
        <v>0</v>
      </c>
      <c r="J37" s="67"/>
      <c r="K37" s="68"/>
    </row>
    <row r="38" spans="1:11" s="69" customFormat="1" ht="28.5" hidden="1" customHeight="1">
      <c r="A38" s="75" t="s">
        <v>442</v>
      </c>
      <c r="B38" s="60">
        <v>802</v>
      </c>
      <c r="C38" s="60" t="s">
        <v>27</v>
      </c>
      <c r="D38" s="60" t="s">
        <v>33</v>
      </c>
      <c r="E38" s="60" t="s">
        <v>447</v>
      </c>
      <c r="F38" s="60"/>
      <c r="G38" s="74">
        <f t="shared" ref="G38:I40" si="4">G39</f>
        <v>0</v>
      </c>
      <c r="H38" s="74">
        <f t="shared" si="4"/>
        <v>0</v>
      </c>
      <c r="I38" s="74">
        <f t="shared" si="4"/>
        <v>0</v>
      </c>
      <c r="J38" s="67"/>
      <c r="K38" s="68"/>
    </row>
    <row r="39" spans="1:11" s="69" customFormat="1" ht="78.75" hidden="1">
      <c r="A39" s="72" t="s">
        <v>21</v>
      </c>
      <c r="B39" s="60">
        <v>802</v>
      </c>
      <c r="C39" s="60" t="s">
        <v>27</v>
      </c>
      <c r="D39" s="60" t="s">
        <v>33</v>
      </c>
      <c r="E39" s="60" t="s">
        <v>447</v>
      </c>
      <c r="F39" s="60" t="s">
        <v>22</v>
      </c>
      <c r="G39" s="74">
        <f t="shared" si="4"/>
        <v>0</v>
      </c>
      <c r="H39" s="74">
        <f t="shared" si="4"/>
        <v>0</v>
      </c>
      <c r="I39" s="74">
        <f t="shared" si="4"/>
        <v>0</v>
      </c>
      <c r="J39" s="67"/>
      <c r="K39" s="68"/>
    </row>
    <row r="40" spans="1:11" s="69" customFormat="1" ht="15.75" hidden="1">
      <c r="A40" s="72" t="s">
        <v>23</v>
      </c>
      <c r="B40" s="60">
        <v>802</v>
      </c>
      <c r="C40" s="60" t="s">
        <v>27</v>
      </c>
      <c r="D40" s="60" t="s">
        <v>33</v>
      </c>
      <c r="E40" s="60" t="s">
        <v>447</v>
      </c>
      <c r="F40" s="60" t="s">
        <v>24</v>
      </c>
      <c r="G40" s="74">
        <f t="shared" si="4"/>
        <v>0</v>
      </c>
      <c r="H40" s="74">
        <f t="shared" si="4"/>
        <v>0</v>
      </c>
      <c r="I40" s="74">
        <f t="shared" si="4"/>
        <v>0</v>
      </c>
      <c r="J40" s="67"/>
      <c r="K40" s="68"/>
    </row>
    <row r="41" spans="1:11" s="69" customFormat="1" ht="29.25" hidden="1" customHeight="1">
      <c r="A41" s="72" t="s">
        <v>25</v>
      </c>
      <c r="B41" s="60">
        <v>802</v>
      </c>
      <c r="C41" s="60" t="s">
        <v>27</v>
      </c>
      <c r="D41" s="60" t="s">
        <v>33</v>
      </c>
      <c r="E41" s="60" t="s">
        <v>447</v>
      </c>
      <c r="F41" s="60" t="s">
        <v>26</v>
      </c>
      <c r="G41" s="74"/>
      <c r="H41" s="74"/>
      <c r="I41" s="74">
        <f>G41+H41</f>
        <v>0</v>
      </c>
      <c r="J41" s="67"/>
      <c r="K41" s="68"/>
    </row>
    <row r="42" spans="1:11" ht="47.25">
      <c r="A42" s="47" t="s">
        <v>36</v>
      </c>
      <c r="B42" s="4">
        <v>802</v>
      </c>
      <c r="C42" s="4" t="s">
        <v>27</v>
      </c>
      <c r="D42" s="4" t="s">
        <v>33</v>
      </c>
      <c r="E42" s="4" t="s">
        <v>319</v>
      </c>
      <c r="F42" s="4"/>
      <c r="G42" s="32">
        <f>+G43+G48</f>
        <v>25285.59</v>
      </c>
      <c r="H42" s="32">
        <f>+H43+H48</f>
        <v>25285.59</v>
      </c>
      <c r="I42" s="24">
        <f t="shared" si="0"/>
        <v>50571.18</v>
      </c>
    </row>
    <row r="43" spans="1:11" ht="31.5">
      <c r="A43" s="47" t="s">
        <v>37</v>
      </c>
      <c r="B43" s="4">
        <v>802</v>
      </c>
      <c r="C43" s="4" t="s">
        <v>27</v>
      </c>
      <c r="D43" s="4" t="s">
        <v>33</v>
      </c>
      <c r="E43" s="4" t="s">
        <v>320</v>
      </c>
      <c r="F43" s="4"/>
      <c r="G43" s="32">
        <f t="shared" ref="G43:H46" si="5">+G44</f>
        <v>11416.66</v>
      </c>
      <c r="H43" s="32">
        <f t="shared" si="5"/>
        <v>11416.66</v>
      </c>
      <c r="I43" s="24">
        <f t="shared" si="0"/>
        <v>22833.32</v>
      </c>
    </row>
    <row r="44" spans="1:11" ht="47.25">
      <c r="A44" s="47" t="s">
        <v>38</v>
      </c>
      <c r="B44" s="4">
        <v>802</v>
      </c>
      <c r="C44" s="4" t="s">
        <v>27</v>
      </c>
      <c r="D44" s="4" t="s">
        <v>33</v>
      </c>
      <c r="E44" s="4" t="s">
        <v>321</v>
      </c>
      <c r="F44" s="4"/>
      <c r="G44" s="32">
        <f t="shared" si="5"/>
        <v>11416.66</v>
      </c>
      <c r="H44" s="32">
        <f t="shared" si="5"/>
        <v>11416.66</v>
      </c>
      <c r="I44" s="24">
        <f t="shared" si="0"/>
        <v>22833.32</v>
      </c>
    </row>
    <row r="45" spans="1:11" ht="15.75">
      <c r="A45" s="47" t="s">
        <v>23</v>
      </c>
      <c r="B45" s="4">
        <v>802</v>
      </c>
      <c r="C45" s="4" t="s">
        <v>27</v>
      </c>
      <c r="D45" s="4" t="s">
        <v>33</v>
      </c>
      <c r="E45" s="4" t="s">
        <v>321</v>
      </c>
      <c r="F45" s="4" t="s">
        <v>22</v>
      </c>
      <c r="G45" s="32">
        <f t="shared" si="5"/>
        <v>11416.66</v>
      </c>
      <c r="H45" s="32">
        <f t="shared" si="5"/>
        <v>11416.66</v>
      </c>
      <c r="I45" s="24">
        <f t="shared" si="0"/>
        <v>22833.32</v>
      </c>
    </row>
    <row r="46" spans="1:11" ht="94.5">
      <c r="A46" s="47" t="s">
        <v>25</v>
      </c>
      <c r="B46" s="4">
        <v>802</v>
      </c>
      <c r="C46" s="4" t="s">
        <v>27</v>
      </c>
      <c r="D46" s="4" t="s">
        <v>33</v>
      </c>
      <c r="E46" s="4" t="s">
        <v>321</v>
      </c>
      <c r="F46" s="4" t="s">
        <v>24</v>
      </c>
      <c r="G46" s="32">
        <f t="shared" si="5"/>
        <v>11416.66</v>
      </c>
      <c r="H46" s="32">
        <f t="shared" si="5"/>
        <v>11416.66</v>
      </c>
      <c r="I46" s="24">
        <f t="shared" si="0"/>
        <v>22833.32</v>
      </c>
    </row>
    <row r="47" spans="1:11" ht="94.5">
      <c r="A47" s="47" t="s">
        <v>25</v>
      </c>
      <c r="B47" s="4">
        <v>802</v>
      </c>
      <c r="C47" s="4" t="s">
        <v>27</v>
      </c>
      <c r="D47" s="4" t="s">
        <v>33</v>
      </c>
      <c r="E47" s="4" t="s">
        <v>321</v>
      </c>
      <c r="F47" s="4" t="s">
        <v>26</v>
      </c>
      <c r="G47" s="32">
        <v>11416.66</v>
      </c>
      <c r="H47" s="32">
        <v>11416.66</v>
      </c>
      <c r="I47" s="24">
        <f t="shared" si="0"/>
        <v>22833.32</v>
      </c>
    </row>
    <row r="48" spans="1:11" ht="78.75">
      <c r="A48" s="47" t="s">
        <v>40</v>
      </c>
      <c r="B48" s="4">
        <v>802</v>
      </c>
      <c r="C48" s="4" t="s">
        <v>27</v>
      </c>
      <c r="D48" s="4" t="s">
        <v>33</v>
      </c>
      <c r="E48" s="4" t="s">
        <v>324</v>
      </c>
      <c r="F48" s="4" t="s">
        <v>17</v>
      </c>
      <c r="G48" s="32">
        <f>+G49</f>
        <v>13868.93</v>
      </c>
      <c r="H48" s="32">
        <f>+H49</f>
        <v>13868.93</v>
      </c>
      <c r="I48" s="24">
        <f t="shared" si="0"/>
        <v>27737.86</v>
      </c>
    </row>
    <row r="49" spans="1:9" ht="31.5">
      <c r="A49" s="47" t="s">
        <v>41</v>
      </c>
      <c r="B49" s="4">
        <v>802</v>
      </c>
      <c r="C49" s="4" t="s">
        <v>27</v>
      </c>
      <c r="D49" s="4" t="s">
        <v>33</v>
      </c>
      <c r="E49" s="4" t="s">
        <v>328</v>
      </c>
      <c r="F49" s="4" t="s">
        <v>17</v>
      </c>
      <c r="G49" s="32">
        <f>+G50+G55+G59</f>
        <v>13868.93</v>
      </c>
      <c r="H49" s="32">
        <f>+H50+H55+H59</f>
        <v>13868.93</v>
      </c>
      <c r="I49" s="24">
        <f t="shared" si="0"/>
        <v>27737.86</v>
      </c>
    </row>
    <row r="50" spans="1:9" ht="110.25">
      <c r="A50" s="47" t="s">
        <v>42</v>
      </c>
      <c r="B50" s="4">
        <v>802</v>
      </c>
      <c r="C50" s="4" t="s">
        <v>27</v>
      </c>
      <c r="D50" s="4" t="s">
        <v>33</v>
      </c>
      <c r="E50" s="4" t="s">
        <v>328</v>
      </c>
      <c r="F50" s="4" t="s">
        <v>43</v>
      </c>
      <c r="G50" s="32">
        <f>+G51</f>
        <v>13496.25</v>
      </c>
      <c r="H50" s="32">
        <f>+H51</f>
        <v>13496.25</v>
      </c>
      <c r="I50" s="24">
        <f t="shared" si="0"/>
        <v>26992.5</v>
      </c>
    </row>
    <row r="51" spans="1:9" ht="31.5">
      <c r="A51" s="47" t="s">
        <v>44</v>
      </c>
      <c r="B51" s="4">
        <v>802</v>
      </c>
      <c r="C51" s="4" t="s">
        <v>27</v>
      </c>
      <c r="D51" s="4" t="s">
        <v>33</v>
      </c>
      <c r="E51" s="4" t="s">
        <v>328</v>
      </c>
      <c r="F51" s="4" t="s">
        <v>45</v>
      </c>
      <c r="G51" s="32">
        <f>+G52+G53+G54</f>
        <v>13496.25</v>
      </c>
      <c r="H51" s="32">
        <f>+H52+H53+H54</f>
        <v>13496.25</v>
      </c>
      <c r="I51" s="24">
        <f t="shared" si="0"/>
        <v>26992.5</v>
      </c>
    </row>
    <row r="52" spans="1:9" ht="31.5">
      <c r="A52" s="47" t="s">
        <v>46</v>
      </c>
      <c r="B52" s="4">
        <v>802</v>
      </c>
      <c r="C52" s="4" t="s">
        <v>27</v>
      </c>
      <c r="D52" s="4" t="s">
        <v>33</v>
      </c>
      <c r="E52" s="4" t="s">
        <v>328</v>
      </c>
      <c r="F52" s="4" t="s">
        <v>47</v>
      </c>
      <c r="G52" s="32">
        <v>10365.780000000001</v>
      </c>
      <c r="H52" s="32">
        <v>10365.780000000001</v>
      </c>
      <c r="I52" s="24">
        <f t="shared" si="0"/>
        <v>20731.560000000001</v>
      </c>
    </row>
    <row r="53" spans="1:9" ht="31.5" hidden="1">
      <c r="A53" s="47" t="s">
        <v>48</v>
      </c>
      <c r="B53" s="4">
        <v>802</v>
      </c>
      <c r="C53" s="4" t="s">
        <v>27</v>
      </c>
      <c r="D53" s="4" t="s">
        <v>33</v>
      </c>
      <c r="E53" s="4" t="s">
        <v>328</v>
      </c>
      <c r="F53" s="4" t="s">
        <v>49</v>
      </c>
      <c r="G53" s="32"/>
      <c r="H53" s="32"/>
      <c r="I53" s="24">
        <f t="shared" si="0"/>
        <v>0</v>
      </c>
    </row>
    <row r="54" spans="1:9" ht="71.25" customHeight="1">
      <c r="A54" s="47" t="s">
        <v>50</v>
      </c>
      <c r="B54" s="4">
        <v>802</v>
      </c>
      <c r="C54" s="4" t="s">
        <v>27</v>
      </c>
      <c r="D54" s="4" t="s">
        <v>33</v>
      </c>
      <c r="E54" s="4" t="s">
        <v>328</v>
      </c>
      <c r="F54" s="4" t="s">
        <v>51</v>
      </c>
      <c r="G54" s="32">
        <v>3130.47</v>
      </c>
      <c r="H54" s="32">
        <v>3130.47</v>
      </c>
      <c r="I54" s="24">
        <f t="shared" si="0"/>
        <v>6260.94</v>
      </c>
    </row>
    <row r="55" spans="1:9" ht="47.25">
      <c r="A55" s="47" t="s">
        <v>52</v>
      </c>
      <c r="B55" s="4">
        <v>802</v>
      </c>
      <c r="C55" s="4" t="s">
        <v>27</v>
      </c>
      <c r="D55" s="4" t="s">
        <v>33</v>
      </c>
      <c r="E55" s="4" t="s">
        <v>328</v>
      </c>
      <c r="F55" s="4" t="s">
        <v>53</v>
      </c>
      <c r="G55" s="32">
        <f>+G56</f>
        <v>363</v>
      </c>
      <c r="H55" s="32">
        <f>+H56</f>
        <v>363</v>
      </c>
      <c r="I55" s="24">
        <f t="shared" si="0"/>
        <v>726</v>
      </c>
    </row>
    <row r="56" spans="1:9" ht="47.25">
      <c r="A56" s="47" t="s">
        <v>54</v>
      </c>
      <c r="B56" s="4">
        <v>802</v>
      </c>
      <c r="C56" s="4" t="s">
        <v>27</v>
      </c>
      <c r="D56" s="4" t="s">
        <v>33</v>
      </c>
      <c r="E56" s="4" t="s">
        <v>328</v>
      </c>
      <c r="F56" s="4" t="s">
        <v>55</v>
      </c>
      <c r="G56" s="32">
        <f>+G57+G58</f>
        <v>363</v>
      </c>
      <c r="H56" s="32">
        <f>+H57+H58</f>
        <v>363</v>
      </c>
      <c r="I56" s="24">
        <f t="shared" si="0"/>
        <v>726</v>
      </c>
    </row>
    <row r="57" spans="1:9" ht="47.25">
      <c r="A57" s="47" t="s">
        <v>56</v>
      </c>
      <c r="B57" s="4">
        <v>802</v>
      </c>
      <c r="C57" s="4" t="s">
        <v>27</v>
      </c>
      <c r="D57" s="4" t="s">
        <v>33</v>
      </c>
      <c r="E57" s="4" t="s">
        <v>328</v>
      </c>
      <c r="F57" s="4" t="s">
        <v>57</v>
      </c>
      <c r="G57" s="32">
        <v>99</v>
      </c>
      <c r="H57" s="32">
        <v>99</v>
      </c>
      <c r="I57" s="24">
        <f t="shared" si="0"/>
        <v>198</v>
      </c>
    </row>
    <row r="58" spans="1:9" ht="47.25">
      <c r="A58" s="47" t="s">
        <v>58</v>
      </c>
      <c r="B58" s="4">
        <v>802</v>
      </c>
      <c r="C58" s="4" t="s">
        <v>27</v>
      </c>
      <c r="D58" s="4" t="s">
        <v>33</v>
      </c>
      <c r="E58" s="4" t="s">
        <v>328</v>
      </c>
      <c r="F58" s="4" t="s">
        <v>59</v>
      </c>
      <c r="G58" s="32">
        <v>264</v>
      </c>
      <c r="H58" s="32">
        <v>264</v>
      </c>
      <c r="I58" s="24">
        <f t="shared" si="0"/>
        <v>528</v>
      </c>
    </row>
    <row r="59" spans="1:9" ht="24.75" customHeight="1">
      <c r="A59" s="47" t="s">
        <v>60</v>
      </c>
      <c r="B59" s="4">
        <v>802</v>
      </c>
      <c r="C59" s="4" t="s">
        <v>27</v>
      </c>
      <c r="D59" s="4" t="s">
        <v>33</v>
      </c>
      <c r="E59" s="4" t="s">
        <v>328</v>
      </c>
      <c r="F59" s="4" t="s">
        <v>61</v>
      </c>
      <c r="G59" s="32">
        <f>+G60</f>
        <v>9.68</v>
      </c>
      <c r="H59" s="32">
        <f>+H60</f>
        <v>9.68</v>
      </c>
      <c r="I59" s="24">
        <f t="shared" si="0"/>
        <v>19.36</v>
      </c>
    </row>
    <row r="60" spans="1:9" ht="23.25" customHeight="1">
      <c r="A60" s="47" t="s">
        <v>62</v>
      </c>
      <c r="B60" s="4">
        <v>802</v>
      </c>
      <c r="C60" s="4" t="s">
        <v>27</v>
      </c>
      <c r="D60" s="4" t="s">
        <v>33</v>
      </c>
      <c r="E60" s="4" t="s">
        <v>328</v>
      </c>
      <c r="F60" s="4" t="s">
        <v>63</v>
      </c>
      <c r="G60" s="32">
        <f>+G61+G62</f>
        <v>9.68</v>
      </c>
      <c r="H60" s="32">
        <f>+H61+H62</f>
        <v>9.68</v>
      </c>
      <c r="I60" s="24">
        <f t="shared" si="0"/>
        <v>19.36</v>
      </c>
    </row>
    <row r="61" spans="1:9" ht="31.5">
      <c r="A61" s="47" t="s">
        <v>64</v>
      </c>
      <c r="B61" s="4">
        <v>802</v>
      </c>
      <c r="C61" s="4" t="s">
        <v>27</v>
      </c>
      <c r="D61" s="4" t="s">
        <v>33</v>
      </c>
      <c r="E61" s="4" t="s">
        <v>328</v>
      </c>
      <c r="F61" s="4" t="s">
        <v>65</v>
      </c>
      <c r="G61" s="32">
        <v>6.6</v>
      </c>
      <c r="H61" s="32">
        <v>6.6</v>
      </c>
      <c r="I61" s="24">
        <f t="shared" si="0"/>
        <v>13.2</v>
      </c>
    </row>
    <row r="62" spans="1:9" ht="31.5">
      <c r="A62" s="47" t="s">
        <v>66</v>
      </c>
      <c r="B62" s="4">
        <v>802</v>
      </c>
      <c r="C62" s="4" t="s">
        <v>27</v>
      </c>
      <c r="D62" s="4" t="s">
        <v>33</v>
      </c>
      <c r="E62" s="4" t="s">
        <v>328</v>
      </c>
      <c r="F62" s="4" t="s">
        <v>67</v>
      </c>
      <c r="G62" s="32">
        <v>3.08</v>
      </c>
      <c r="H62" s="32">
        <v>3.08</v>
      </c>
      <c r="I62" s="24">
        <f t="shared" si="0"/>
        <v>6.16</v>
      </c>
    </row>
    <row r="63" spans="1:9" ht="47.25">
      <c r="A63" s="47" t="s">
        <v>39</v>
      </c>
      <c r="B63" s="4" t="s">
        <v>31</v>
      </c>
      <c r="C63" s="4" t="s">
        <v>27</v>
      </c>
      <c r="D63" s="4" t="s">
        <v>33</v>
      </c>
      <c r="E63" s="4" t="s">
        <v>322</v>
      </c>
      <c r="F63" s="4"/>
      <c r="G63" s="32">
        <f>+G64</f>
        <v>261.39999999999998</v>
      </c>
      <c r="H63" s="32">
        <f>+H64</f>
        <v>268.2</v>
      </c>
      <c r="I63" s="24">
        <f t="shared" si="0"/>
        <v>529.59999999999991</v>
      </c>
    </row>
    <row r="64" spans="1:9" ht="54" customHeight="1">
      <c r="A64" s="47" t="s">
        <v>39</v>
      </c>
      <c r="B64" s="4" t="s">
        <v>31</v>
      </c>
      <c r="C64" s="4" t="s">
        <v>27</v>
      </c>
      <c r="D64" s="4" t="s">
        <v>33</v>
      </c>
      <c r="E64" s="4" t="s">
        <v>323</v>
      </c>
      <c r="F64" s="4"/>
      <c r="G64" s="32">
        <f>+G65+G68</f>
        <v>261.39999999999998</v>
      </c>
      <c r="H64" s="32">
        <f>+H65+H68</f>
        <v>268.2</v>
      </c>
      <c r="I64" s="24">
        <f t="shared" si="0"/>
        <v>529.59999999999991</v>
      </c>
    </row>
    <row r="65" spans="1:11" ht="138.75" customHeight="1">
      <c r="A65" s="47" t="s">
        <v>68</v>
      </c>
      <c r="B65" s="4" t="s">
        <v>31</v>
      </c>
      <c r="C65" s="4" t="s">
        <v>27</v>
      </c>
      <c r="D65" s="4" t="s">
        <v>33</v>
      </c>
      <c r="E65" s="4" t="s">
        <v>323</v>
      </c>
      <c r="F65" s="4" t="s">
        <v>43</v>
      </c>
      <c r="G65" s="32">
        <f>+G66</f>
        <v>9.9</v>
      </c>
      <c r="H65" s="32">
        <f>+H66</f>
        <v>9.9</v>
      </c>
      <c r="I65" s="24">
        <f t="shared" si="0"/>
        <v>19.8</v>
      </c>
    </row>
    <row r="66" spans="1:11" ht="29.25" customHeight="1">
      <c r="A66" s="47" t="s">
        <v>44</v>
      </c>
      <c r="B66" s="4" t="s">
        <v>31</v>
      </c>
      <c r="C66" s="4" t="s">
        <v>27</v>
      </c>
      <c r="D66" s="4" t="s">
        <v>33</v>
      </c>
      <c r="E66" s="4" t="s">
        <v>323</v>
      </c>
      <c r="F66" s="4" t="s">
        <v>45</v>
      </c>
      <c r="G66" s="32">
        <f>+G67</f>
        <v>9.9</v>
      </c>
      <c r="H66" s="32">
        <f>+H67</f>
        <v>9.9</v>
      </c>
      <c r="I66" s="24">
        <f t="shared" si="0"/>
        <v>19.8</v>
      </c>
    </row>
    <row r="67" spans="1:11" ht="64.5" customHeight="1">
      <c r="A67" s="47" t="s">
        <v>69</v>
      </c>
      <c r="B67" s="4" t="s">
        <v>31</v>
      </c>
      <c r="C67" s="4" t="s">
        <v>27</v>
      </c>
      <c r="D67" s="4" t="s">
        <v>33</v>
      </c>
      <c r="E67" s="4" t="s">
        <v>323</v>
      </c>
      <c r="F67" s="4" t="s">
        <v>49</v>
      </c>
      <c r="G67" s="32">
        <v>9.9</v>
      </c>
      <c r="H67" s="32">
        <v>9.9</v>
      </c>
      <c r="I67" s="24">
        <f t="shared" si="0"/>
        <v>19.8</v>
      </c>
    </row>
    <row r="68" spans="1:11" ht="78.75">
      <c r="A68" s="47" t="s">
        <v>21</v>
      </c>
      <c r="B68" s="4" t="s">
        <v>31</v>
      </c>
      <c r="C68" s="4" t="s">
        <v>27</v>
      </c>
      <c r="D68" s="4" t="s">
        <v>33</v>
      </c>
      <c r="E68" s="4" t="s">
        <v>323</v>
      </c>
      <c r="F68" s="4" t="s">
        <v>22</v>
      </c>
      <c r="G68" s="32">
        <f>+G69</f>
        <v>251.5</v>
      </c>
      <c r="H68" s="32">
        <f>+H69</f>
        <v>258.3</v>
      </c>
      <c r="I68" s="24">
        <f t="shared" si="0"/>
        <v>509.8</v>
      </c>
    </row>
    <row r="69" spans="1:11" ht="15.75">
      <c r="A69" s="47" t="s">
        <v>23</v>
      </c>
      <c r="B69" s="4" t="s">
        <v>31</v>
      </c>
      <c r="C69" s="4" t="s">
        <v>27</v>
      </c>
      <c r="D69" s="4" t="s">
        <v>33</v>
      </c>
      <c r="E69" s="4" t="s">
        <v>323</v>
      </c>
      <c r="F69" s="4" t="s">
        <v>24</v>
      </c>
      <c r="G69" s="32">
        <f>+G70</f>
        <v>251.5</v>
      </c>
      <c r="H69" s="32">
        <f>+H70</f>
        <v>258.3</v>
      </c>
      <c r="I69" s="24">
        <f t="shared" si="0"/>
        <v>509.8</v>
      </c>
    </row>
    <row r="70" spans="1:11" ht="94.5">
      <c r="A70" s="47" t="s">
        <v>25</v>
      </c>
      <c r="B70" s="4" t="s">
        <v>31</v>
      </c>
      <c r="C70" s="4" t="s">
        <v>27</v>
      </c>
      <c r="D70" s="4" t="s">
        <v>33</v>
      </c>
      <c r="E70" s="4" t="s">
        <v>323</v>
      </c>
      <c r="F70" s="4" t="s">
        <v>26</v>
      </c>
      <c r="G70" s="32">
        <f>112.4+139.1</f>
        <v>251.5</v>
      </c>
      <c r="H70" s="32">
        <f>119.2+139.1</f>
        <v>258.3</v>
      </c>
      <c r="I70" s="24">
        <f t="shared" si="0"/>
        <v>509.8</v>
      </c>
      <c r="J70" s="6" t="s">
        <v>783</v>
      </c>
      <c r="K70" s="6" t="s">
        <v>784</v>
      </c>
    </row>
    <row r="71" spans="1:11" ht="31.5">
      <c r="A71" s="48" t="s">
        <v>70</v>
      </c>
      <c r="B71" s="4">
        <v>802</v>
      </c>
      <c r="C71" s="4" t="s">
        <v>27</v>
      </c>
      <c r="D71" s="4" t="s">
        <v>71</v>
      </c>
      <c r="E71" s="4"/>
      <c r="F71" s="4"/>
      <c r="G71" s="32">
        <f>+G72</f>
        <v>2584.9700000000003</v>
      </c>
      <c r="H71" s="32">
        <f>+H72</f>
        <v>2583.9700000000003</v>
      </c>
      <c r="I71" s="24">
        <f t="shared" si="0"/>
        <v>5168.9400000000005</v>
      </c>
    </row>
    <row r="72" spans="1:11" ht="63">
      <c r="A72" s="47" t="s">
        <v>72</v>
      </c>
      <c r="B72" s="4" t="s">
        <v>31</v>
      </c>
      <c r="C72" s="4" t="s">
        <v>27</v>
      </c>
      <c r="D72" s="4" t="s">
        <v>71</v>
      </c>
      <c r="E72" s="4" t="s">
        <v>329</v>
      </c>
      <c r="F72" s="4"/>
      <c r="G72" s="32">
        <f>+G73+G81</f>
        <v>2584.9700000000003</v>
      </c>
      <c r="H72" s="32">
        <f>+H73+H81</f>
        <v>2583.9700000000003</v>
      </c>
      <c r="I72" s="24">
        <f t="shared" si="0"/>
        <v>5168.9400000000005</v>
      </c>
    </row>
    <row r="73" spans="1:11" ht="78.75">
      <c r="A73" s="47" t="s">
        <v>73</v>
      </c>
      <c r="B73" s="4">
        <v>802</v>
      </c>
      <c r="C73" s="4" t="s">
        <v>27</v>
      </c>
      <c r="D73" s="4" t="s">
        <v>71</v>
      </c>
      <c r="E73" s="4" t="s">
        <v>330</v>
      </c>
      <c r="F73" s="4"/>
      <c r="G73" s="32">
        <f>+G74+G78</f>
        <v>843.92</v>
      </c>
      <c r="H73" s="32">
        <f>+H74+H78</f>
        <v>843.92</v>
      </c>
      <c r="I73" s="24">
        <f t="shared" si="0"/>
        <v>1687.84</v>
      </c>
    </row>
    <row r="74" spans="1:11" ht="47.25">
      <c r="A74" s="47" t="s">
        <v>74</v>
      </c>
      <c r="B74" s="4">
        <v>802</v>
      </c>
      <c r="C74" s="4" t="s">
        <v>27</v>
      </c>
      <c r="D74" s="4" t="s">
        <v>71</v>
      </c>
      <c r="E74" s="4" t="s">
        <v>331</v>
      </c>
      <c r="F74" s="4" t="s">
        <v>75</v>
      </c>
      <c r="G74" s="32">
        <f>+G75+G76+G77</f>
        <v>798.92</v>
      </c>
      <c r="H74" s="32">
        <f>+H75+H76+H77</f>
        <v>798.92</v>
      </c>
      <c r="I74" s="24">
        <f t="shared" si="0"/>
        <v>1597.84</v>
      </c>
    </row>
    <row r="75" spans="1:11" ht="31.5">
      <c r="A75" s="47" t="s">
        <v>46</v>
      </c>
      <c r="B75" s="4">
        <v>802</v>
      </c>
      <c r="C75" s="4" t="s">
        <v>27</v>
      </c>
      <c r="D75" s="4" t="s">
        <v>71</v>
      </c>
      <c r="E75" s="4" t="s">
        <v>331</v>
      </c>
      <c r="F75" s="4" t="s">
        <v>76</v>
      </c>
      <c r="G75" s="32">
        <v>609</v>
      </c>
      <c r="H75" s="32">
        <v>609</v>
      </c>
      <c r="I75" s="24">
        <f t="shared" si="0"/>
        <v>1218</v>
      </c>
    </row>
    <row r="76" spans="1:11" ht="31.5">
      <c r="A76" s="47" t="s">
        <v>48</v>
      </c>
      <c r="B76" s="4">
        <v>802</v>
      </c>
      <c r="C76" s="4" t="s">
        <v>27</v>
      </c>
      <c r="D76" s="4" t="s">
        <v>71</v>
      </c>
      <c r="E76" s="4" t="s">
        <v>331</v>
      </c>
      <c r="F76" s="4" t="s">
        <v>77</v>
      </c>
      <c r="G76" s="32">
        <v>6</v>
      </c>
      <c r="H76" s="32">
        <v>6</v>
      </c>
      <c r="I76" s="24">
        <f t="shared" si="0"/>
        <v>12</v>
      </c>
    </row>
    <row r="77" spans="1:11" ht="94.5">
      <c r="A77" s="47" t="s">
        <v>78</v>
      </c>
      <c r="B77" s="4">
        <v>802</v>
      </c>
      <c r="C77" s="4" t="s">
        <v>27</v>
      </c>
      <c r="D77" s="4" t="s">
        <v>71</v>
      </c>
      <c r="E77" s="4" t="s">
        <v>331</v>
      </c>
      <c r="F77" s="4" t="s">
        <v>79</v>
      </c>
      <c r="G77" s="32">
        <v>183.92</v>
      </c>
      <c r="H77" s="32">
        <v>183.92</v>
      </c>
      <c r="I77" s="24">
        <f t="shared" si="0"/>
        <v>367.84</v>
      </c>
    </row>
    <row r="78" spans="1:11" ht="47.25">
      <c r="A78" s="47" t="s">
        <v>54</v>
      </c>
      <c r="B78" s="4">
        <v>802</v>
      </c>
      <c r="C78" s="4" t="s">
        <v>27</v>
      </c>
      <c r="D78" s="4" t="s">
        <v>71</v>
      </c>
      <c r="E78" s="4" t="s">
        <v>331</v>
      </c>
      <c r="F78" s="4" t="s">
        <v>55</v>
      </c>
      <c r="G78" s="32">
        <f>+G79+G80</f>
        <v>45</v>
      </c>
      <c r="H78" s="32">
        <f>+H79+H80</f>
        <v>45</v>
      </c>
      <c r="I78" s="24">
        <f t="shared" si="0"/>
        <v>90</v>
      </c>
    </row>
    <row r="79" spans="1:11" ht="47.25">
      <c r="A79" s="47" t="s">
        <v>56</v>
      </c>
      <c r="B79" s="4">
        <v>802</v>
      </c>
      <c r="C79" s="4" t="s">
        <v>27</v>
      </c>
      <c r="D79" s="4" t="s">
        <v>71</v>
      </c>
      <c r="E79" s="4" t="s">
        <v>331</v>
      </c>
      <c r="F79" s="4" t="s">
        <v>57</v>
      </c>
      <c r="G79" s="32">
        <v>40</v>
      </c>
      <c r="H79" s="32">
        <v>40</v>
      </c>
      <c r="I79" s="24">
        <f t="shared" si="0"/>
        <v>80</v>
      </c>
    </row>
    <row r="80" spans="1:11" ht="47.25">
      <c r="A80" s="47" t="s">
        <v>58</v>
      </c>
      <c r="B80" s="4">
        <v>802</v>
      </c>
      <c r="C80" s="4" t="s">
        <v>27</v>
      </c>
      <c r="D80" s="4" t="s">
        <v>71</v>
      </c>
      <c r="E80" s="4" t="s">
        <v>331</v>
      </c>
      <c r="F80" s="4" t="s">
        <v>59</v>
      </c>
      <c r="G80" s="32">
        <v>5</v>
      </c>
      <c r="H80" s="32">
        <v>5</v>
      </c>
      <c r="I80" s="24">
        <f t="shared" si="0"/>
        <v>10</v>
      </c>
    </row>
    <row r="81" spans="1:11" ht="63">
      <c r="A81" s="47" t="s">
        <v>80</v>
      </c>
      <c r="B81" s="4">
        <v>802</v>
      </c>
      <c r="C81" s="4" t="s">
        <v>27</v>
      </c>
      <c r="D81" s="4" t="s">
        <v>71</v>
      </c>
      <c r="E81" s="4" t="s">
        <v>332</v>
      </c>
      <c r="F81" s="4" t="s">
        <v>17</v>
      </c>
      <c r="G81" s="32">
        <f>+G82+G87+G91</f>
        <v>1741.0500000000002</v>
      </c>
      <c r="H81" s="32">
        <f>+H82+H87+H91</f>
        <v>1740.0500000000002</v>
      </c>
      <c r="I81" s="24">
        <f t="shared" si="0"/>
        <v>3481.1000000000004</v>
      </c>
    </row>
    <row r="82" spans="1:11" ht="110.25">
      <c r="A82" s="47" t="s">
        <v>42</v>
      </c>
      <c r="B82" s="4">
        <v>802</v>
      </c>
      <c r="C82" s="4" t="s">
        <v>27</v>
      </c>
      <c r="D82" s="4" t="s">
        <v>71</v>
      </c>
      <c r="E82" s="4" t="s">
        <v>333</v>
      </c>
      <c r="F82" s="4" t="s">
        <v>43</v>
      </c>
      <c r="G82" s="32">
        <f>+G83</f>
        <v>1462.0500000000002</v>
      </c>
      <c r="H82" s="32">
        <f>+H83</f>
        <v>1461.0500000000002</v>
      </c>
      <c r="I82" s="24">
        <f t="shared" si="0"/>
        <v>2923.1000000000004</v>
      </c>
    </row>
    <row r="83" spans="1:11" ht="31.5">
      <c r="A83" s="47" t="s">
        <v>44</v>
      </c>
      <c r="B83" s="4">
        <v>802</v>
      </c>
      <c r="C83" s="4" t="s">
        <v>27</v>
      </c>
      <c r="D83" s="4" t="s">
        <v>71</v>
      </c>
      <c r="E83" s="4" t="s">
        <v>333</v>
      </c>
      <c r="F83" s="4" t="s">
        <v>45</v>
      </c>
      <c r="G83" s="32">
        <f>+G84+G85+G86</f>
        <v>1462.0500000000002</v>
      </c>
      <c r="H83" s="32">
        <f>+H84+H85+H86</f>
        <v>1461.0500000000002</v>
      </c>
      <c r="I83" s="24">
        <f t="shared" si="0"/>
        <v>2923.1000000000004</v>
      </c>
    </row>
    <row r="84" spans="1:11" ht="31.5">
      <c r="A84" s="47" t="s">
        <v>46</v>
      </c>
      <c r="B84" s="4">
        <v>802</v>
      </c>
      <c r="C84" s="4" t="s">
        <v>27</v>
      </c>
      <c r="D84" s="4" t="s">
        <v>71</v>
      </c>
      <c r="E84" s="4" t="s">
        <v>333</v>
      </c>
      <c r="F84" s="4" t="s">
        <v>47</v>
      </c>
      <c r="G84" s="32">
        <v>1122.1600000000001</v>
      </c>
      <c r="H84" s="32">
        <v>1122.1600000000001</v>
      </c>
      <c r="I84" s="24">
        <f t="shared" si="0"/>
        <v>2244.3200000000002</v>
      </c>
    </row>
    <row r="85" spans="1:11" ht="31.5" hidden="1">
      <c r="A85" s="47" t="s">
        <v>48</v>
      </c>
      <c r="B85" s="4">
        <v>802</v>
      </c>
      <c r="C85" s="4" t="s">
        <v>27</v>
      </c>
      <c r="D85" s="4" t="s">
        <v>71</v>
      </c>
      <c r="E85" s="4" t="s">
        <v>333</v>
      </c>
      <c r="F85" s="4" t="s">
        <v>49</v>
      </c>
      <c r="G85" s="32"/>
      <c r="H85" s="32"/>
      <c r="I85" s="24">
        <f t="shared" si="0"/>
        <v>0</v>
      </c>
    </row>
    <row r="86" spans="1:11" ht="71.25" customHeight="1">
      <c r="A86" s="47" t="s">
        <v>50</v>
      </c>
      <c r="B86" s="4">
        <v>802</v>
      </c>
      <c r="C86" s="4" t="s">
        <v>27</v>
      </c>
      <c r="D86" s="4" t="s">
        <v>71</v>
      </c>
      <c r="E86" s="4" t="s">
        <v>333</v>
      </c>
      <c r="F86" s="4" t="s">
        <v>51</v>
      </c>
      <c r="G86" s="32">
        <v>339.89</v>
      </c>
      <c r="H86" s="32">
        <v>338.89</v>
      </c>
      <c r="I86" s="24">
        <f t="shared" si="0"/>
        <v>678.78</v>
      </c>
    </row>
    <row r="87" spans="1:11" ht="47.25">
      <c r="A87" s="47" t="s">
        <v>52</v>
      </c>
      <c r="B87" s="4">
        <v>802</v>
      </c>
      <c r="C87" s="4" t="s">
        <v>27</v>
      </c>
      <c r="D87" s="4" t="s">
        <v>71</v>
      </c>
      <c r="E87" s="4" t="s">
        <v>333</v>
      </c>
      <c r="F87" s="4" t="s">
        <v>53</v>
      </c>
      <c r="G87" s="32">
        <f>+G88</f>
        <v>279</v>
      </c>
      <c r="H87" s="32">
        <f>+H88</f>
        <v>279</v>
      </c>
      <c r="I87" s="24">
        <f t="shared" si="0"/>
        <v>558</v>
      </c>
    </row>
    <row r="88" spans="1:11" ht="47.25">
      <c r="A88" s="47" t="s">
        <v>54</v>
      </c>
      <c r="B88" s="4">
        <v>802</v>
      </c>
      <c r="C88" s="4" t="s">
        <v>27</v>
      </c>
      <c r="D88" s="4" t="s">
        <v>71</v>
      </c>
      <c r="E88" s="4" t="s">
        <v>333</v>
      </c>
      <c r="F88" s="4" t="s">
        <v>55</v>
      </c>
      <c r="G88" s="32">
        <f>+G89+G90</f>
        <v>279</v>
      </c>
      <c r="H88" s="32">
        <f>+H89+H90</f>
        <v>279</v>
      </c>
      <c r="I88" s="24">
        <f t="shared" si="0"/>
        <v>558</v>
      </c>
    </row>
    <row r="89" spans="1:11" ht="31.5">
      <c r="A89" s="47" t="s">
        <v>48</v>
      </c>
      <c r="B89" s="4">
        <v>802</v>
      </c>
      <c r="C89" s="4" t="s">
        <v>27</v>
      </c>
      <c r="D89" s="4" t="s">
        <v>71</v>
      </c>
      <c r="E89" s="4" t="s">
        <v>333</v>
      </c>
      <c r="F89" s="4" t="s">
        <v>57</v>
      </c>
      <c r="G89" s="32">
        <v>216</v>
      </c>
      <c r="H89" s="32">
        <v>216</v>
      </c>
      <c r="I89" s="24">
        <f t="shared" ref="I89:I147" si="6">+G89+H89</f>
        <v>432</v>
      </c>
    </row>
    <row r="90" spans="1:11" ht="47.25">
      <c r="A90" s="47" t="s">
        <v>58</v>
      </c>
      <c r="B90" s="4">
        <v>802</v>
      </c>
      <c r="C90" s="4" t="s">
        <v>27</v>
      </c>
      <c r="D90" s="4" t="s">
        <v>71</v>
      </c>
      <c r="E90" s="4" t="s">
        <v>333</v>
      </c>
      <c r="F90" s="4" t="s">
        <v>59</v>
      </c>
      <c r="G90" s="32">
        <v>63</v>
      </c>
      <c r="H90" s="32">
        <v>63</v>
      </c>
      <c r="I90" s="24">
        <f t="shared" si="6"/>
        <v>126</v>
      </c>
    </row>
    <row r="91" spans="1:11" ht="15.75" hidden="1">
      <c r="A91" s="47" t="s">
        <v>60</v>
      </c>
      <c r="B91" s="4" t="s">
        <v>31</v>
      </c>
      <c r="C91" s="4" t="s">
        <v>27</v>
      </c>
      <c r="D91" s="4" t="s">
        <v>71</v>
      </c>
      <c r="E91" s="4" t="s">
        <v>333</v>
      </c>
      <c r="F91" s="4" t="s">
        <v>61</v>
      </c>
      <c r="G91" s="32">
        <f>+G92</f>
        <v>0</v>
      </c>
      <c r="H91" s="32">
        <f>+H92</f>
        <v>0</v>
      </c>
      <c r="I91" s="24">
        <f t="shared" si="6"/>
        <v>0</v>
      </c>
    </row>
    <row r="92" spans="1:11" ht="63" hidden="1">
      <c r="A92" s="47" t="s">
        <v>81</v>
      </c>
      <c r="B92" s="4" t="s">
        <v>31</v>
      </c>
      <c r="C92" s="4" t="s">
        <v>27</v>
      </c>
      <c r="D92" s="4" t="s">
        <v>71</v>
      </c>
      <c r="E92" s="4" t="s">
        <v>333</v>
      </c>
      <c r="F92" s="4" t="s">
        <v>63</v>
      </c>
      <c r="G92" s="32">
        <f>+G93+G94+G95</f>
        <v>0</v>
      </c>
      <c r="H92" s="32">
        <f>+H93+H94+H95</f>
        <v>0</v>
      </c>
      <c r="I92" s="24">
        <f t="shared" si="6"/>
        <v>0</v>
      </c>
    </row>
    <row r="93" spans="1:11" ht="31.5" hidden="1">
      <c r="A93" s="47" t="s">
        <v>64</v>
      </c>
      <c r="B93" s="4" t="s">
        <v>31</v>
      </c>
      <c r="C93" s="4" t="s">
        <v>27</v>
      </c>
      <c r="D93" s="4" t="s">
        <v>71</v>
      </c>
      <c r="E93" s="4" t="s">
        <v>333</v>
      </c>
      <c r="F93" s="4" t="s">
        <v>65</v>
      </c>
      <c r="G93" s="32"/>
      <c r="H93" s="32"/>
      <c r="I93" s="24">
        <f t="shared" si="6"/>
        <v>0</v>
      </c>
    </row>
    <row r="94" spans="1:11" ht="31.5" hidden="1">
      <c r="A94" s="47" t="s">
        <v>66</v>
      </c>
      <c r="B94" s="4" t="s">
        <v>31</v>
      </c>
      <c r="C94" s="4" t="s">
        <v>27</v>
      </c>
      <c r="D94" s="4" t="s">
        <v>71</v>
      </c>
      <c r="E94" s="4" t="s">
        <v>333</v>
      </c>
      <c r="F94" s="4" t="s">
        <v>67</v>
      </c>
      <c r="G94" s="32"/>
      <c r="H94" s="32"/>
      <c r="I94" s="24">
        <f t="shared" si="6"/>
        <v>0</v>
      </c>
    </row>
    <row r="95" spans="1:11" ht="15.75" hidden="1">
      <c r="A95" s="54" t="s">
        <v>211</v>
      </c>
      <c r="B95" s="4" t="s">
        <v>31</v>
      </c>
      <c r="C95" s="4" t="s">
        <v>27</v>
      </c>
      <c r="D95" s="4" t="s">
        <v>71</v>
      </c>
      <c r="E95" s="4" t="s">
        <v>333</v>
      </c>
      <c r="F95" s="4" t="s">
        <v>212</v>
      </c>
      <c r="G95" s="32"/>
      <c r="H95" s="32"/>
      <c r="I95" s="24">
        <f t="shared" si="6"/>
        <v>0</v>
      </c>
    </row>
    <row r="96" spans="1:11" s="25" customFormat="1" ht="47.25">
      <c r="A96" s="46" t="s">
        <v>82</v>
      </c>
      <c r="B96" s="36">
        <v>804</v>
      </c>
      <c r="C96" s="36"/>
      <c r="D96" s="36"/>
      <c r="E96" s="36"/>
      <c r="F96" s="36"/>
      <c r="G96" s="37">
        <f>+G97</f>
        <v>34663.93</v>
      </c>
      <c r="H96" s="37">
        <f>+H97</f>
        <v>34868.53</v>
      </c>
      <c r="I96" s="188">
        <f t="shared" si="6"/>
        <v>69532.459999999992</v>
      </c>
      <c r="J96" s="357">
        <f>G96-G179+G346+'6+'!C70</f>
        <v>38692.53</v>
      </c>
      <c r="K96" s="357">
        <f>H96-H179+H346+'6+'!D70</f>
        <v>37860.129999999997</v>
      </c>
    </row>
    <row r="97" spans="1:9" ht="47.25">
      <c r="A97" s="47" t="s">
        <v>83</v>
      </c>
      <c r="B97" s="30" t="s">
        <v>84</v>
      </c>
      <c r="C97" s="30" t="s">
        <v>85</v>
      </c>
      <c r="D97" s="30"/>
      <c r="E97" s="30"/>
      <c r="F97" s="30"/>
      <c r="G97" s="38">
        <f>+G98+G105+G156+G162</f>
        <v>34663.93</v>
      </c>
      <c r="H97" s="38">
        <f>+H98+H105+H156+H162</f>
        <v>34868.53</v>
      </c>
      <c r="I97" s="24">
        <f t="shared" si="6"/>
        <v>69532.459999999992</v>
      </c>
    </row>
    <row r="98" spans="1:9" ht="15.75" hidden="1">
      <c r="A98" s="47" t="s">
        <v>87</v>
      </c>
      <c r="B98" s="4" t="s">
        <v>84</v>
      </c>
      <c r="C98" s="4" t="s">
        <v>85</v>
      </c>
      <c r="D98" s="4" t="s">
        <v>33</v>
      </c>
      <c r="E98" s="4" t="s">
        <v>29</v>
      </c>
      <c r="F98" s="4" t="s">
        <v>17</v>
      </c>
      <c r="G98" s="32">
        <f t="shared" ref="G98:H103" si="7">+G99</f>
        <v>0</v>
      </c>
      <c r="H98" s="32">
        <f t="shared" si="7"/>
        <v>0</v>
      </c>
      <c r="I98" s="24">
        <f t="shared" si="6"/>
        <v>0</v>
      </c>
    </row>
    <row r="99" spans="1:9" ht="45.75" hidden="1" customHeight="1">
      <c r="A99" s="48" t="s">
        <v>88</v>
      </c>
      <c r="B99" s="4" t="s">
        <v>84</v>
      </c>
      <c r="C99" s="4" t="s">
        <v>85</v>
      </c>
      <c r="D99" s="4" t="s">
        <v>33</v>
      </c>
      <c r="E99" s="4" t="s">
        <v>334</v>
      </c>
      <c r="F99" s="4" t="s">
        <v>17</v>
      </c>
      <c r="G99" s="32">
        <f t="shared" si="7"/>
        <v>0</v>
      </c>
      <c r="H99" s="32">
        <f t="shared" si="7"/>
        <v>0</v>
      </c>
      <c r="I99" s="24">
        <f t="shared" si="6"/>
        <v>0</v>
      </c>
    </row>
    <row r="100" spans="1:9" ht="50.25" hidden="1" customHeight="1">
      <c r="A100" s="48" t="s">
        <v>89</v>
      </c>
      <c r="B100" s="4" t="s">
        <v>84</v>
      </c>
      <c r="C100" s="4" t="s">
        <v>85</v>
      </c>
      <c r="D100" s="4" t="s">
        <v>33</v>
      </c>
      <c r="E100" s="4" t="s">
        <v>335</v>
      </c>
      <c r="F100" s="4"/>
      <c r="G100" s="32">
        <f t="shared" si="7"/>
        <v>0</v>
      </c>
      <c r="H100" s="32">
        <f t="shared" si="7"/>
        <v>0</v>
      </c>
      <c r="I100" s="24">
        <f t="shared" si="6"/>
        <v>0</v>
      </c>
    </row>
    <row r="101" spans="1:9" ht="78.75" hidden="1">
      <c r="A101" s="47" t="s">
        <v>90</v>
      </c>
      <c r="B101" s="4" t="s">
        <v>84</v>
      </c>
      <c r="C101" s="4" t="s">
        <v>85</v>
      </c>
      <c r="D101" s="4" t="s">
        <v>33</v>
      </c>
      <c r="E101" s="4" t="s">
        <v>91</v>
      </c>
      <c r="F101" s="4" t="s">
        <v>17</v>
      </c>
      <c r="G101" s="32">
        <f t="shared" si="7"/>
        <v>0</v>
      </c>
      <c r="H101" s="32">
        <f t="shared" si="7"/>
        <v>0</v>
      </c>
      <c r="I101" s="24">
        <f t="shared" si="6"/>
        <v>0</v>
      </c>
    </row>
    <row r="102" spans="1:9" ht="31.5" hidden="1">
      <c r="A102" s="47" t="s">
        <v>92</v>
      </c>
      <c r="B102" s="4" t="s">
        <v>84</v>
      </c>
      <c r="C102" s="4" t="s">
        <v>85</v>
      </c>
      <c r="D102" s="4" t="s">
        <v>33</v>
      </c>
      <c r="E102" s="4" t="s">
        <v>91</v>
      </c>
      <c r="F102" s="4" t="s">
        <v>93</v>
      </c>
      <c r="G102" s="32">
        <f t="shared" si="7"/>
        <v>0</v>
      </c>
      <c r="H102" s="32">
        <f t="shared" si="7"/>
        <v>0</v>
      </c>
      <c r="I102" s="24">
        <f t="shared" si="6"/>
        <v>0</v>
      </c>
    </row>
    <row r="103" spans="1:9" ht="31.5" hidden="1">
      <c r="A103" s="47" t="s">
        <v>94</v>
      </c>
      <c r="B103" s="4" t="s">
        <v>84</v>
      </c>
      <c r="C103" s="4" t="s">
        <v>85</v>
      </c>
      <c r="D103" s="4" t="s">
        <v>33</v>
      </c>
      <c r="E103" s="4" t="s">
        <v>91</v>
      </c>
      <c r="F103" s="4" t="s">
        <v>95</v>
      </c>
      <c r="G103" s="32">
        <f t="shared" si="7"/>
        <v>0</v>
      </c>
      <c r="H103" s="32">
        <f t="shared" si="7"/>
        <v>0</v>
      </c>
      <c r="I103" s="24">
        <f t="shared" si="6"/>
        <v>0</v>
      </c>
    </row>
    <row r="104" spans="1:9" ht="31.5" hidden="1">
      <c r="A104" s="47" t="s">
        <v>96</v>
      </c>
      <c r="B104" s="4" t="s">
        <v>84</v>
      </c>
      <c r="C104" s="4" t="s">
        <v>85</v>
      </c>
      <c r="D104" s="4" t="s">
        <v>33</v>
      </c>
      <c r="E104" s="4" t="s">
        <v>91</v>
      </c>
      <c r="F104" s="4" t="s">
        <v>97</v>
      </c>
      <c r="G104" s="32"/>
      <c r="H104" s="32"/>
      <c r="I104" s="24">
        <f t="shared" si="6"/>
        <v>0</v>
      </c>
    </row>
    <row r="105" spans="1:9" ht="15.75">
      <c r="A105" s="47"/>
      <c r="B105" s="4" t="s">
        <v>84</v>
      </c>
      <c r="C105" s="4" t="s">
        <v>85</v>
      </c>
      <c r="D105" s="4" t="s">
        <v>98</v>
      </c>
      <c r="E105" s="4"/>
      <c r="F105" s="4"/>
      <c r="G105" s="32">
        <f>+G106+G130+G139</f>
        <v>14244.9</v>
      </c>
      <c r="H105" s="32">
        <f>+H106+H130+H139</f>
        <v>14336.599999999999</v>
      </c>
      <c r="I105" s="188">
        <f t="shared" si="6"/>
        <v>28581.5</v>
      </c>
    </row>
    <row r="106" spans="1:9" ht="66" customHeight="1">
      <c r="A106" s="48" t="s">
        <v>88</v>
      </c>
      <c r="B106" s="4" t="s">
        <v>84</v>
      </c>
      <c r="C106" s="4" t="s">
        <v>85</v>
      </c>
      <c r="D106" s="4" t="s">
        <v>98</v>
      </c>
      <c r="E106" s="4" t="s">
        <v>334</v>
      </c>
      <c r="F106" s="4" t="s">
        <v>17</v>
      </c>
      <c r="G106" s="32">
        <f>+G107+G115+G120+G125</f>
        <v>3789.3</v>
      </c>
      <c r="H106" s="32">
        <f>+H107+H115+H120+H125</f>
        <v>3813.7000000000003</v>
      </c>
      <c r="I106" s="24">
        <f t="shared" si="6"/>
        <v>7603</v>
      </c>
    </row>
    <row r="107" spans="1:9" ht="32.25" customHeight="1">
      <c r="A107" s="48" t="s">
        <v>99</v>
      </c>
      <c r="B107" s="4" t="s">
        <v>84</v>
      </c>
      <c r="C107" s="4" t="s">
        <v>85</v>
      </c>
      <c r="D107" s="4" t="s">
        <v>98</v>
      </c>
      <c r="E107" s="4" t="s">
        <v>100</v>
      </c>
      <c r="F107" s="4"/>
      <c r="G107" s="32">
        <f>+G108</f>
        <v>3732.3</v>
      </c>
      <c r="H107" s="32">
        <f>+H108</f>
        <v>3756.3</v>
      </c>
      <c r="I107" s="24">
        <f t="shared" si="6"/>
        <v>7488.6</v>
      </c>
    </row>
    <row r="108" spans="1:9" ht="47.25">
      <c r="A108" s="47" t="s">
        <v>101</v>
      </c>
      <c r="B108" s="4" t="s">
        <v>84</v>
      </c>
      <c r="C108" s="4" t="s">
        <v>85</v>
      </c>
      <c r="D108" s="4" t="s">
        <v>98</v>
      </c>
      <c r="E108" s="4" t="s">
        <v>102</v>
      </c>
      <c r="F108" s="4"/>
      <c r="G108" s="32">
        <f>+G109+G112</f>
        <v>3732.3</v>
      </c>
      <c r="H108" s="32">
        <f>+H109+H112</f>
        <v>3756.3</v>
      </c>
      <c r="I108" s="24">
        <f t="shared" si="6"/>
        <v>7488.6</v>
      </c>
    </row>
    <row r="109" spans="1:9" ht="47.25">
      <c r="A109" s="47" t="s">
        <v>52</v>
      </c>
      <c r="B109" s="4" t="s">
        <v>84</v>
      </c>
      <c r="C109" s="4">
        <v>10</v>
      </c>
      <c r="D109" s="4" t="s">
        <v>98</v>
      </c>
      <c r="E109" s="4" t="s">
        <v>102</v>
      </c>
      <c r="F109" s="4">
        <v>200</v>
      </c>
      <c r="G109" s="32">
        <f>+G110</f>
        <v>58</v>
      </c>
      <c r="H109" s="32">
        <f>+H110</f>
        <v>46</v>
      </c>
      <c r="I109" s="24">
        <f t="shared" si="6"/>
        <v>104</v>
      </c>
    </row>
    <row r="110" spans="1:9" ht="47.25">
      <c r="A110" s="47" t="s">
        <v>54</v>
      </c>
      <c r="B110" s="4" t="s">
        <v>84</v>
      </c>
      <c r="C110" s="4">
        <v>10</v>
      </c>
      <c r="D110" s="4" t="s">
        <v>98</v>
      </c>
      <c r="E110" s="4" t="s">
        <v>102</v>
      </c>
      <c r="F110" s="4">
        <v>240</v>
      </c>
      <c r="G110" s="32">
        <f>+G111</f>
        <v>58</v>
      </c>
      <c r="H110" s="32">
        <f>+H111</f>
        <v>46</v>
      </c>
      <c r="I110" s="24">
        <f t="shared" si="6"/>
        <v>104</v>
      </c>
    </row>
    <row r="111" spans="1:9" ht="47.25">
      <c r="A111" s="47" t="s">
        <v>58</v>
      </c>
      <c r="B111" s="4" t="s">
        <v>84</v>
      </c>
      <c r="C111" s="4">
        <v>10</v>
      </c>
      <c r="D111" s="4" t="s">
        <v>98</v>
      </c>
      <c r="E111" s="4" t="s">
        <v>102</v>
      </c>
      <c r="F111" s="4">
        <v>244</v>
      </c>
      <c r="G111" s="32">
        <v>58</v>
      </c>
      <c r="H111" s="32">
        <v>46</v>
      </c>
      <c r="I111" s="24">
        <f t="shared" si="6"/>
        <v>104</v>
      </c>
    </row>
    <row r="112" spans="1:9" ht="31.5">
      <c r="A112" s="47" t="s">
        <v>103</v>
      </c>
      <c r="B112" s="4" t="s">
        <v>84</v>
      </c>
      <c r="C112" s="4" t="s">
        <v>85</v>
      </c>
      <c r="D112" s="4" t="s">
        <v>98</v>
      </c>
      <c r="E112" s="4" t="s">
        <v>102</v>
      </c>
      <c r="F112" s="4" t="s">
        <v>93</v>
      </c>
      <c r="G112" s="32">
        <f>+G113</f>
        <v>3674.3</v>
      </c>
      <c r="H112" s="32">
        <f>+H113</f>
        <v>3710.3</v>
      </c>
      <c r="I112" s="24">
        <f t="shared" si="6"/>
        <v>7384.6</v>
      </c>
    </row>
    <row r="113" spans="1:9" ht="31.5">
      <c r="A113" s="47" t="s">
        <v>104</v>
      </c>
      <c r="B113" s="4" t="s">
        <v>84</v>
      </c>
      <c r="C113" s="4" t="s">
        <v>85</v>
      </c>
      <c r="D113" s="4" t="s">
        <v>98</v>
      </c>
      <c r="E113" s="4" t="s">
        <v>102</v>
      </c>
      <c r="F113" s="4" t="s">
        <v>95</v>
      </c>
      <c r="G113" s="32">
        <f>+G114</f>
        <v>3674.3</v>
      </c>
      <c r="H113" s="32">
        <f>+H114</f>
        <v>3710.3</v>
      </c>
      <c r="I113" s="24">
        <f t="shared" si="6"/>
        <v>7384.6</v>
      </c>
    </row>
    <row r="114" spans="1:9" ht="60.75" customHeight="1">
      <c r="A114" s="47" t="s">
        <v>105</v>
      </c>
      <c r="B114" s="4" t="s">
        <v>84</v>
      </c>
      <c r="C114" s="4" t="s">
        <v>85</v>
      </c>
      <c r="D114" s="4" t="s">
        <v>98</v>
      </c>
      <c r="E114" s="4" t="s">
        <v>102</v>
      </c>
      <c r="F114" s="4" t="s">
        <v>106</v>
      </c>
      <c r="G114" s="32">
        <v>3674.3</v>
      </c>
      <c r="H114" s="32">
        <v>3710.3</v>
      </c>
      <c r="I114" s="24">
        <f t="shared" si="6"/>
        <v>7384.6</v>
      </c>
    </row>
    <row r="115" spans="1:9" ht="44.25" hidden="1" customHeight="1">
      <c r="A115" s="48" t="s">
        <v>107</v>
      </c>
      <c r="B115" s="4" t="s">
        <v>84</v>
      </c>
      <c r="C115" s="4" t="s">
        <v>85</v>
      </c>
      <c r="D115" s="4" t="s">
        <v>98</v>
      </c>
      <c r="E115" s="4" t="s">
        <v>108</v>
      </c>
      <c r="F115" s="4"/>
      <c r="G115" s="32">
        <f t="shared" ref="G115:H118" si="8">+G116</f>
        <v>0</v>
      </c>
      <c r="H115" s="32">
        <f t="shared" si="8"/>
        <v>0</v>
      </c>
      <c r="I115" s="24">
        <f t="shared" si="6"/>
        <v>0</v>
      </c>
    </row>
    <row r="116" spans="1:9" ht="111" hidden="1" customHeight="1">
      <c r="A116" s="47" t="s">
        <v>109</v>
      </c>
      <c r="B116" s="4" t="s">
        <v>84</v>
      </c>
      <c r="C116" s="4" t="s">
        <v>85</v>
      </c>
      <c r="D116" s="4" t="s">
        <v>98</v>
      </c>
      <c r="E116" s="4" t="s">
        <v>336</v>
      </c>
      <c r="F116" s="4" t="s">
        <v>17</v>
      </c>
      <c r="G116" s="32">
        <f t="shared" si="8"/>
        <v>0</v>
      </c>
      <c r="H116" s="32">
        <f t="shared" si="8"/>
        <v>0</v>
      </c>
      <c r="I116" s="24">
        <f t="shared" si="6"/>
        <v>0</v>
      </c>
    </row>
    <row r="117" spans="1:9" ht="31.5" hidden="1">
      <c r="A117" s="47" t="s">
        <v>103</v>
      </c>
      <c r="B117" s="4" t="s">
        <v>84</v>
      </c>
      <c r="C117" s="4" t="s">
        <v>85</v>
      </c>
      <c r="D117" s="4" t="s">
        <v>98</v>
      </c>
      <c r="E117" s="4" t="s">
        <v>336</v>
      </c>
      <c r="F117" s="4" t="s">
        <v>93</v>
      </c>
      <c r="G117" s="32">
        <f t="shared" si="8"/>
        <v>0</v>
      </c>
      <c r="H117" s="32">
        <f t="shared" si="8"/>
        <v>0</v>
      </c>
      <c r="I117" s="24">
        <f t="shared" si="6"/>
        <v>0</v>
      </c>
    </row>
    <row r="118" spans="1:9" ht="31.5" hidden="1">
      <c r="A118" s="47" t="s">
        <v>104</v>
      </c>
      <c r="B118" s="4" t="s">
        <v>84</v>
      </c>
      <c r="C118" s="4" t="s">
        <v>85</v>
      </c>
      <c r="D118" s="4" t="s">
        <v>98</v>
      </c>
      <c r="E118" s="4" t="s">
        <v>336</v>
      </c>
      <c r="F118" s="4" t="s">
        <v>95</v>
      </c>
      <c r="G118" s="32">
        <f t="shared" si="8"/>
        <v>0</v>
      </c>
      <c r="H118" s="32">
        <f t="shared" si="8"/>
        <v>0</v>
      </c>
      <c r="I118" s="24">
        <f t="shared" si="6"/>
        <v>0</v>
      </c>
    </row>
    <row r="119" spans="1:9" ht="63" hidden="1">
      <c r="A119" s="47" t="s">
        <v>105</v>
      </c>
      <c r="B119" s="4" t="s">
        <v>84</v>
      </c>
      <c r="C119" s="4" t="s">
        <v>85</v>
      </c>
      <c r="D119" s="4" t="s">
        <v>98</v>
      </c>
      <c r="E119" s="4" t="s">
        <v>336</v>
      </c>
      <c r="F119" s="4" t="s">
        <v>106</v>
      </c>
      <c r="G119" s="32"/>
      <c r="H119" s="32"/>
      <c r="I119" s="24">
        <f t="shared" si="6"/>
        <v>0</v>
      </c>
    </row>
    <row r="120" spans="1:9" ht="48.75" customHeight="1">
      <c r="A120" s="48" t="s">
        <v>111</v>
      </c>
      <c r="B120" s="4" t="s">
        <v>84</v>
      </c>
      <c r="C120" s="4" t="s">
        <v>85</v>
      </c>
      <c r="D120" s="4" t="s">
        <v>98</v>
      </c>
      <c r="E120" s="4" t="s">
        <v>112</v>
      </c>
      <c r="F120" s="4"/>
      <c r="G120" s="32">
        <f t="shared" ref="G120:H123" si="9">+G121</f>
        <v>57</v>
      </c>
      <c r="H120" s="32">
        <f t="shared" si="9"/>
        <v>57.4</v>
      </c>
      <c r="I120" s="24">
        <f t="shared" si="6"/>
        <v>114.4</v>
      </c>
    </row>
    <row r="121" spans="1:9" ht="47.25">
      <c r="A121" s="47" t="s">
        <v>110</v>
      </c>
      <c r="B121" s="4" t="s">
        <v>84</v>
      </c>
      <c r="C121" s="4" t="s">
        <v>85</v>
      </c>
      <c r="D121" s="4" t="s">
        <v>98</v>
      </c>
      <c r="E121" s="4" t="s">
        <v>113</v>
      </c>
      <c r="F121" s="4" t="s">
        <v>17</v>
      </c>
      <c r="G121" s="32">
        <f t="shared" si="9"/>
        <v>57</v>
      </c>
      <c r="H121" s="32">
        <f t="shared" si="9"/>
        <v>57.4</v>
      </c>
      <c r="I121" s="24">
        <f t="shared" si="6"/>
        <v>114.4</v>
      </c>
    </row>
    <row r="122" spans="1:9" ht="31.5">
      <c r="A122" s="47" t="s">
        <v>103</v>
      </c>
      <c r="B122" s="4" t="s">
        <v>84</v>
      </c>
      <c r="C122" s="4" t="s">
        <v>85</v>
      </c>
      <c r="D122" s="4" t="s">
        <v>98</v>
      </c>
      <c r="E122" s="4" t="s">
        <v>113</v>
      </c>
      <c r="F122" s="4" t="s">
        <v>93</v>
      </c>
      <c r="G122" s="32">
        <f t="shared" si="9"/>
        <v>57</v>
      </c>
      <c r="H122" s="32">
        <f t="shared" si="9"/>
        <v>57.4</v>
      </c>
      <c r="I122" s="24">
        <f t="shared" si="6"/>
        <v>114.4</v>
      </c>
    </row>
    <row r="123" spans="1:9" ht="31.5">
      <c r="A123" s="47" t="s">
        <v>104</v>
      </c>
      <c r="B123" s="4" t="s">
        <v>84</v>
      </c>
      <c r="C123" s="4" t="s">
        <v>85</v>
      </c>
      <c r="D123" s="4" t="s">
        <v>98</v>
      </c>
      <c r="E123" s="4" t="s">
        <v>113</v>
      </c>
      <c r="F123" s="4" t="s">
        <v>95</v>
      </c>
      <c r="G123" s="32">
        <f t="shared" si="9"/>
        <v>57</v>
      </c>
      <c r="H123" s="32">
        <f t="shared" si="9"/>
        <v>57.4</v>
      </c>
      <c r="I123" s="24">
        <f t="shared" si="6"/>
        <v>114.4</v>
      </c>
    </row>
    <row r="124" spans="1:9" ht="63">
      <c r="A124" s="47" t="s">
        <v>105</v>
      </c>
      <c r="B124" s="4" t="s">
        <v>84</v>
      </c>
      <c r="C124" s="4" t="s">
        <v>85</v>
      </c>
      <c r="D124" s="4" t="s">
        <v>98</v>
      </c>
      <c r="E124" s="4" t="s">
        <v>113</v>
      </c>
      <c r="F124" s="4" t="s">
        <v>106</v>
      </c>
      <c r="G124" s="32">
        <v>57</v>
      </c>
      <c r="H124" s="32">
        <v>57.4</v>
      </c>
      <c r="I124" s="24">
        <f t="shared" si="6"/>
        <v>114.4</v>
      </c>
    </row>
    <row r="125" spans="1:9" ht="31.5" hidden="1">
      <c r="A125" s="47" t="s">
        <v>114</v>
      </c>
      <c r="B125" s="4" t="s">
        <v>84</v>
      </c>
      <c r="C125" s="4" t="s">
        <v>85</v>
      </c>
      <c r="D125" s="4" t="s">
        <v>98</v>
      </c>
      <c r="E125" s="4" t="s">
        <v>115</v>
      </c>
      <c r="F125" s="4"/>
      <c r="G125" s="32">
        <f t="shared" ref="G125:H128" si="10">+G126</f>
        <v>0</v>
      </c>
      <c r="H125" s="32">
        <f t="shared" si="10"/>
        <v>0</v>
      </c>
      <c r="I125" s="24">
        <f t="shared" si="6"/>
        <v>0</v>
      </c>
    </row>
    <row r="126" spans="1:9" ht="47.25" hidden="1" customHeight="1">
      <c r="A126" s="47" t="s">
        <v>116</v>
      </c>
      <c r="B126" s="4" t="s">
        <v>84</v>
      </c>
      <c r="C126" s="4">
        <v>10</v>
      </c>
      <c r="D126" s="4" t="s">
        <v>98</v>
      </c>
      <c r="E126" s="4" t="s">
        <v>117</v>
      </c>
      <c r="F126" s="4" t="s">
        <v>17</v>
      </c>
      <c r="G126" s="32">
        <f t="shared" si="10"/>
        <v>0</v>
      </c>
      <c r="H126" s="32">
        <f t="shared" si="10"/>
        <v>0</v>
      </c>
      <c r="I126" s="24">
        <f t="shared" si="6"/>
        <v>0</v>
      </c>
    </row>
    <row r="127" spans="1:9" ht="47.25" hidden="1">
      <c r="A127" s="47" t="s">
        <v>52</v>
      </c>
      <c r="B127" s="4" t="s">
        <v>84</v>
      </c>
      <c r="C127" s="4">
        <v>10</v>
      </c>
      <c r="D127" s="4" t="s">
        <v>98</v>
      </c>
      <c r="E127" s="4" t="s">
        <v>117</v>
      </c>
      <c r="F127" s="4">
        <v>200</v>
      </c>
      <c r="G127" s="32">
        <f t="shared" si="10"/>
        <v>0</v>
      </c>
      <c r="H127" s="32">
        <f t="shared" si="10"/>
        <v>0</v>
      </c>
      <c r="I127" s="24">
        <f t="shared" si="6"/>
        <v>0</v>
      </c>
    </row>
    <row r="128" spans="1:9" ht="47.25" hidden="1">
      <c r="A128" s="47" t="s">
        <v>54</v>
      </c>
      <c r="B128" s="4" t="s">
        <v>84</v>
      </c>
      <c r="C128" s="4">
        <v>10</v>
      </c>
      <c r="D128" s="4" t="s">
        <v>98</v>
      </c>
      <c r="E128" s="4" t="s">
        <v>117</v>
      </c>
      <c r="F128" s="4">
        <v>240</v>
      </c>
      <c r="G128" s="32">
        <f t="shared" si="10"/>
        <v>0</v>
      </c>
      <c r="H128" s="32">
        <f t="shared" si="10"/>
        <v>0</v>
      </c>
      <c r="I128" s="24">
        <f t="shared" si="6"/>
        <v>0</v>
      </c>
    </row>
    <row r="129" spans="1:9" ht="47.25" hidden="1">
      <c r="A129" s="47" t="s">
        <v>58</v>
      </c>
      <c r="B129" s="4" t="s">
        <v>84</v>
      </c>
      <c r="C129" s="4">
        <v>10</v>
      </c>
      <c r="D129" s="4" t="s">
        <v>98</v>
      </c>
      <c r="E129" s="4" t="s">
        <v>117</v>
      </c>
      <c r="F129" s="4">
        <v>244</v>
      </c>
      <c r="G129" s="32"/>
      <c r="H129" s="32"/>
      <c r="I129" s="24">
        <f t="shared" si="6"/>
        <v>0</v>
      </c>
    </row>
    <row r="130" spans="1:9" ht="39.75" customHeight="1">
      <c r="A130" s="47" t="s">
        <v>119</v>
      </c>
      <c r="B130" s="4" t="s">
        <v>84</v>
      </c>
      <c r="C130" s="4" t="s">
        <v>85</v>
      </c>
      <c r="D130" s="4" t="s">
        <v>98</v>
      </c>
      <c r="E130" s="4" t="s">
        <v>337</v>
      </c>
      <c r="F130" s="4"/>
      <c r="G130" s="32">
        <f>+G131</f>
        <v>4737.2</v>
      </c>
      <c r="H130" s="32">
        <f>+H131</f>
        <v>4767.7</v>
      </c>
      <c r="I130" s="24">
        <f t="shared" si="6"/>
        <v>9504.9</v>
      </c>
    </row>
    <row r="131" spans="1:9" ht="45" customHeight="1">
      <c r="A131" s="48" t="s">
        <v>120</v>
      </c>
      <c r="B131" s="4" t="s">
        <v>84</v>
      </c>
      <c r="C131" s="4" t="s">
        <v>85</v>
      </c>
      <c r="D131" s="4" t="s">
        <v>98</v>
      </c>
      <c r="E131" s="4" t="s">
        <v>338</v>
      </c>
      <c r="F131" s="4"/>
      <c r="G131" s="32">
        <f>+G132</f>
        <v>4737.2</v>
      </c>
      <c r="H131" s="32">
        <f>+H132</f>
        <v>4767.7</v>
      </c>
      <c r="I131" s="24">
        <f t="shared" si="6"/>
        <v>9504.9</v>
      </c>
    </row>
    <row r="132" spans="1:9" ht="31.5">
      <c r="A132" s="47" t="s">
        <v>121</v>
      </c>
      <c r="B132" s="4" t="s">
        <v>84</v>
      </c>
      <c r="C132" s="4" t="s">
        <v>85</v>
      </c>
      <c r="D132" s="4" t="s">
        <v>98</v>
      </c>
      <c r="E132" s="4" t="s">
        <v>339</v>
      </c>
      <c r="F132" s="4"/>
      <c r="G132" s="32">
        <f>+G133+G136</f>
        <v>4737.2</v>
      </c>
      <c r="H132" s="32">
        <f>+H133+H136</f>
        <v>4767.7</v>
      </c>
      <c r="I132" s="24">
        <f t="shared" si="6"/>
        <v>9504.9</v>
      </c>
    </row>
    <row r="133" spans="1:9" ht="47.25">
      <c r="A133" s="47" t="s">
        <v>52</v>
      </c>
      <c r="B133" s="4" t="s">
        <v>84</v>
      </c>
      <c r="C133" s="4" t="s">
        <v>85</v>
      </c>
      <c r="D133" s="4" t="s">
        <v>98</v>
      </c>
      <c r="E133" s="4" t="s">
        <v>339</v>
      </c>
      <c r="F133" s="4">
        <v>200</v>
      </c>
      <c r="G133" s="32">
        <f>+G134</f>
        <v>18</v>
      </c>
      <c r="H133" s="32">
        <f>+H134</f>
        <v>25</v>
      </c>
      <c r="I133" s="24">
        <f t="shared" si="6"/>
        <v>43</v>
      </c>
    </row>
    <row r="134" spans="1:9" ht="47.25">
      <c r="A134" s="47" t="s">
        <v>54</v>
      </c>
      <c r="B134" s="4" t="s">
        <v>84</v>
      </c>
      <c r="C134" s="4" t="s">
        <v>85</v>
      </c>
      <c r="D134" s="4" t="s">
        <v>98</v>
      </c>
      <c r="E134" s="4" t="s">
        <v>339</v>
      </c>
      <c r="F134" s="4">
        <v>240</v>
      </c>
      <c r="G134" s="32">
        <f>+G135</f>
        <v>18</v>
      </c>
      <c r="H134" s="32">
        <f>+H135</f>
        <v>25</v>
      </c>
      <c r="I134" s="24">
        <f t="shared" si="6"/>
        <v>43</v>
      </c>
    </row>
    <row r="135" spans="1:9" ht="47.25">
      <c r="A135" s="47" t="s">
        <v>58</v>
      </c>
      <c r="B135" s="4" t="s">
        <v>84</v>
      </c>
      <c r="C135" s="4" t="s">
        <v>85</v>
      </c>
      <c r="D135" s="4" t="s">
        <v>98</v>
      </c>
      <c r="E135" s="4" t="s">
        <v>339</v>
      </c>
      <c r="F135" s="4">
        <v>244</v>
      </c>
      <c r="G135" s="32">
        <v>18</v>
      </c>
      <c r="H135" s="32">
        <v>25</v>
      </c>
      <c r="I135" s="24">
        <f t="shared" si="6"/>
        <v>43</v>
      </c>
    </row>
    <row r="136" spans="1:9" ht="31.5">
      <c r="A136" s="47" t="s">
        <v>103</v>
      </c>
      <c r="B136" s="4" t="s">
        <v>84</v>
      </c>
      <c r="C136" s="4" t="s">
        <v>85</v>
      </c>
      <c r="D136" s="4" t="s">
        <v>98</v>
      </c>
      <c r="E136" s="4" t="s">
        <v>339</v>
      </c>
      <c r="F136" s="4" t="s">
        <v>93</v>
      </c>
      <c r="G136" s="32">
        <f>+G137</f>
        <v>4719.2</v>
      </c>
      <c r="H136" s="32">
        <f>+H137</f>
        <v>4742.7</v>
      </c>
      <c r="I136" s="24">
        <f t="shared" si="6"/>
        <v>9461.9</v>
      </c>
    </row>
    <row r="137" spans="1:9" ht="31.5">
      <c r="A137" s="47" t="s">
        <v>104</v>
      </c>
      <c r="B137" s="4" t="s">
        <v>84</v>
      </c>
      <c r="C137" s="4" t="s">
        <v>85</v>
      </c>
      <c r="D137" s="4" t="s">
        <v>98</v>
      </c>
      <c r="E137" s="4" t="s">
        <v>339</v>
      </c>
      <c r="F137" s="4" t="s">
        <v>95</v>
      </c>
      <c r="G137" s="32">
        <f>+G138</f>
        <v>4719.2</v>
      </c>
      <c r="H137" s="32">
        <f>+H138</f>
        <v>4742.7</v>
      </c>
      <c r="I137" s="24">
        <f t="shared" si="6"/>
        <v>9461.9</v>
      </c>
    </row>
    <row r="138" spans="1:9" ht="57.75" customHeight="1">
      <c r="A138" s="47" t="s">
        <v>105</v>
      </c>
      <c r="B138" s="4" t="s">
        <v>84</v>
      </c>
      <c r="C138" s="4" t="s">
        <v>85</v>
      </c>
      <c r="D138" s="4" t="s">
        <v>98</v>
      </c>
      <c r="E138" s="4" t="s">
        <v>339</v>
      </c>
      <c r="F138" s="4" t="s">
        <v>106</v>
      </c>
      <c r="G138" s="32">
        <v>4719.2</v>
      </c>
      <c r="H138" s="32">
        <v>4742.7</v>
      </c>
      <c r="I138" s="24">
        <f t="shared" si="6"/>
        <v>9461.9</v>
      </c>
    </row>
    <row r="139" spans="1:9" ht="63">
      <c r="A139" s="48" t="s">
        <v>125</v>
      </c>
      <c r="B139" s="4" t="s">
        <v>84</v>
      </c>
      <c r="C139" s="4" t="s">
        <v>85</v>
      </c>
      <c r="D139" s="4" t="s">
        <v>98</v>
      </c>
      <c r="E139" s="4" t="s">
        <v>342</v>
      </c>
      <c r="F139" s="4"/>
      <c r="G139" s="32">
        <f>+G140+G148</f>
        <v>5718.4</v>
      </c>
      <c r="H139" s="32">
        <f>+H140+H148</f>
        <v>5755.2</v>
      </c>
      <c r="I139" s="188">
        <f t="shared" si="6"/>
        <v>11473.599999999999</v>
      </c>
    </row>
    <row r="140" spans="1:9" ht="31.5">
      <c r="A140" s="48" t="s">
        <v>126</v>
      </c>
      <c r="B140" s="4" t="s">
        <v>84</v>
      </c>
      <c r="C140" s="4" t="s">
        <v>85</v>
      </c>
      <c r="D140" s="4" t="s">
        <v>98</v>
      </c>
      <c r="E140" s="4" t="s">
        <v>343</v>
      </c>
      <c r="F140" s="4"/>
      <c r="G140" s="32">
        <f>+G141</f>
        <v>2672.8</v>
      </c>
      <c r="H140" s="32">
        <f>+H141</f>
        <v>2690</v>
      </c>
      <c r="I140" s="188">
        <f t="shared" si="6"/>
        <v>5362.8</v>
      </c>
    </row>
    <row r="141" spans="1:9" ht="31.5">
      <c r="A141" s="47" t="s">
        <v>127</v>
      </c>
      <c r="B141" s="4" t="s">
        <v>84</v>
      </c>
      <c r="C141" s="4" t="s">
        <v>85</v>
      </c>
      <c r="D141" s="4" t="s">
        <v>98</v>
      </c>
      <c r="E141" s="4" t="s">
        <v>344</v>
      </c>
      <c r="F141" s="4"/>
      <c r="G141" s="32">
        <f>+G142+G145</f>
        <v>2672.8</v>
      </c>
      <c r="H141" s="32">
        <f>+H142+H145</f>
        <v>2690</v>
      </c>
      <c r="I141" s="188">
        <f t="shared" si="6"/>
        <v>5362.8</v>
      </c>
    </row>
    <row r="142" spans="1:9" ht="47.25">
      <c r="A142" s="47" t="s">
        <v>52</v>
      </c>
      <c r="B142" s="4" t="s">
        <v>84</v>
      </c>
      <c r="C142" s="4" t="s">
        <v>85</v>
      </c>
      <c r="D142" s="4" t="s">
        <v>98</v>
      </c>
      <c r="E142" s="4" t="s">
        <v>344</v>
      </c>
      <c r="F142" s="4">
        <v>200</v>
      </c>
      <c r="G142" s="32">
        <f>+G143</f>
        <v>38</v>
      </c>
      <c r="H142" s="32">
        <f>+H143</f>
        <v>28</v>
      </c>
      <c r="I142" s="24">
        <f t="shared" si="6"/>
        <v>66</v>
      </c>
    </row>
    <row r="143" spans="1:9" ht="47.25">
      <c r="A143" s="47" t="s">
        <v>54</v>
      </c>
      <c r="B143" s="4" t="s">
        <v>84</v>
      </c>
      <c r="C143" s="4" t="s">
        <v>85</v>
      </c>
      <c r="D143" s="4" t="s">
        <v>98</v>
      </c>
      <c r="E143" s="4" t="s">
        <v>344</v>
      </c>
      <c r="F143" s="4">
        <v>240</v>
      </c>
      <c r="G143" s="32">
        <f>+G144</f>
        <v>38</v>
      </c>
      <c r="H143" s="32">
        <f>+H144</f>
        <v>28</v>
      </c>
      <c r="I143" s="24">
        <f t="shared" si="6"/>
        <v>66</v>
      </c>
    </row>
    <row r="144" spans="1:9" ht="47.25">
      <c r="A144" s="47" t="s">
        <v>58</v>
      </c>
      <c r="B144" s="4" t="s">
        <v>84</v>
      </c>
      <c r="C144" s="4" t="s">
        <v>85</v>
      </c>
      <c r="D144" s="4" t="s">
        <v>98</v>
      </c>
      <c r="E144" s="4" t="s">
        <v>344</v>
      </c>
      <c r="F144" s="4">
        <v>244</v>
      </c>
      <c r="G144" s="32">
        <v>38</v>
      </c>
      <c r="H144" s="32">
        <v>28</v>
      </c>
      <c r="I144" s="24">
        <f t="shared" si="6"/>
        <v>66</v>
      </c>
    </row>
    <row r="145" spans="1:10" ht="31.5">
      <c r="A145" s="47" t="s">
        <v>103</v>
      </c>
      <c r="B145" s="4" t="s">
        <v>84</v>
      </c>
      <c r="C145" s="4" t="s">
        <v>85</v>
      </c>
      <c r="D145" s="4" t="s">
        <v>98</v>
      </c>
      <c r="E145" s="4" t="s">
        <v>344</v>
      </c>
      <c r="F145" s="4" t="s">
        <v>93</v>
      </c>
      <c r="G145" s="32">
        <f>+G146</f>
        <v>2634.8</v>
      </c>
      <c r="H145" s="32">
        <f>+H146</f>
        <v>2662</v>
      </c>
      <c r="I145" s="188">
        <f t="shared" si="6"/>
        <v>5296.8</v>
      </c>
    </row>
    <row r="146" spans="1:10" ht="31.5">
      <c r="A146" s="47" t="s">
        <v>104</v>
      </c>
      <c r="B146" s="4" t="s">
        <v>84</v>
      </c>
      <c r="C146" s="4" t="s">
        <v>85</v>
      </c>
      <c r="D146" s="4" t="s">
        <v>98</v>
      </c>
      <c r="E146" s="4" t="s">
        <v>344</v>
      </c>
      <c r="F146" s="4" t="s">
        <v>95</v>
      </c>
      <c r="G146" s="32">
        <f>+G147</f>
        <v>2634.8</v>
      </c>
      <c r="H146" s="32">
        <f>+H147</f>
        <v>2662</v>
      </c>
      <c r="I146" s="188">
        <f t="shared" si="6"/>
        <v>5296.8</v>
      </c>
    </row>
    <row r="147" spans="1:10" ht="63">
      <c r="A147" s="47" t="s">
        <v>105</v>
      </c>
      <c r="B147" s="4" t="s">
        <v>84</v>
      </c>
      <c r="C147" s="4" t="s">
        <v>85</v>
      </c>
      <c r="D147" s="4" t="s">
        <v>98</v>
      </c>
      <c r="E147" s="4" t="s">
        <v>344</v>
      </c>
      <c r="F147" s="4" t="s">
        <v>106</v>
      </c>
      <c r="G147" s="32">
        <v>2634.8</v>
      </c>
      <c r="H147" s="32">
        <v>2662</v>
      </c>
      <c r="I147" s="188">
        <f t="shared" si="6"/>
        <v>5296.8</v>
      </c>
    </row>
    <row r="148" spans="1:10" ht="47.25">
      <c r="A148" s="48" t="s">
        <v>128</v>
      </c>
      <c r="B148" s="4" t="s">
        <v>84</v>
      </c>
      <c r="C148" s="4" t="s">
        <v>85</v>
      </c>
      <c r="D148" s="4" t="s">
        <v>98</v>
      </c>
      <c r="E148" s="4" t="s">
        <v>345</v>
      </c>
      <c r="F148" s="4"/>
      <c r="G148" s="32">
        <f>+G149</f>
        <v>3045.6</v>
      </c>
      <c r="H148" s="32">
        <f>+H149</f>
        <v>3065.2</v>
      </c>
      <c r="I148" s="24">
        <f t="shared" ref="I148:I218" si="11">+G148+H148</f>
        <v>6110.7999999999993</v>
      </c>
    </row>
    <row r="149" spans="1:10" ht="47.25">
      <c r="A149" s="47" t="s">
        <v>129</v>
      </c>
      <c r="B149" s="4" t="s">
        <v>84</v>
      </c>
      <c r="C149" s="4" t="s">
        <v>85</v>
      </c>
      <c r="D149" s="4" t="s">
        <v>98</v>
      </c>
      <c r="E149" s="4" t="s">
        <v>346</v>
      </c>
      <c r="F149" s="4"/>
      <c r="G149" s="32">
        <f>+G150+G153</f>
        <v>3045.6</v>
      </c>
      <c r="H149" s="32">
        <f>+H150+H153</f>
        <v>3065.2</v>
      </c>
      <c r="I149" s="24">
        <f t="shared" si="11"/>
        <v>6110.7999999999993</v>
      </c>
    </row>
    <row r="150" spans="1:10" ht="47.25">
      <c r="A150" s="47" t="s">
        <v>52</v>
      </c>
      <c r="B150" s="4" t="s">
        <v>84</v>
      </c>
      <c r="C150" s="4" t="s">
        <v>85</v>
      </c>
      <c r="D150" s="4" t="s">
        <v>98</v>
      </c>
      <c r="E150" s="4" t="s">
        <v>346</v>
      </c>
      <c r="F150" s="4">
        <v>200</v>
      </c>
      <c r="G150" s="32">
        <f>+G151</f>
        <v>28</v>
      </c>
      <c r="H150" s="32">
        <f>+H151</f>
        <v>16</v>
      </c>
      <c r="I150" s="24">
        <f t="shared" si="11"/>
        <v>44</v>
      </c>
    </row>
    <row r="151" spans="1:10" ht="47.25">
      <c r="A151" s="47" t="s">
        <v>54</v>
      </c>
      <c r="B151" s="4" t="s">
        <v>84</v>
      </c>
      <c r="C151" s="4" t="s">
        <v>85</v>
      </c>
      <c r="D151" s="4" t="s">
        <v>98</v>
      </c>
      <c r="E151" s="4" t="s">
        <v>346</v>
      </c>
      <c r="F151" s="4">
        <v>240</v>
      </c>
      <c r="G151" s="32">
        <f>+G152</f>
        <v>28</v>
      </c>
      <c r="H151" s="32">
        <f>+H152</f>
        <v>16</v>
      </c>
      <c r="I151" s="24">
        <f t="shared" si="11"/>
        <v>44</v>
      </c>
    </row>
    <row r="152" spans="1:10" ht="47.25">
      <c r="A152" s="47" t="s">
        <v>58</v>
      </c>
      <c r="B152" s="4" t="s">
        <v>84</v>
      </c>
      <c r="C152" s="4" t="s">
        <v>85</v>
      </c>
      <c r="D152" s="4" t="s">
        <v>98</v>
      </c>
      <c r="E152" s="4" t="s">
        <v>346</v>
      </c>
      <c r="F152" s="4">
        <v>244</v>
      </c>
      <c r="G152" s="32">
        <v>28</v>
      </c>
      <c r="H152" s="32">
        <v>16</v>
      </c>
      <c r="I152" s="24">
        <f t="shared" si="11"/>
        <v>44</v>
      </c>
    </row>
    <row r="153" spans="1:10" ht="31.5">
      <c r="A153" s="47" t="s">
        <v>103</v>
      </c>
      <c r="B153" s="4" t="s">
        <v>84</v>
      </c>
      <c r="C153" s="4" t="s">
        <v>85</v>
      </c>
      <c r="D153" s="4" t="s">
        <v>98</v>
      </c>
      <c r="E153" s="4" t="s">
        <v>346</v>
      </c>
      <c r="F153" s="4" t="s">
        <v>93</v>
      </c>
      <c r="G153" s="32">
        <f>+G154</f>
        <v>3017.6</v>
      </c>
      <c r="H153" s="32">
        <f>+H154</f>
        <v>3049.2</v>
      </c>
      <c r="I153" s="24">
        <f t="shared" si="11"/>
        <v>6066.7999999999993</v>
      </c>
    </row>
    <row r="154" spans="1:10" ht="31.5">
      <c r="A154" s="47" t="s">
        <v>104</v>
      </c>
      <c r="B154" s="4" t="s">
        <v>84</v>
      </c>
      <c r="C154" s="4" t="s">
        <v>85</v>
      </c>
      <c r="D154" s="4" t="s">
        <v>98</v>
      </c>
      <c r="E154" s="4" t="s">
        <v>346</v>
      </c>
      <c r="F154" s="4" t="s">
        <v>95</v>
      </c>
      <c r="G154" s="32">
        <f>+G155</f>
        <v>3017.6</v>
      </c>
      <c r="H154" s="32">
        <f>+H155</f>
        <v>3049.2</v>
      </c>
      <c r="I154" s="24">
        <f t="shared" si="11"/>
        <v>6066.7999999999993</v>
      </c>
    </row>
    <row r="155" spans="1:10" ht="66" customHeight="1">
      <c r="A155" s="47" t="s">
        <v>105</v>
      </c>
      <c r="B155" s="4" t="s">
        <v>84</v>
      </c>
      <c r="C155" s="4" t="s">
        <v>85</v>
      </c>
      <c r="D155" s="4" t="s">
        <v>98</v>
      </c>
      <c r="E155" s="4" t="s">
        <v>346</v>
      </c>
      <c r="F155" s="4" t="s">
        <v>106</v>
      </c>
      <c r="G155" s="32">
        <v>3017.6</v>
      </c>
      <c r="H155" s="32">
        <v>3049.2</v>
      </c>
      <c r="I155" s="24">
        <f t="shared" si="11"/>
        <v>6066.7999999999993</v>
      </c>
    </row>
    <row r="156" spans="1:10" s="424" customFormat="1" ht="15.75">
      <c r="A156" s="48" t="s">
        <v>924</v>
      </c>
      <c r="B156" s="4" t="s">
        <v>84</v>
      </c>
      <c r="C156" s="4" t="s">
        <v>85</v>
      </c>
      <c r="D156" s="4" t="s">
        <v>71</v>
      </c>
      <c r="E156" s="4" t="s">
        <v>337</v>
      </c>
      <c r="F156" s="4"/>
      <c r="G156" s="32">
        <f>+G157</f>
        <v>17304.599999999999</v>
      </c>
      <c r="H156" s="32">
        <f>+H157</f>
        <v>17415.900000000001</v>
      </c>
      <c r="I156" s="24"/>
      <c r="J156" s="426"/>
    </row>
    <row r="157" spans="1:10" s="424" customFormat="1" ht="47.25" customHeight="1">
      <c r="A157" s="48" t="s">
        <v>122</v>
      </c>
      <c r="B157" s="4" t="s">
        <v>84</v>
      </c>
      <c r="C157" s="4" t="s">
        <v>85</v>
      </c>
      <c r="D157" s="4" t="s">
        <v>71</v>
      </c>
      <c r="E157" s="4" t="s">
        <v>340</v>
      </c>
      <c r="F157" s="4"/>
      <c r="G157" s="32">
        <f>+G158</f>
        <v>17304.599999999999</v>
      </c>
      <c r="H157" s="32">
        <f t="shared" ref="H157:H160" si="12">+H158</f>
        <v>17415.900000000001</v>
      </c>
      <c r="I157" s="24">
        <f t="shared" ref="I157:I161" si="13">+G157+H157</f>
        <v>34720.5</v>
      </c>
      <c r="J157" s="426"/>
    </row>
    <row r="158" spans="1:10" s="424" customFormat="1" ht="124.5" customHeight="1">
      <c r="A158" s="49" t="s">
        <v>123</v>
      </c>
      <c r="B158" s="4" t="s">
        <v>84</v>
      </c>
      <c r="C158" s="4" t="s">
        <v>85</v>
      </c>
      <c r="D158" s="4" t="s">
        <v>71</v>
      </c>
      <c r="E158" s="4" t="s">
        <v>341</v>
      </c>
      <c r="F158" s="4"/>
      <c r="G158" s="32">
        <f>+G159</f>
        <v>17304.599999999999</v>
      </c>
      <c r="H158" s="32">
        <f t="shared" si="12"/>
        <v>17415.900000000001</v>
      </c>
      <c r="I158" s="24">
        <f t="shared" si="13"/>
        <v>34720.5</v>
      </c>
      <c r="J158" s="426"/>
    </row>
    <row r="159" spans="1:10" s="424" customFormat="1" ht="31.5">
      <c r="A159" s="47" t="s">
        <v>103</v>
      </c>
      <c r="B159" s="4" t="s">
        <v>84</v>
      </c>
      <c r="C159" s="4" t="s">
        <v>85</v>
      </c>
      <c r="D159" s="4" t="s">
        <v>71</v>
      </c>
      <c r="E159" s="4" t="s">
        <v>341</v>
      </c>
      <c r="F159" s="4" t="s">
        <v>93</v>
      </c>
      <c r="G159" s="32">
        <f>+G160</f>
        <v>17304.599999999999</v>
      </c>
      <c r="H159" s="32">
        <f t="shared" si="12"/>
        <v>17415.900000000001</v>
      </c>
      <c r="I159" s="24">
        <f t="shared" si="13"/>
        <v>34720.5</v>
      </c>
      <c r="J159" s="426"/>
    </row>
    <row r="160" spans="1:10" s="424" customFormat="1" ht="31.5">
      <c r="A160" s="47" t="s">
        <v>104</v>
      </c>
      <c r="B160" s="4" t="s">
        <v>84</v>
      </c>
      <c r="C160" s="4" t="s">
        <v>85</v>
      </c>
      <c r="D160" s="4" t="s">
        <v>71</v>
      </c>
      <c r="E160" s="4" t="s">
        <v>341</v>
      </c>
      <c r="F160" s="4" t="s">
        <v>95</v>
      </c>
      <c r="G160" s="32">
        <f>+G161</f>
        <v>17304.599999999999</v>
      </c>
      <c r="H160" s="32">
        <f t="shared" si="12"/>
        <v>17415.900000000001</v>
      </c>
      <c r="I160" s="24">
        <f t="shared" si="13"/>
        <v>34720.5</v>
      </c>
      <c r="J160" s="426"/>
    </row>
    <row r="161" spans="1:10" s="424" customFormat="1" ht="63">
      <c r="A161" s="47" t="s">
        <v>124</v>
      </c>
      <c r="B161" s="4" t="s">
        <v>84</v>
      </c>
      <c r="C161" s="4" t="s">
        <v>85</v>
      </c>
      <c r="D161" s="4" t="s">
        <v>71</v>
      </c>
      <c r="E161" s="4" t="s">
        <v>341</v>
      </c>
      <c r="F161" s="4" t="s">
        <v>106</v>
      </c>
      <c r="G161" s="32">
        <v>17304.599999999999</v>
      </c>
      <c r="H161" s="32">
        <v>17415.900000000001</v>
      </c>
      <c r="I161" s="24">
        <f t="shared" si="13"/>
        <v>34720.5</v>
      </c>
      <c r="J161" s="426"/>
    </row>
    <row r="162" spans="1:10" ht="31.5">
      <c r="A162" s="47" t="s">
        <v>130</v>
      </c>
      <c r="B162" s="4" t="s">
        <v>84</v>
      </c>
      <c r="C162" s="4" t="s">
        <v>85</v>
      </c>
      <c r="D162" s="4" t="s">
        <v>131</v>
      </c>
      <c r="E162" s="4" t="s">
        <v>29</v>
      </c>
      <c r="F162" s="4" t="s">
        <v>17</v>
      </c>
      <c r="G162" s="32">
        <f>+G163</f>
        <v>3114.4300000000003</v>
      </c>
      <c r="H162" s="32">
        <f>+H163</f>
        <v>3116.03</v>
      </c>
      <c r="I162" s="24">
        <f t="shared" si="11"/>
        <v>6230.4600000000009</v>
      </c>
    </row>
    <row r="163" spans="1:10" ht="47.25">
      <c r="A163" s="47" t="s">
        <v>132</v>
      </c>
      <c r="B163" s="4" t="s">
        <v>84</v>
      </c>
      <c r="C163" s="4">
        <v>10</v>
      </c>
      <c r="D163" s="4" t="s">
        <v>131</v>
      </c>
      <c r="E163" s="4" t="s">
        <v>133</v>
      </c>
      <c r="F163" s="4" t="s">
        <v>17</v>
      </c>
      <c r="G163" s="32">
        <f>+G164+G178</f>
        <v>3114.4300000000003</v>
      </c>
      <c r="H163" s="32">
        <f>+H164+H178</f>
        <v>3116.03</v>
      </c>
      <c r="I163" s="24">
        <f t="shared" si="11"/>
        <v>6230.4600000000009</v>
      </c>
    </row>
    <row r="164" spans="1:10" ht="47.25">
      <c r="A164" s="48" t="s">
        <v>134</v>
      </c>
      <c r="B164" s="4" t="s">
        <v>84</v>
      </c>
      <c r="C164" s="4">
        <v>10</v>
      </c>
      <c r="D164" s="4" t="s">
        <v>131</v>
      </c>
      <c r="E164" s="4" t="s">
        <v>135</v>
      </c>
      <c r="F164" s="4"/>
      <c r="G164" s="32">
        <f>+G165</f>
        <v>2852.4300000000003</v>
      </c>
      <c r="H164" s="32">
        <f>+H165</f>
        <v>2852.4300000000003</v>
      </c>
      <c r="I164" s="24">
        <f t="shared" si="11"/>
        <v>5704.8600000000006</v>
      </c>
    </row>
    <row r="165" spans="1:10" ht="31.5">
      <c r="A165" s="47" t="s">
        <v>136</v>
      </c>
      <c r="B165" s="4" t="s">
        <v>84</v>
      </c>
      <c r="C165" s="4">
        <v>10</v>
      </c>
      <c r="D165" s="4" t="s">
        <v>131</v>
      </c>
      <c r="E165" s="4" t="s">
        <v>137</v>
      </c>
      <c r="F165" s="4" t="s">
        <v>17</v>
      </c>
      <c r="G165" s="32">
        <f>+G166+G170+G174</f>
        <v>2852.4300000000003</v>
      </c>
      <c r="H165" s="32">
        <f>+H166+H170+H174</f>
        <v>2852.4300000000003</v>
      </c>
      <c r="I165" s="24">
        <f t="shared" si="11"/>
        <v>5704.8600000000006</v>
      </c>
    </row>
    <row r="166" spans="1:10" ht="47.25">
      <c r="A166" s="47" t="s">
        <v>74</v>
      </c>
      <c r="B166" s="4" t="s">
        <v>84</v>
      </c>
      <c r="C166" s="4">
        <v>10</v>
      </c>
      <c r="D166" s="4" t="s">
        <v>131</v>
      </c>
      <c r="E166" s="4" t="s">
        <v>137</v>
      </c>
      <c r="F166" s="4" t="s">
        <v>75</v>
      </c>
      <c r="G166" s="32">
        <f>+G167+G168+G169</f>
        <v>2632.4300000000003</v>
      </c>
      <c r="H166" s="32">
        <f>+H167+H168+H169</f>
        <v>2632.4300000000003</v>
      </c>
      <c r="I166" s="24">
        <f t="shared" si="11"/>
        <v>5264.8600000000006</v>
      </c>
    </row>
    <row r="167" spans="1:10" ht="31.5">
      <c r="A167" s="47" t="s">
        <v>46</v>
      </c>
      <c r="B167" s="4" t="s">
        <v>84</v>
      </c>
      <c r="C167" s="4">
        <v>10</v>
      </c>
      <c r="D167" s="4" t="s">
        <v>131</v>
      </c>
      <c r="E167" s="4" t="s">
        <v>137</v>
      </c>
      <c r="F167" s="4" t="s">
        <v>76</v>
      </c>
      <c r="G167" s="32">
        <v>2009.39</v>
      </c>
      <c r="H167" s="32">
        <v>2009.39</v>
      </c>
      <c r="I167" s="24">
        <f t="shared" si="11"/>
        <v>4018.78</v>
      </c>
    </row>
    <row r="168" spans="1:10" ht="31.5">
      <c r="A168" s="47" t="s">
        <v>48</v>
      </c>
      <c r="B168" s="4" t="s">
        <v>84</v>
      </c>
      <c r="C168" s="4">
        <v>10</v>
      </c>
      <c r="D168" s="4" t="s">
        <v>131</v>
      </c>
      <c r="E168" s="4" t="s">
        <v>137</v>
      </c>
      <c r="F168" s="4" t="s">
        <v>77</v>
      </c>
      <c r="G168" s="32">
        <v>16.2</v>
      </c>
      <c r="H168" s="32">
        <v>16.2</v>
      </c>
      <c r="I168" s="24">
        <f t="shared" si="11"/>
        <v>32.4</v>
      </c>
    </row>
    <row r="169" spans="1:10" ht="94.5">
      <c r="A169" s="47" t="s">
        <v>78</v>
      </c>
      <c r="B169" s="4" t="s">
        <v>84</v>
      </c>
      <c r="C169" s="4">
        <v>10</v>
      </c>
      <c r="D169" s="4" t="s">
        <v>131</v>
      </c>
      <c r="E169" s="4" t="s">
        <v>137</v>
      </c>
      <c r="F169" s="4" t="s">
        <v>79</v>
      </c>
      <c r="G169" s="32">
        <v>606.84</v>
      </c>
      <c r="H169" s="32">
        <v>606.84</v>
      </c>
      <c r="I169" s="24">
        <f t="shared" si="11"/>
        <v>1213.68</v>
      </c>
    </row>
    <row r="170" spans="1:10" ht="47.25">
      <c r="A170" s="47" t="s">
        <v>52</v>
      </c>
      <c r="B170" s="4" t="s">
        <v>84</v>
      </c>
      <c r="C170" s="4">
        <v>10</v>
      </c>
      <c r="D170" s="4" t="s">
        <v>131</v>
      </c>
      <c r="E170" s="4" t="s">
        <v>137</v>
      </c>
      <c r="F170" s="4" t="s">
        <v>53</v>
      </c>
      <c r="G170" s="32">
        <f>+G171</f>
        <v>200</v>
      </c>
      <c r="H170" s="32">
        <f>+H171</f>
        <v>200</v>
      </c>
      <c r="I170" s="24">
        <f t="shared" si="11"/>
        <v>400</v>
      </c>
    </row>
    <row r="171" spans="1:10" ht="47.25">
      <c r="A171" s="47" t="s">
        <v>54</v>
      </c>
      <c r="B171" s="4" t="s">
        <v>84</v>
      </c>
      <c r="C171" s="4">
        <v>10</v>
      </c>
      <c r="D171" s="4" t="s">
        <v>131</v>
      </c>
      <c r="E171" s="4" t="s">
        <v>137</v>
      </c>
      <c r="F171" s="4" t="s">
        <v>55</v>
      </c>
      <c r="G171" s="32">
        <f>+G172+G173</f>
        <v>200</v>
      </c>
      <c r="H171" s="32">
        <f>+H172+H173</f>
        <v>200</v>
      </c>
      <c r="I171" s="24">
        <f t="shared" si="11"/>
        <v>400</v>
      </c>
    </row>
    <row r="172" spans="1:10" ht="47.25">
      <c r="A172" s="47" t="s">
        <v>56</v>
      </c>
      <c r="B172" s="4" t="s">
        <v>84</v>
      </c>
      <c r="C172" s="4">
        <v>10</v>
      </c>
      <c r="D172" s="4" t="s">
        <v>131</v>
      </c>
      <c r="E172" s="4" t="s">
        <v>137</v>
      </c>
      <c r="F172" s="4" t="s">
        <v>57</v>
      </c>
      <c r="G172" s="32">
        <v>172</v>
      </c>
      <c r="H172" s="32">
        <v>172</v>
      </c>
      <c r="I172" s="24">
        <f t="shared" si="11"/>
        <v>344</v>
      </c>
    </row>
    <row r="173" spans="1:10" ht="47.25">
      <c r="A173" s="47" t="s">
        <v>58</v>
      </c>
      <c r="B173" s="4" t="s">
        <v>84</v>
      </c>
      <c r="C173" s="4">
        <v>10</v>
      </c>
      <c r="D173" s="4" t="s">
        <v>131</v>
      </c>
      <c r="E173" s="4" t="s">
        <v>137</v>
      </c>
      <c r="F173" s="4" t="s">
        <v>59</v>
      </c>
      <c r="G173" s="32">
        <v>28</v>
      </c>
      <c r="H173" s="32">
        <v>28</v>
      </c>
      <c r="I173" s="24">
        <f t="shared" si="11"/>
        <v>56</v>
      </c>
    </row>
    <row r="174" spans="1:10" ht="15.75">
      <c r="A174" s="47" t="s">
        <v>60</v>
      </c>
      <c r="B174" s="4" t="s">
        <v>84</v>
      </c>
      <c r="C174" s="4">
        <v>10</v>
      </c>
      <c r="D174" s="4" t="s">
        <v>131</v>
      </c>
      <c r="E174" s="4" t="s">
        <v>137</v>
      </c>
      <c r="F174" s="4" t="s">
        <v>61</v>
      </c>
      <c r="G174" s="32">
        <f>+G175</f>
        <v>20</v>
      </c>
      <c r="H174" s="32">
        <f>+H175</f>
        <v>20</v>
      </c>
      <c r="I174" s="24">
        <f t="shared" si="11"/>
        <v>40</v>
      </c>
    </row>
    <row r="175" spans="1:10" ht="31.5">
      <c r="A175" s="47" t="s">
        <v>62</v>
      </c>
      <c r="B175" s="4" t="s">
        <v>84</v>
      </c>
      <c r="C175" s="4">
        <v>10</v>
      </c>
      <c r="D175" s="4" t="s">
        <v>131</v>
      </c>
      <c r="E175" s="4" t="s">
        <v>137</v>
      </c>
      <c r="F175" s="4" t="s">
        <v>63</v>
      </c>
      <c r="G175" s="32">
        <f>+G176+G177</f>
        <v>20</v>
      </c>
      <c r="H175" s="32">
        <f>+H176+H177</f>
        <v>20</v>
      </c>
      <c r="I175" s="24">
        <f>+G175+H175</f>
        <v>40</v>
      </c>
    </row>
    <row r="176" spans="1:10" ht="31.5">
      <c r="A176" s="47" t="s">
        <v>64</v>
      </c>
      <c r="B176" s="4" t="s">
        <v>84</v>
      </c>
      <c r="C176" s="4">
        <v>10</v>
      </c>
      <c r="D176" s="4" t="s">
        <v>131</v>
      </c>
      <c r="E176" s="4" t="s">
        <v>137</v>
      </c>
      <c r="F176" s="4" t="s">
        <v>65</v>
      </c>
      <c r="G176" s="32">
        <v>20</v>
      </c>
      <c r="H176" s="32">
        <v>20</v>
      </c>
      <c r="I176" s="24">
        <f t="shared" si="11"/>
        <v>40</v>
      </c>
    </row>
    <row r="177" spans="1:9" ht="15.75" hidden="1">
      <c r="A177" s="54" t="s">
        <v>211</v>
      </c>
      <c r="B177" s="4" t="s">
        <v>84</v>
      </c>
      <c r="C177" s="4">
        <v>10</v>
      </c>
      <c r="D177" s="4" t="s">
        <v>131</v>
      </c>
      <c r="E177" s="4" t="s">
        <v>137</v>
      </c>
      <c r="F177" s="4" t="s">
        <v>212</v>
      </c>
      <c r="G177" s="32"/>
      <c r="H177" s="32"/>
      <c r="I177" s="24">
        <f t="shared" si="11"/>
        <v>0</v>
      </c>
    </row>
    <row r="178" spans="1:9" ht="78.75">
      <c r="A178" s="48" t="s">
        <v>138</v>
      </c>
      <c r="B178" s="4" t="s">
        <v>84</v>
      </c>
      <c r="C178" s="4">
        <v>10</v>
      </c>
      <c r="D178" s="4" t="s">
        <v>131</v>
      </c>
      <c r="E178" s="4" t="s">
        <v>139</v>
      </c>
      <c r="F178" s="4"/>
      <c r="G178" s="32">
        <f>+G179</f>
        <v>262</v>
      </c>
      <c r="H178" s="32">
        <f>+H179</f>
        <v>263.60000000000002</v>
      </c>
      <c r="I178" s="24">
        <f t="shared" si="11"/>
        <v>525.6</v>
      </c>
    </row>
    <row r="179" spans="1:9" ht="96.75" customHeight="1">
      <c r="A179" s="47" t="s">
        <v>140</v>
      </c>
      <c r="B179" s="4" t="s">
        <v>84</v>
      </c>
      <c r="C179" s="4" t="s">
        <v>85</v>
      </c>
      <c r="D179" s="4" t="s">
        <v>131</v>
      </c>
      <c r="E179" s="4" t="s">
        <v>141</v>
      </c>
      <c r="F179" s="4" t="s">
        <v>17</v>
      </c>
      <c r="G179" s="32">
        <f>+G180+G183</f>
        <v>262</v>
      </c>
      <c r="H179" s="32">
        <f>+H180+H183</f>
        <v>263.60000000000002</v>
      </c>
      <c r="I179" s="24">
        <f t="shared" si="11"/>
        <v>525.6</v>
      </c>
    </row>
    <row r="180" spans="1:9" ht="15.75" hidden="1">
      <c r="A180" s="47" t="s">
        <v>142</v>
      </c>
      <c r="B180" s="4" t="s">
        <v>84</v>
      </c>
      <c r="C180" s="4" t="s">
        <v>85</v>
      </c>
      <c r="D180" s="4" t="s">
        <v>131</v>
      </c>
      <c r="E180" s="4" t="s">
        <v>141</v>
      </c>
      <c r="F180" s="4" t="s">
        <v>43</v>
      </c>
      <c r="G180" s="32">
        <f>+G181</f>
        <v>0</v>
      </c>
      <c r="H180" s="32">
        <f>+H181</f>
        <v>0</v>
      </c>
      <c r="I180" s="24">
        <f t="shared" si="11"/>
        <v>0</v>
      </c>
    </row>
    <row r="181" spans="1:9" ht="31.5" hidden="1">
      <c r="A181" s="47" t="s">
        <v>44</v>
      </c>
      <c r="B181" s="4" t="s">
        <v>84</v>
      </c>
      <c r="C181" s="4" t="s">
        <v>85</v>
      </c>
      <c r="D181" s="4" t="s">
        <v>131</v>
      </c>
      <c r="E181" s="4" t="s">
        <v>141</v>
      </c>
      <c r="F181" s="4" t="s">
        <v>45</v>
      </c>
      <c r="G181" s="32">
        <f>+G182</f>
        <v>0</v>
      </c>
      <c r="H181" s="32">
        <f>+H182</f>
        <v>0</v>
      </c>
      <c r="I181" s="24">
        <f t="shared" si="11"/>
        <v>0</v>
      </c>
    </row>
    <row r="182" spans="1:9" ht="31.5" hidden="1">
      <c r="A182" s="47" t="s">
        <v>48</v>
      </c>
      <c r="B182" s="4" t="s">
        <v>84</v>
      </c>
      <c r="C182" s="4" t="s">
        <v>85</v>
      </c>
      <c r="D182" s="4" t="s">
        <v>131</v>
      </c>
      <c r="E182" s="4" t="s">
        <v>141</v>
      </c>
      <c r="F182" s="4" t="s">
        <v>49</v>
      </c>
      <c r="G182" s="32"/>
      <c r="H182" s="32"/>
      <c r="I182" s="24">
        <f t="shared" si="11"/>
        <v>0</v>
      </c>
    </row>
    <row r="183" spans="1:9" ht="47.25">
      <c r="A183" s="47" t="s">
        <v>52</v>
      </c>
      <c r="B183" s="4" t="s">
        <v>84</v>
      </c>
      <c r="C183" s="4">
        <v>10</v>
      </c>
      <c r="D183" s="4" t="s">
        <v>131</v>
      </c>
      <c r="E183" s="4" t="s">
        <v>141</v>
      </c>
      <c r="F183" s="4" t="s">
        <v>53</v>
      </c>
      <c r="G183" s="32">
        <f>+G184+G185</f>
        <v>262</v>
      </c>
      <c r="H183" s="32">
        <f>+H184+H185</f>
        <v>263.60000000000002</v>
      </c>
      <c r="I183" s="24">
        <f t="shared" si="11"/>
        <v>525.6</v>
      </c>
    </row>
    <row r="184" spans="1:9" ht="47.25" hidden="1">
      <c r="A184" s="47" t="s">
        <v>56</v>
      </c>
      <c r="B184" s="4" t="s">
        <v>84</v>
      </c>
      <c r="C184" s="4" t="s">
        <v>85</v>
      </c>
      <c r="D184" s="4" t="s">
        <v>131</v>
      </c>
      <c r="E184" s="4" t="s">
        <v>141</v>
      </c>
      <c r="F184" s="4" t="s">
        <v>57</v>
      </c>
      <c r="G184" s="32"/>
      <c r="H184" s="32"/>
      <c r="I184" s="24">
        <f t="shared" si="11"/>
        <v>0</v>
      </c>
    </row>
    <row r="185" spans="1:9" ht="47.25">
      <c r="A185" s="47" t="s">
        <v>58</v>
      </c>
      <c r="B185" s="4" t="s">
        <v>84</v>
      </c>
      <c r="C185" s="4" t="s">
        <v>85</v>
      </c>
      <c r="D185" s="4" t="s">
        <v>131</v>
      </c>
      <c r="E185" s="4" t="s">
        <v>141</v>
      </c>
      <c r="F185" s="4" t="s">
        <v>59</v>
      </c>
      <c r="G185" s="32">
        <v>262</v>
      </c>
      <c r="H185" s="32">
        <v>263.60000000000002</v>
      </c>
      <c r="I185" s="24">
        <f t="shared" si="11"/>
        <v>525.6</v>
      </c>
    </row>
    <row r="186" spans="1:9" s="25" customFormat="1" ht="62.25" customHeight="1">
      <c r="A186" s="46" t="s">
        <v>143</v>
      </c>
      <c r="B186" s="36">
        <v>805</v>
      </c>
      <c r="C186" s="36"/>
      <c r="D186" s="36"/>
      <c r="E186" s="36"/>
      <c r="F186" s="36"/>
      <c r="G186" s="39">
        <f>+G187</f>
        <v>3180.1799999999994</v>
      </c>
      <c r="H186" s="39">
        <f>+H187</f>
        <v>3180.1799999999994</v>
      </c>
      <c r="I186" s="73">
        <f t="shared" si="11"/>
        <v>6360.3599999999988</v>
      </c>
    </row>
    <row r="187" spans="1:9" ht="30" customHeight="1">
      <c r="A187" s="47" t="s">
        <v>144</v>
      </c>
      <c r="B187" s="4" t="s">
        <v>145</v>
      </c>
      <c r="C187" s="4" t="s">
        <v>71</v>
      </c>
      <c r="D187" s="4" t="s">
        <v>28</v>
      </c>
      <c r="E187" s="4" t="s">
        <v>29</v>
      </c>
      <c r="F187" s="4" t="s">
        <v>17</v>
      </c>
      <c r="G187" s="32">
        <f>+G188+G222</f>
        <v>3180.1799999999994</v>
      </c>
      <c r="H187" s="32">
        <f>+H188+H222</f>
        <v>3180.1799999999994</v>
      </c>
      <c r="I187" s="24">
        <f t="shared" si="11"/>
        <v>6360.3599999999988</v>
      </c>
    </row>
    <row r="188" spans="1:9" ht="15.75">
      <c r="A188" s="47" t="s">
        <v>146</v>
      </c>
      <c r="B188" s="4" t="s">
        <v>145</v>
      </c>
      <c r="C188" s="4" t="s">
        <v>71</v>
      </c>
      <c r="D188" s="4" t="s">
        <v>147</v>
      </c>
      <c r="E188" s="4" t="s">
        <v>29</v>
      </c>
      <c r="F188" s="4" t="s">
        <v>17</v>
      </c>
      <c r="G188" s="32">
        <f>+G189+G204</f>
        <v>2971.8099999999995</v>
      </c>
      <c r="H188" s="32">
        <f>+H189+H204</f>
        <v>2971.8099999999995</v>
      </c>
      <c r="I188" s="24">
        <f t="shared" si="11"/>
        <v>5943.619999999999</v>
      </c>
    </row>
    <row r="189" spans="1:9" ht="63">
      <c r="A189" s="47" t="s">
        <v>148</v>
      </c>
      <c r="B189" s="4" t="s">
        <v>145</v>
      </c>
      <c r="C189" s="4" t="s">
        <v>71</v>
      </c>
      <c r="D189" s="4" t="s">
        <v>147</v>
      </c>
      <c r="E189" s="4" t="s">
        <v>347</v>
      </c>
      <c r="F189" s="4" t="s">
        <v>17</v>
      </c>
      <c r="G189" s="32">
        <f>+G190</f>
        <v>2629.1099999999997</v>
      </c>
      <c r="H189" s="32">
        <f>+H190</f>
        <v>2629.1099999999997</v>
      </c>
      <c r="I189" s="24">
        <f t="shared" si="11"/>
        <v>5258.2199999999993</v>
      </c>
    </row>
    <row r="190" spans="1:9" ht="15.75">
      <c r="A190" s="47" t="s">
        <v>149</v>
      </c>
      <c r="B190" s="4" t="s">
        <v>145</v>
      </c>
      <c r="C190" s="4" t="s">
        <v>71</v>
      </c>
      <c r="D190" s="4" t="s">
        <v>147</v>
      </c>
      <c r="E190" s="4" t="s">
        <v>348</v>
      </c>
      <c r="F190" s="4" t="s">
        <v>17</v>
      </c>
      <c r="G190" s="32">
        <f>+G191+G197+G200</f>
        <v>2629.1099999999997</v>
      </c>
      <c r="H190" s="32">
        <f>+H191+H197+H200</f>
        <v>2629.1099999999997</v>
      </c>
      <c r="I190" s="24">
        <f t="shared" si="11"/>
        <v>5258.2199999999993</v>
      </c>
    </row>
    <row r="191" spans="1:9" ht="110.25">
      <c r="A191" s="47" t="s">
        <v>42</v>
      </c>
      <c r="B191" s="4" t="s">
        <v>145</v>
      </c>
      <c r="C191" s="4" t="s">
        <v>71</v>
      </c>
      <c r="D191" s="4" t="s">
        <v>147</v>
      </c>
      <c r="E191" s="4" t="s">
        <v>348</v>
      </c>
      <c r="F191" s="4" t="s">
        <v>43</v>
      </c>
      <c r="G191" s="32">
        <f>+G192</f>
        <v>2251.73</v>
      </c>
      <c r="H191" s="32">
        <f>+H192</f>
        <v>2251.73</v>
      </c>
      <c r="I191" s="24">
        <f t="shared" si="11"/>
        <v>4503.46</v>
      </c>
    </row>
    <row r="192" spans="1:9" ht="47.25">
      <c r="A192" s="47" t="s">
        <v>74</v>
      </c>
      <c r="B192" s="4" t="s">
        <v>145</v>
      </c>
      <c r="C192" s="4" t="s">
        <v>71</v>
      </c>
      <c r="D192" s="4" t="s">
        <v>147</v>
      </c>
      <c r="E192" s="4" t="s">
        <v>348</v>
      </c>
      <c r="F192" s="4" t="s">
        <v>75</v>
      </c>
      <c r="G192" s="32">
        <f>+G193+G194+G195</f>
        <v>2251.73</v>
      </c>
      <c r="H192" s="32">
        <f>+H193+H194+H195</f>
        <v>2251.73</v>
      </c>
      <c r="I192" s="24">
        <f t="shared" si="11"/>
        <v>4503.46</v>
      </c>
    </row>
    <row r="193" spans="1:9" ht="31.5">
      <c r="A193" s="47" t="s">
        <v>46</v>
      </c>
      <c r="B193" s="4" t="s">
        <v>145</v>
      </c>
      <c r="C193" s="4" t="s">
        <v>71</v>
      </c>
      <c r="D193" s="4" t="s">
        <v>147</v>
      </c>
      <c r="E193" s="4" t="s">
        <v>348</v>
      </c>
      <c r="F193" s="4" t="s">
        <v>76</v>
      </c>
      <c r="G193" s="32">
        <v>1717.92</v>
      </c>
      <c r="H193" s="32">
        <v>1717.92</v>
      </c>
      <c r="I193" s="24">
        <f t="shared" si="11"/>
        <v>3435.84</v>
      </c>
    </row>
    <row r="194" spans="1:9" ht="31.5">
      <c r="A194" s="47" t="s">
        <v>48</v>
      </c>
      <c r="B194" s="4" t="s">
        <v>145</v>
      </c>
      <c r="C194" s="4" t="s">
        <v>71</v>
      </c>
      <c r="D194" s="4" t="s">
        <v>147</v>
      </c>
      <c r="E194" s="4" t="s">
        <v>348</v>
      </c>
      <c r="F194" s="4" t="s">
        <v>77</v>
      </c>
      <c r="G194" s="32">
        <v>15</v>
      </c>
      <c r="H194" s="32">
        <v>15</v>
      </c>
      <c r="I194" s="24">
        <f t="shared" si="11"/>
        <v>30</v>
      </c>
    </row>
    <row r="195" spans="1:9" ht="94.5">
      <c r="A195" s="47" t="s">
        <v>78</v>
      </c>
      <c r="B195" s="4" t="s">
        <v>145</v>
      </c>
      <c r="C195" s="4" t="s">
        <v>71</v>
      </c>
      <c r="D195" s="4" t="s">
        <v>147</v>
      </c>
      <c r="E195" s="4" t="s">
        <v>348</v>
      </c>
      <c r="F195" s="4" t="s">
        <v>79</v>
      </c>
      <c r="G195" s="32">
        <v>518.80999999999995</v>
      </c>
      <c r="H195" s="32">
        <v>518.80999999999995</v>
      </c>
      <c r="I195" s="24">
        <f t="shared" si="11"/>
        <v>1037.6199999999999</v>
      </c>
    </row>
    <row r="196" spans="1:9" ht="47.25">
      <c r="A196" s="47" t="s">
        <v>52</v>
      </c>
      <c r="B196" s="4" t="s">
        <v>145</v>
      </c>
      <c r="C196" s="4" t="s">
        <v>71</v>
      </c>
      <c r="D196" s="4" t="s">
        <v>147</v>
      </c>
      <c r="E196" s="4" t="s">
        <v>348</v>
      </c>
      <c r="F196" s="4" t="s">
        <v>53</v>
      </c>
      <c r="G196" s="32">
        <f>+G197</f>
        <v>372.2</v>
      </c>
      <c r="H196" s="32">
        <f>+H197</f>
        <v>372.2</v>
      </c>
      <c r="I196" s="24">
        <f t="shared" si="11"/>
        <v>744.4</v>
      </c>
    </row>
    <row r="197" spans="1:9" ht="47.25">
      <c r="A197" s="47" t="s">
        <v>54</v>
      </c>
      <c r="B197" s="4" t="s">
        <v>145</v>
      </c>
      <c r="C197" s="4" t="s">
        <v>71</v>
      </c>
      <c r="D197" s="4" t="s">
        <v>147</v>
      </c>
      <c r="E197" s="4" t="s">
        <v>348</v>
      </c>
      <c r="F197" s="4" t="s">
        <v>55</v>
      </c>
      <c r="G197" s="32">
        <f>+G198+G199</f>
        <v>372.2</v>
      </c>
      <c r="H197" s="32">
        <f>+H198+H199</f>
        <v>372.2</v>
      </c>
      <c r="I197" s="24">
        <f t="shared" si="11"/>
        <v>744.4</v>
      </c>
    </row>
    <row r="198" spans="1:9" ht="47.25">
      <c r="A198" s="47" t="s">
        <v>150</v>
      </c>
      <c r="B198" s="4" t="s">
        <v>145</v>
      </c>
      <c r="C198" s="4" t="s">
        <v>71</v>
      </c>
      <c r="D198" s="4" t="s">
        <v>147</v>
      </c>
      <c r="E198" s="4" t="s">
        <v>348</v>
      </c>
      <c r="F198" s="4">
        <v>242</v>
      </c>
      <c r="G198" s="32">
        <v>79</v>
      </c>
      <c r="H198" s="32">
        <v>79</v>
      </c>
      <c r="I198" s="24">
        <f t="shared" si="11"/>
        <v>158</v>
      </c>
    </row>
    <row r="199" spans="1:9" ht="47.25">
      <c r="A199" s="47" t="s">
        <v>58</v>
      </c>
      <c r="B199" s="4" t="s">
        <v>145</v>
      </c>
      <c r="C199" s="4" t="s">
        <v>71</v>
      </c>
      <c r="D199" s="4" t="s">
        <v>147</v>
      </c>
      <c r="E199" s="4" t="s">
        <v>348</v>
      </c>
      <c r="F199" s="4" t="s">
        <v>59</v>
      </c>
      <c r="G199" s="32">
        <v>293.2</v>
      </c>
      <c r="H199" s="32">
        <v>293.2</v>
      </c>
      <c r="I199" s="24">
        <f t="shared" si="11"/>
        <v>586.4</v>
      </c>
    </row>
    <row r="200" spans="1:9" ht="15.75">
      <c r="A200" s="47" t="s">
        <v>60</v>
      </c>
      <c r="B200" s="4" t="s">
        <v>145</v>
      </c>
      <c r="C200" s="4" t="s">
        <v>71</v>
      </c>
      <c r="D200" s="4" t="s">
        <v>147</v>
      </c>
      <c r="E200" s="4" t="s">
        <v>348</v>
      </c>
      <c r="F200" s="4" t="s">
        <v>61</v>
      </c>
      <c r="G200" s="32">
        <f>+G201</f>
        <v>5.18</v>
      </c>
      <c r="H200" s="32">
        <f>+H201</f>
        <v>5.18</v>
      </c>
      <c r="I200" s="24">
        <f t="shared" si="11"/>
        <v>10.36</v>
      </c>
    </row>
    <row r="201" spans="1:9" ht="31.5">
      <c r="A201" s="47" t="s">
        <v>62</v>
      </c>
      <c r="B201" s="4" t="s">
        <v>145</v>
      </c>
      <c r="C201" s="4" t="s">
        <v>71</v>
      </c>
      <c r="D201" s="4" t="s">
        <v>147</v>
      </c>
      <c r="E201" s="4" t="s">
        <v>348</v>
      </c>
      <c r="F201" s="4" t="s">
        <v>63</v>
      </c>
      <c r="G201" s="32">
        <f>+G202+G203</f>
        <v>5.18</v>
      </c>
      <c r="H201" s="32">
        <f>+H202+H203</f>
        <v>5.18</v>
      </c>
      <c r="I201" s="24">
        <f t="shared" si="11"/>
        <v>10.36</v>
      </c>
    </row>
    <row r="202" spans="1:9" ht="31.5">
      <c r="A202" s="47" t="s">
        <v>64</v>
      </c>
      <c r="B202" s="4" t="s">
        <v>145</v>
      </c>
      <c r="C202" s="4" t="s">
        <v>71</v>
      </c>
      <c r="D202" s="4" t="s">
        <v>147</v>
      </c>
      <c r="E202" s="4" t="s">
        <v>348</v>
      </c>
      <c r="F202" s="4" t="s">
        <v>65</v>
      </c>
      <c r="G202" s="32">
        <v>3.94</v>
      </c>
      <c r="H202" s="32">
        <v>3.94</v>
      </c>
      <c r="I202" s="24">
        <f t="shared" si="11"/>
        <v>7.88</v>
      </c>
    </row>
    <row r="203" spans="1:9" ht="13.9" customHeight="1">
      <c r="A203" s="47" t="s">
        <v>66</v>
      </c>
      <c r="B203" s="4" t="s">
        <v>145</v>
      </c>
      <c r="C203" s="4" t="s">
        <v>71</v>
      </c>
      <c r="D203" s="4" t="s">
        <v>147</v>
      </c>
      <c r="E203" s="4" t="s">
        <v>349</v>
      </c>
      <c r="F203" s="4" t="s">
        <v>67</v>
      </c>
      <c r="G203" s="32">
        <v>1.24</v>
      </c>
      <c r="H203" s="32">
        <v>1.24</v>
      </c>
      <c r="I203" s="24">
        <f t="shared" si="11"/>
        <v>2.48</v>
      </c>
    </row>
    <row r="204" spans="1:9" ht="31.5">
      <c r="A204" s="47" t="s">
        <v>151</v>
      </c>
      <c r="B204" s="4" t="s">
        <v>145</v>
      </c>
      <c r="C204" s="4" t="s">
        <v>71</v>
      </c>
      <c r="D204" s="4" t="s">
        <v>147</v>
      </c>
      <c r="E204" s="4" t="s">
        <v>350</v>
      </c>
      <c r="F204" s="4" t="s">
        <v>17</v>
      </c>
      <c r="G204" s="32">
        <f>+G205+G214</f>
        <v>342.7</v>
      </c>
      <c r="H204" s="32">
        <f>+H205+H214</f>
        <v>342.7</v>
      </c>
      <c r="I204" s="24">
        <f t="shared" si="11"/>
        <v>685.4</v>
      </c>
    </row>
    <row r="205" spans="1:9" ht="31.5" hidden="1">
      <c r="A205" s="47" t="s">
        <v>152</v>
      </c>
      <c r="B205" s="4" t="s">
        <v>145</v>
      </c>
      <c r="C205" s="4" t="s">
        <v>71</v>
      </c>
      <c r="D205" s="4" t="s">
        <v>147</v>
      </c>
      <c r="E205" s="4" t="s">
        <v>351</v>
      </c>
      <c r="F205" s="4"/>
      <c r="G205" s="32">
        <f>+G206</f>
        <v>0</v>
      </c>
      <c r="H205" s="32">
        <f>+H206</f>
        <v>0</v>
      </c>
      <c r="I205" s="24">
        <f t="shared" si="11"/>
        <v>0</v>
      </c>
    </row>
    <row r="206" spans="1:9" ht="31.5" hidden="1">
      <c r="A206" s="47" t="s">
        <v>153</v>
      </c>
      <c r="B206" s="4" t="s">
        <v>145</v>
      </c>
      <c r="C206" s="4" t="s">
        <v>71</v>
      </c>
      <c r="D206" s="4" t="s">
        <v>147</v>
      </c>
      <c r="E206" s="4" t="s">
        <v>352</v>
      </c>
      <c r="F206" s="4"/>
      <c r="G206" s="32">
        <f>+G207</f>
        <v>0</v>
      </c>
      <c r="H206" s="32">
        <f>+H207</f>
        <v>0</v>
      </c>
      <c r="I206" s="24">
        <f t="shared" si="11"/>
        <v>0</v>
      </c>
    </row>
    <row r="207" spans="1:9" ht="81" hidden="1" customHeight="1">
      <c r="A207" s="48" t="s">
        <v>154</v>
      </c>
      <c r="B207" s="4" t="s">
        <v>145</v>
      </c>
      <c r="C207" s="4" t="s">
        <v>71</v>
      </c>
      <c r="D207" s="4" t="s">
        <v>147</v>
      </c>
      <c r="E207" s="4" t="s">
        <v>353</v>
      </c>
      <c r="F207" s="4"/>
      <c r="G207" s="32">
        <f>+G208+G211</f>
        <v>0</v>
      </c>
      <c r="H207" s="32">
        <f>+H208+H211</f>
        <v>0</v>
      </c>
      <c r="I207" s="24">
        <f t="shared" si="11"/>
        <v>0</v>
      </c>
    </row>
    <row r="208" spans="1:9" ht="47.25" hidden="1">
      <c r="A208" s="47" t="s">
        <v>52</v>
      </c>
      <c r="B208" s="4" t="s">
        <v>145</v>
      </c>
      <c r="C208" s="4" t="s">
        <v>71</v>
      </c>
      <c r="D208" s="4" t="s">
        <v>147</v>
      </c>
      <c r="E208" s="4" t="s">
        <v>353</v>
      </c>
      <c r="F208" s="4">
        <v>200</v>
      </c>
      <c r="G208" s="32">
        <f>+G209</f>
        <v>0</v>
      </c>
      <c r="H208" s="32">
        <f>+H209</f>
        <v>0</v>
      </c>
      <c r="I208" s="24">
        <f t="shared" si="11"/>
        <v>0</v>
      </c>
    </row>
    <row r="209" spans="1:9" ht="47.25" hidden="1">
      <c r="A209" s="47" t="s">
        <v>54</v>
      </c>
      <c r="B209" s="4" t="s">
        <v>145</v>
      </c>
      <c r="C209" s="4" t="s">
        <v>71</v>
      </c>
      <c r="D209" s="4" t="s">
        <v>147</v>
      </c>
      <c r="E209" s="4" t="s">
        <v>353</v>
      </c>
      <c r="F209" s="4">
        <v>240</v>
      </c>
      <c r="G209" s="32">
        <f>+G210</f>
        <v>0</v>
      </c>
      <c r="H209" s="32">
        <f>+H210</f>
        <v>0</v>
      </c>
      <c r="I209" s="24">
        <f t="shared" si="11"/>
        <v>0</v>
      </c>
    </row>
    <row r="210" spans="1:9" ht="47.25" hidden="1">
      <c r="A210" s="47" t="s">
        <v>58</v>
      </c>
      <c r="B210" s="4" t="s">
        <v>145</v>
      </c>
      <c r="C210" s="4" t="s">
        <v>71</v>
      </c>
      <c r="D210" s="4" t="s">
        <v>147</v>
      </c>
      <c r="E210" s="4" t="s">
        <v>353</v>
      </c>
      <c r="F210" s="4">
        <v>244</v>
      </c>
      <c r="G210" s="32"/>
      <c r="H210" s="32"/>
      <c r="I210" s="24">
        <f t="shared" si="11"/>
        <v>0</v>
      </c>
    </row>
    <row r="211" spans="1:9" ht="15.75" hidden="1">
      <c r="A211" s="47" t="s">
        <v>60</v>
      </c>
      <c r="B211" s="4" t="s">
        <v>145</v>
      </c>
      <c r="C211" s="4" t="s">
        <v>71</v>
      </c>
      <c r="D211" s="4" t="s">
        <v>147</v>
      </c>
      <c r="E211" s="4" t="s">
        <v>353</v>
      </c>
      <c r="F211" s="4" t="s">
        <v>61</v>
      </c>
      <c r="G211" s="32">
        <f>+G212+G213</f>
        <v>0</v>
      </c>
      <c r="H211" s="32">
        <f>+H212+H213</f>
        <v>0</v>
      </c>
      <c r="I211" s="32">
        <f t="shared" ref="I211" si="14">+I212+I213</f>
        <v>0</v>
      </c>
    </row>
    <row r="212" spans="1:9" ht="63" hidden="1">
      <c r="A212" s="47" t="s">
        <v>155</v>
      </c>
      <c r="B212" s="4" t="s">
        <v>145</v>
      </c>
      <c r="C212" s="4" t="s">
        <v>71</v>
      </c>
      <c r="D212" s="4" t="s">
        <v>147</v>
      </c>
      <c r="E212" s="4" t="s">
        <v>353</v>
      </c>
      <c r="F212" s="4" t="s">
        <v>156</v>
      </c>
      <c r="G212" s="32"/>
      <c r="H212" s="32"/>
      <c r="I212" s="24">
        <f t="shared" si="11"/>
        <v>0</v>
      </c>
    </row>
    <row r="213" spans="1:9" ht="78.75" hidden="1">
      <c r="A213" s="47" t="s">
        <v>451</v>
      </c>
      <c r="B213" s="4" t="s">
        <v>145</v>
      </c>
      <c r="C213" s="4" t="s">
        <v>71</v>
      </c>
      <c r="D213" s="4" t="s">
        <v>147</v>
      </c>
      <c r="E213" s="4" t="s">
        <v>353</v>
      </c>
      <c r="F213" s="4" t="s">
        <v>449</v>
      </c>
      <c r="G213" s="32"/>
      <c r="H213" s="32"/>
      <c r="I213" s="24">
        <f t="shared" si="11"/>
        <v>0</v>
      </c>
    </row>
    <row r="214" spans="1:9" ht="63" customHeight="1">
      <c r="A214" s="48" t="s">
        <v>157</v>
      </c>
      <c r="B214" s="4" t="s">
        <v>145</v>
      </c>
      <c r="C214" s="4" t="s">
        <v>71</v>
      </c>
      <c r="D214" s="4" t="s">
        <v>147</v>
      </c>
      <c r="E214" s="4" t="s">
        <v>354</v>
      </c>
      <c r="F214" s="4"/>
      <c r="G214" s="32">
        <f>+G215</f>
        <v>342.7</v>
      </c>
      <c r="H214" s="32">
        <f>+H215</f>
        <v>342.7</v>
      </c>
      <c r="I214" s="24">
        <f t="shared" si="11"/>
        <v>685.4</v>
      </c>
    </row>
    <row r="215" spans="1:9" ht="32.25" customHeight="1">
      <c r="A215" s="47" t="s">
        <v>153</v>
      </c>
      <c r="B215" s="4" t="s">
        <v>145</v>
      </c>
      <c r="C215" s="4" t="s">
        <v>71</v>
      </c>
      <c r="D215" s="4" t="s">
        <v>147</v>
      </c>
      <c r="E215" s="4" t="s">
        <v>355</v>
      </c>
      <c r="F215" s="4"/>
      <c r="G215" s="32">
        <f>+G216+G219</f>
        <v>342.7</v>
      </c>
      <c r="H215" s="32">
        <f>+H216+H219</f>
        <v>342.7</v>
      </c>
      <c r="I215" s="24">
        <f t="shared" si="11"/>
        <v>685.4</v>
      </c>
    </row>
    <row r="216" spans="1:9" ht="47.25">
      <c r="A216" s="47" t="s">
        <v>52</v>
      </c>
      <c r="B216" s="4" t="s">
        <v>145</v>
      </c>
      <c r="C216" s="4" t="s">
        <v>71</v>
      </c>
      <c r="D216" s="4" t="s">
        <v>147</v>
      </c>
      <c r="E216" s="4" t="s">
        <v>356</v>
      </c>
      <c r="F216" s="4">
        <v>200</v>
      </c>
      <c r="G216" s="32">
        <f>+G217</f>
        <v>50</v>
      </c>
      <c r="H216" s="32">
        <f>+H217</f>
        <v>50</v>
      </c>
      <c r="I216" s="24">
        <f t="shared" si="11"/>
        <v>100</v>
      </c>
    </row>
    <row r="217" spans="1:9" ht="47.25">
      <c r="A217" s="47" t="s">
        <v>54</v>
      </c>
      <c r="B217" s="4" t="s">
        <v>145</v>
      </c>
      <c r="C217" s="4" t="s">
        <v>71</v>
      </c>
      <c r="D217" s="4" t="s">
        <v>147</v>
      </c>
      <c r="E217" s="4" t="s">
        <v>356</v>
      </c>
      <c r="F217" s="4">
        <v>240</v>
      </c>
      <c r="G217" s="32">
        <f>+G218</f>
        <v>50</v>
      </c>
      <c r="H217" s="32">
        <f>+H218</f>
        <v>50</v>
      </c>
      <c r="I217" s="24">
        <f t="shared" si="11"/>
        <v>100</v>
      </c>
    </row>
    <row r="218" spans="1:9" ht="47.25">
      <c r="A218" s="47" t="s">
        <v>58</v>
      </c>
      <c r="B218" s="4" t="s">
        <v>145</v>
      </c>
      <c r="C218" s="4" t="s">
        <v>71</v>
      </c>
      <c r="D218" s="4" t="s">
        <v>147</v>
      </c>
      <c r="E218" s="4" t="s">
        <v>356</v>
      </c>
      <c r="F218" s="4">
        <v>244</v>
      </c>
      <c r="G218" s="32">
        <v>50</v>
      </c>
      <c r="H218" s="32">
        <v>50</v>
      </c>
      <c r="I218" s="24">
        <f t="shared" si="11"/>
        <v>100</v>
      </c>
    </row>
    <row r="219" spans="1:9" ht="15.75">
      <c r="A219" s="47" t="s">
        <v>60</v>
      </c>
      <c r="B219" s="4" t="s">
        <v>145</v>
      </c>
      <c r="C219" s="4" t="s">
        <v>71</v>
      </c>
      <c r="D219" s="4" t="s">
        <v>147</v>
      </c>
      <c r="E219" s="4" t="s">
        <v>356</v>
      </c>
      <c r="F219" s="4" t="s">
        <v>61</v>
      </c>
      <c r="G219" s="32">
        <f>+G220+G221</f>
        <v>292.7</v>
      </c>
      <c r="H219" s="32">
        <f>+H220+H221</f>
        <v>292.7</v>
      </c>
      <c r="I219" s="32">
        <f t="shared" ref="I219" si="15">+I220+I221</f>
        <v>585.4</v>
      </c>
    </row>
    <row r="220" spans="1:9" ht="63" hidden="1">
      <c r="A220" s="47" t="s">
        <v>155</v>
      </c>
      <c r="B220" s="4" t="s">
        <v>145</v>
      </c>
      <c r="C220" s="4" t="s">
        <v>71</v>
      </c>
      <c r="D220" s="4" t="s">
        <v>147</v>
      </c>
      <c r="E220" s="4" t="s">
        <v>356</v>
      </c>
      <c r="F220" s="4" t="s">
        <v>156</v>
      </c>
      <c r="G220" s="32"/>
      <c r="H220" s="32"/>
      <c r="I220" s="24">
        <f t="shared" ref="I220:I294" si="16">+G220+H220</f>
        <v>0</v>
      </c>
    </row>
    <row r="221" spans="1:9" ht="78.75">
      <c r="A221" s="47" t="s">
        <v>451</v>
      </c>
      <c r="B221" s="4" t="s">
        <v>145</v>
      </c>
      <c r="C221" s="4" t="s">
        <v>71</v>
      </c>
      <c r="D221" s="4" t="s">
        <v>147</v>
      </c>
      <c r="E221" s="4" t="s">
        <v>356</v>
      </c>
      <c r="F221" s="4" t="s">
        <v>449</v>
      </c>
      <c r="G221" s="32">
        <v>292.7</v>
      </c>
      <c r="H221" s="32">
        <v>292.7</v>
      </c>
      <c r="I221" s="24">
        <f t="shared" si="16"/>
        <v>585.4</v>
      </c>
    </row>
    <row r="222" spans="1:9" ht="31.5">
      <c r="A222" s="47" t="s">
        <v>158</v>
      </c>
      <c r="B222" s="4" t="s">
        <v>145</v>
      </c>
      <c r="C222" s="4" t="s">
        <v>71</v>
      </c>
      <c r="D222" s="4" t="s">
        <v>159</v>
      </c>
      <c r="E222" s="4"/>
      <c r="F222" s="4"/>
      <c r="G222" s="32">
        <f t="shared" ref="G222:H226" si="17">+G223</f>
        <v>208.37</v>
      </c>
      <c r="H222" s="32">
        <f t="shared" si="17"/>
        <v>208.37</v>
      </c>
      <c r="I222" s="24">
        <f t="shared" si="16"/>
        <v>416.74</v>
      </c>
    </row>
    <row r="223" spans="1:9" ht="31.5">
      <c r="A223" s="47" t="s">
        <v>160</v>
      </c>
      <c r="B223" s="4" t="s">
        <v>145</v>
      </c>
      <c r="C223" s="4" t="s">
        <v>71</v>
      </c>
      <c r="D223" s="4" t="s">
        <v>159</v>
      </c>
      <c r="E223" s="4" t="s">
        <v>357</v>
      </c>
      <c r="F223" s="4"/>
      <c r="G223" s="32">
        <f t="shared" si="17"/>
        <v>208.37</v>
      </c>
      <c r="H223" s="32">
        <f t="shared" si="17"/>
        <v>208.37</v>
      </c>
      <c r="I223" s="24">
        <f t="shared" si="16"/>
        <v>416.74</v>
      </c>
    </row>
    <row r="224" spans="1:9" ht="31.5">
      <c r="A224" s="47" t="s">
        <v>160</v>
      </c>
      <c r="B224" s="4" t="s">
        <v>145</v>
      </c>
      <c r="C224" s="4" t="s">
        <v>71</v>
      </c>
      <c r="D224" s="4" t="s">
        <v>159</v>
      </c>
      <c r="E224" s="4" t="s">
        <v>358</v>
      </c>
      <c r="F224" s="4"/>
      <c r="G224" s="32">
        <f t="shared" si="17"/>
        <v>208.37</v>
      </c>
      <c r="H224" s="32">
        <f t="shared" si="17"/>
        <v>208.37</v>
      </c>
      <c r="I224" s="24">
        <f t="shared" si="16"/>
        <v>416.74</v>
      </c>
    </row>
    <row r="225" spans="1:9" ht="31.5">
      <c r="A225" s="47" t="s">
        <v>161</v>
      </c>
      <c r="B225" s="4" t="s">
        <v>145</v>
      </c>
      <c r="C225" s="4" t="s">
        <v>71</v>
      </c>
      <c r="D225" s="4" t="s">
        <v>159</v>
      </c>
      <c r="E225" s="4" t="s">
        <v>358</v>
      </c>
      <c r="F225" s="4"/>
      <c r="G225" s="32">
        <f t="shared" si="17"/>
        <v>208.37</v>
      </c>
      <c r="H225" s="32">
        <f t="shared" si="17"/>
        <v>208.37</v>
      </c>
      <c r="I225" s="24">
        <f t="shared" si="16"/>
        <v>416.74</v>
      </c>
    </row>
    <row r="226" spans="1:9" ht="110.25">
      <c r="A226" s="47" t="s">
        <v>42</v>
      </c>
      <c r="B226" s="4" t="s">
        <v>145</v>
      </c>
      <c r="C226" s="4" t="s">
        <v>71</v>
      </c>
      <c r="D226" s="4" t="s">
        <v>159</v>
      </c>
      <c r="E226" s="4" t="s">
        <v>358</v>
      </c>
      <c r="F226" s="4" t="s">
        <v>43</v>
      </c>
      <c r="G226" s="32">
        <f t="shared" si="17"/>
        <v>208.37</v>
      </c>
      <c r="H226" s="32">
        <f t="shared" si="17"/>
        <v>208.37</v>
      </c>
      <c r="I226" s="24">
        <f t="shared" si="16"/>
        <v>416.74</v>
      </c>
    </row>
    <row r="227" spans="1:9" ht="47.25">
      <c r="A227" s="47" t="s">
        <v>74</v>
      </c>
      <c r="B227" s="4" t="s">
        <v>145</v>
      </c>
      <c r="C227" s="4" t="s">
        <v>71</v>
      </c>
      <c r="D227" s="4" t="s">
        <v>159</v>
      </c>
      <c r="E227" s="4" t="s">
        <v>358</v>
      </c>
      <c r="F227" s="4" t="s">
        <v>75</v>
      </c>
      <c r="G227" s="32">
        <f>+G228+G229+G230</f>
        <v>208.37</v>
      </c>
      <c r="H227" s="32">
        <f>+H228+H229+H230</f>
        <v>208.37</v>
      </c>
      <c r="I227" s="24">
        <f t="shared" si="16"/>
        <v>416.74</v>
      </c>
    </row>
    <row r="228" spans="1:9" ht="31.5">
      <c r="A228" s="47" t="s">
        <v>46</v>
      </c>
      <c r="B228" s="4" t="s">
        <v>145</v>
      </c>
      <c r="C228" s="4" t="s">
        <v>71</v>
      </c>
      <c r="D228" s="4" t="s">
        <v>159</v>
      </c>
      <c r="E228" s="4" t="s">
        <v>358</v>
      </c>
      <c r="F228" s="4" t="s">
        <v>76</v>
      </c>
      <c r="G228" s="32">
        <v>160.04</v>
      </c>
      <c r="H228" s="32">
        <v>160.04</v>
      </c>
      <c r="I228" s="24">
        <f t="shared" si="16"/>
        <v>320.08</v>
      </c>
    </row>
    <row r="229" spans="1:9" ht="31.5" hidden="1">
      <c r="A229" s="47" t="s">
        <v>48</v>
      </c>
      <c r="B229" s="4" t="s">
        <v>145</v>
      </c>
      <c r="C229" s="4" t="s">
        <v>71</v>
      </c>
      <c r="D229" s="4" t="s">
        <v>159</v>
      </c>
      <c r="E229" s="4" t="s">
        <v>358</v>
      </c>
      <c r="F229" s="4" t="s">
        <v>77</v>
      </c>
      <c r="G229" s="32"/>
      <c r="H229" s="32"/>
      <c r="I229" s="24">
        <f t="shared" si="16"/>
        <v>0</v>
      </c>
    </row>
    <row r="230" spans="1:9" ht="94.5">
      <c r="A230" s="47" t="s">
        <v>78</v>
      </c>
      <c r="B230" s="4" t="s">
        <v>145</v>
      </c>
      <c r="C230" s="4" t="s">
        <v>71</v>
      </c>
      <c r="D230" s="4" t="s">
        <v>159</v>
      </c>
      <c r="E230" s="4" t="s">
        <v>358</v>
      </c>
      <c r="F230" s="4" t="s">
        <v>79</v>
      </c>
      <c r="G230" s="32">
        <v>48.33</v>
      </c>
      <c r="H230" s="32">
        <v>48.33</v>
      </c>
      <c r="I230" s="24">
        <f t="shared" si="16"/>
        <v>96.66</v>
      </c>
    </row>
    <row r="231" spans="1:9" s="25" customFormat="1" ht="47.25">
      <c r="A231" s="46" t="s">
        <v>162</v>
      </c>
      <c r="B231" s="36">
        <v>806</v>
      </c>
      <c r="C231" s="36"/>
      <c r="D231" s="36"/>
      <c r="E231" s="36"/>
      <c r="F231" s="36"/>
      <c r="G231" s="39">
        <f>+G232+G332</f>
        <v>220352.48</v>
      </c>
      <c r="H231" s="39">
        <f>+H232+H332</f>
        <v>215325.70999999996</v>
      </c>
      <c r="I231" s="195">
        <f t="shared" si="16"/>
        <v>435678.18999999994</v>
      </c>
    </row>
    <row r="232" spans="1:9" ht="15.75">
      <c r="A232" s="47" t="s">
        <v>163</v>
      </c>
      <c r="B232" s="4" t="s">
        <v>164</v>
      </c>
      <c r="C232" s="4" t="s">
        <v>14</v>
      </c>
      <c r="D232" s="4" t="s">
        <v>28</v>
      </c>
      <c r="E232" s="4" t="s">
        <v>29</v>
      </c>
      <c r="F232" s="4" t="s">
        <v>17</v>
      </c>
      <c r="G232" s="32">
        <f>+G233+G251+G282+G289+G300</f>
        <v>216174.28</v>
      </c>
      <c r="H232" s="32">
        <f>+H233+H251+H282+H289+H300</f>
        <v>211126.70999999996</v>
      </c>
      <c r="I232" s="192">
        <f t="shared" si="16"/>
        <v>427300.99</v>
      </c>
    </row>
    <row r="233" spans="1:9" ht="15.75">
      <c r="A233" s="47" t="s">
        <v>165</v>
      </c>
      <c r="B233" s="4" t="s">
        <v>164</v>
      </c>
      <c r="C233" s="4" t="s">
        <v>14</v>
      </c>
      <c r="D233" s="4" t="s">
        <v>33</v>
      </c>
      <c r="E233" s="4" t="s">
        <v>29</v>
      </c>
      <c r="F233" s="4" t="s">
        <v>17</v>
      </c>
      <c r="G233" s="32">
        <f>+G234</f>
        <v>58162.58</v>
      </c>
      <c r="H233" s="32">
        <f>+H234</f>
        <v>56168.71</v>
      </c>
      <c r="I233" s="192">
        <f t="shared" si="16"/>
        <v>114331.29000000001</v>
      </c>
    </row>
    <row r="234" spans="1:9" ht="31.5">
      <c r="A234" s="47" t="s">
        <v>166</v>
      </c>
      <c r="B234" s="4" t="s">
        <v>164</v>
      </c>
      <c r="C234" s="4" t="s">
        <v>14</v>
      </c>
      <c r="D234" s="4" t="s">
        <v>33</v>
      </c>
      <c r="E234" s="4" t="s">
        <v>359</v>
      </c>
      <c r="F234" s="4"/>
      <c r="G234" s="32">
        <f>+G235</f>
        <v>58162.58</v>
      </c>
      <c r="H234" s="32">
        <f>+H235</f>
        <v>56168.71</v>
      </c>
      <c r="I234" s="192">
        <f t="shared" si="16"/>
        <v>114331.29000000001</v>
      </c>
    </row>
    <row r="235" spans="1:9" ht="31.5">
      <c r="A235" s="47" t="s">
        <v>167</v>
      </c>
      <c r="B235" s="4" t="s">
        <v>164</v>
      </c>
      <c r="C235" s="4" t="s">
        <v>14</v>
      </c>
      <c r="D235" s="4" t="s">
        <v>33</v>
      </c>
      <c r="E235" s="4" t="s">
        <v>360</v>
      </c>
      <c r="F235" s="4" t="s">
        <v>17</v>
      </c>
      <c r="G235" s="32">
        <f>+G236+G246</f>
        <v>58162.58</v>
      </c>
      <c r="H235" s="32">
        <f>+H236+H246</f>
        <v>56168.71</v>
      </c>
      <c r="I235" s="192">
        <f t="shared" si="16"/>
        <v>114331.29000000001</v>
      </c>
    </row>
    <row r="236" spans="1:9" ht="94.5">
      <c r="A236" s="47" t="s">
        <v>168</v>
      </c>
      <c r="B236" s="4" t="s">
        <v>164</v>
      </c>
      <c r="C236" s="4" t="s">
        <v>14</v>
      </c>
      <c r="D236" s="4" t="s">
        <v>33</v>
      </c>
      <c r="E236" s="4" t="s">
        <v>361</v>
      </c>
      <c r="F236" s="4"/>
      <c r="G236" s="32">
        <f>+G237+G241</f>
        <v>15470.68</v>
      </c>
      <c r="H236" s="32">
        <f>+H237+H241</f>
        <v>13202.31</v>
      </c>
      <c r="I236" s="191">
        <f t="shared" ref="I236" si="18">+I237+I241</f>
        <v>28672.989999999998</v>
      </c>
    </row>
    <row r="237" spans="1:9" ht="52.5" customHeight="1">
      <c r="A237" s="47" t="s">
        <v>169</v>
      </c>
      <c r="B237" s="4" t="s">
        <v>164</v>
      </c>
      <c r="C237" s="4" t="s">
        <v>14</v>
      </c>
      <c r="D237" s="4" t="s">
        <v>33</v>
      </c>
      <c r="E237" s="4" t="s">
        <v>362</v>
      </c>
      <c r="F237" s="4"/>
      <c r="G237" s="32">
        <f t="shared" ref="G237:H239" si="19">+G238</f>
        <v>15470.68</v>
      </c>
      <c r="H237" s="32">
        <f t="shared" si="19"/>
        <v>13202.31</v>
      </c>
      <c r="I237" s="192">
        <f t="shared" si="16"/>
        <v>28672.989999999998</v>
      </c>
    </row>
    <row r="238" spans="1:9" ht="63.75" customHeight="1">
      <c r="A238" s="47" t="s">
        <v>21</v>
      </c>
      <c r="B238" s="4" t="s">
        <v>164</v>
      </c>
      <c r="C238" s="4" t="s">
        <v>14</v>
      </c>
      <c r="D238" s="4" t="s">
        <v>33</v>
      </c>
      <c r="E238" s="4" t="s">
        <v>362</v>
      </c>
      <c r="F238" s="4" t="s">
        <v>22</v>
      </c>
      <c r="G238" s="32">
        <f t="shared" si="19"/>
        <v>15470.68</v>
      </c>
      <c r="H238" s="32">
        <f t="shared" si="19"/>
        <v>13202.31</v>
      </c>
      <c r="I238" s="192">
        <f t="shared" si="16"/>
        <v>28672.989999999998</v>
      </c>
    </row>
    <row r="239" spans="1:9" ht="15.75">
      <c r="A239" s="47" t="s">
        <v>23</v>
      </c>
      <c r="B239" s="4" t="s">
        <v>164</v>
      </c>
      <c r="C239" s="4" t="s">
        <v>14</v>
      </c>
      <c r="D239" s="4" t="s">
        <v>33</v>
      </c>
      <c r="E239" s="4" t="s">
        <v>362</v>
      </c>
      <c r="F239" s="4" t="s">
        <v>24</v>
      </c>
      <c r="G239" s="32">
        <f t="shared" si="19"/>
        <v>15470.68</v>
      </c>
      <c r="H239" s="32">
        <f t="shared" si="19"/>
        <v>13202.31</v>
      </c>
      <c r="I239" s="192">
        <f t="shared" si="16"/>
        <v>28672.989999999998</v>
      </c>
    </row>
    <row r="240" spans="1:9" ht="94.5">
      <c r="A240" s="47" t="s">
        <v>25</v>
      </c>
      <c r="B240" s="4" t="s">
        <v>164</v>
      </c>
      <c r="C240" s="4" t="s">
        <v>14</v>
      </c>
      <c r="D240" s="4" t="s">
        <v>33</v>
      </c>
      <c r="E240" s="4" t="s">
        <v>362</v>
      </c>
      <c r="F240" s="4" t="s">
        <v>26</v>
      </c>
      <c r="G240" s="32">
        <v>15470.68</v>
      </c>
      <c r="H240" s="32">
        <f>13470.68-268.37</f>
        <v>13202.31</v>
      </c>
      <c r="I240" s="192">
        <f t="shared" si="16"/>
        <v>28672.989999999998</v>
      </c>
    </row>
    <row r="241" spans="1:9" ht="62.25" hidden="1" customHeight="1">
      <c r="A241" s="47" t="s">
        <v>169</v>
      </c>
      <c r="B241" s="4" t="s">
        <v>164</v>
      </c>
      <c r="C241" s="4" t="s">
        <v>14</v>
      </c>
      <c r="D241" s="4" t="s">
        <v>33</v>
      </c>
      <c r="E241" s="4" t="s">
        <v>445</v>
      </c>
      <c r="F241" s="4"/>
      <c r="G241" s="32">
        <f t="shared" ref="G241:I243" si="20">+G242</f>
        <v>0</v>
      </c>
      <c r="H241" s="32">
        <f t="shared" si="20"/>
        <v>0</v>
      </c>
      <c r="I241" s="32">
        <f t="shared" si="20"/>
        <v>0</v>
      </c>
    </row>
    <row r="242" spans="1:9" ht="86.25" hidden="1" customHeight="1">
      <c r="A242" s="47" t="s">
        <v>21</v>
      </c>
      <c r="B242" s="4" t="s">
        <v>164</v>
      </c>
      <c r="C242" s="4" t="s">
        <v>14</v>
      </c>
      <c r="D242" s="4" t="s">
        <v>33</v>
      </c>
      <c r="E242" s="4" t="s">
        <v>445</v>
      </c>
      <c r="F242" s="4" t="s">
        <v>22</v>
      </c>
      <c r="G242" s="32">
        <f t="shared" si="20"/>
        <v>0</v>
      </c>
      <c r="H242" s="32">
        <f t="shared" si="20"/>
        <v>0</v>
      </c>
      <c r="I242" s="32">
        <f t="shared" si="20"/>
        <v>0</v>
      </c>
    </row>
    <row r="243" spans="1:9" ht="15.75" hidden="1">
      <c r="A243" s="47" t="s">
        <v>23</v>
      </c>
      <c r="B243" s="4" t="s">
        <v>164</v>
      </c>
      <c r="C243" s="4" t="s">
        <v>14</v>
      </c>
      <c r="D243" s="4" t="s">
        <v>33</v>
      </c>
      <c r="E243" s="4" t="s">
        <v>445</v>
      </c>
      <c r="F243" s="4" t="s">
        <v>24</v>
      </c>
      <c r="G243" s="32">
        <f>+G244+G245</f>
        <v>0</v>
      </c>
      <c r="H243" s="32">
        <f>+H244+H245</f>
        <v>0</v>
      </c>
      <c r="I243" s="32">
        <f t="shared" si="20"/>
        <v>0</v>
      </c>
    </row>
    <row r="244" spans="1:9" ht="94.5" hidden="1">
      <c r="A244" s="47" t="s">
        <v>25</v>
      </c>
      <c r="B244" s="4" t="s">
        <v>164</v>
      </c>
      <c r="C244" s="4" t="s">
        <v>14</v>
      </c>
      <c r="D244" s="4" t="s">
        <v>33</v>
      </c>
      <c r="E244" s="4" t="s">
        <v>445</v>
      </c>
      <c r="F244" s="4" t="s">
        <v>26</v>
      </c>
      <c r="G244" s="32"/>
      <c r="H244" s="32"/>
      <c r="I244" s="24">
        <f>G244+H244</f>
        <v>0</v>
      </c>
    </row>
    <row r="245" spans="1:9" ht="31.5" hidden="1">
      <c r="A245" s="47" t="s">
        <v>590</v>
      </c>
      <c r="B245" s="4" t="s">
        <v>164</v>
      </c>
      <c r="C245" s="4" t="s">
        <v>14</v>
      </c>
      <c r="D245" s="4" t="s">
        <v>33</v>
      </c>
      <c r="E245" s="4" t="s">
        <v>445</v>
      </c>
      <c r="F245" s="4" t="s">
        <v>589</v>
      </c>
      <c r="G245" s="32"/>
      <c r="H245" s="32"/>
      <c r="I245" s="24">
        <f>G245+H245</f>
        <v>0</v>
      </c>
    </row>
    <row r="246" spans="1:9" ht="93" customHeight="1">
      <c r="A246" s="47" t="s">
        <v>170</v>
      </c>
      <c r="B246" s="4" t="s">
        <v>164</v>
      </c>
      <c r="C246" s="4" t="s">
        <v>14</v>
      </c>
      <c r="D246" s="4" t="s">
        <v>33</v>
      </c>
      <c r="E246" s="4" t="s">
        <v>363</v>
      </c>
      <c r="F246" s="4"/>
      <c r="G246" s="32">
        <f t="shared" ref="G246:H249" si="21">+G247</f>
        <v>42691.9</v>
      </c>
      <c r="H246" s="32">
        <f t="shared" si="21"/>
        <v>42966.400000000001</v>
      </c>
      <c r="I246" s="24">
        <f t="shared" si="16"/>
        <v>85658.3</v>
      </c>
    </row>
    <row r="247" spans="1:9" ht="68.25" customHeight="1">
      <c r="A247" s="47" t="s">
        <v>171</v>
      </c>
      <c r="B247" s="4" t="s">
        <v>164</v>
      </c>
      <c r="C247" s="4" t="s">
        <v>14</v>
      </c>
      <c r="D247" s="4" t="s">
        <v>33</v>
      </c>
      <c r="E247" s="4" t="s">
        <v>364</v>
      </c>
      <c r="F247" s="4"/>
      <c r="G247" s="32">
        <f t="shared" si="21"/>
        <v>42691.9</v>
      </c>
      <c r="H247" s="32">
        <f t="shared" si="21"/>
        <v>42966.400000000001</v>
      </c>
      <c r="I247" s="24">
        <f t="shared" si="16"/>
        <v>85658.3</v>
      </c>
    </row>
    <row r="248" spans="1:9" ht="63.75" customHeight="1">
      <c r="A248" s="47" t="s">
        <v>21</v>
      </c>
      <c r="B248" s="4" t="s">
        <v>164</v>
      </c>
      <c r="C248" s="4" t="s">
        <v>14</v>
      </c>
      <c r="D248" s="4" t="s">
        <v>33</v>
      </c>
      <c r="E248" s="4" t="s">
        <v>364</v>
      </c>
      <c r="F248" s="4" t="s">
        <v>22</v>
      </c>
      <c r="G248" s="32">
        <f t="shared" si="21"/>
        <v>42691.9</v>
      </c>
      <c r="H248" s="32">
        <f t="shared" si="21"/>
        <v>42966.400000000001</v>
      </c>
      <c r="I248" s="24">
        <f t="shared" si="16"/>
        <v>85658.3</v>
      </c>
    </row>
    <row r="249" spans="1:9" ht="15.75">
      <c r="A249" s="47" t="s">
        <v>23</v>
      </c>
      <c r="B249" s="4" t="s">
        <v>164</v>
      </c>
      <c r="C249" s="4" t="s">
        <v>14</v>
      </c>
      <c r="D249" s="4" t="s">
        <v>33</v>
      </c>
      <c r="E249" s="4" t="s">
        <v>364</v>
      </c>
      <c r="F249" s="4" t="s">
        <v>24</v>
      </c>
      <c r="G249" s="32">
        <f t="shared" si="21"/>
        <v>42691.9</v>
      </c>
      <c r="H249" s="32">
        <f t="shared" si="21"/>
        <v>42966.400000000001</v>
      </c>
      <c r="I249" s="24">
        <f t="shared" si="16"/>
        <v>85658.3</v>
      </c>
    </row>
    <row r="250" spans="1:9" ht="94.5">
      <c r="A250" s="47" t="s">
        <v>25</v>
      </c>
      <c r="B250" s="4" t="s">
        <v>164</v>
      </c>
      <c r="C250" s="4" t="s">
        <v>14</v>
      </c>
      <c r="D250" s="4" t="s">
        <v>33</v>
      </c>
      <c r="E250" s="4" t="s">
        <v>364</v>
      </c>
      <c r="F250" s="4" t="s">
        <v>26</v>
      </c>
      <c r="G250" s="32">
        <v>42691.9</v>
      </c>
      <c r="H250" s="32">
        <v>42966.400000000001</v>
      </c>
      <c r="I250" s="24">
        <f t="shared" si="16"/>
        <v>85658.3</v>
      </c>
    </row>
    <row r="251" spans="1:9" ht="15.75">
      <c r="A251" s="47" t="s">
        <v>172</v>
      </c>
      <c r="B251" s="4" t="s">
        <v>164</v>
      </c>
      <c r="C251" s="4" t="s">
        <v>14</v>
      </c>
      <c r="D251" s="4" t="s">
        <v>16</v>
      </c>
      <c r="E251" s="4"/>
      <c r="F251" s="4"/>
      <c r="G251" s="32">
        <f>+G252+G276</f>
        <v>136541.29</v>
      </c>
      <c r="H251" s="32">
        <f>+H252+H276</f>
        <v>134341.28999999998</v>
      </c>
      <c r="I251" s="24">
        <f t="shared" si="16"/>
        <v>270882.57999999996</v>
      </c>
    </row>
    <row r="252" spans="1:9" ht="31.5">
      <c r="A252" s="47" t="s">
        <v>173</v>
      </c>
      <c r="B252" s="4" t="s">
        <v>164</v>
      </c>
      <c r="C252" s="4" t="s">
        <v>14</v>
      </c>
      <c r="D252" s="4" t="s">
        <v>16</v>
      </c>
      <c r="E252" s="4" t="s">
        <v>365</v>
      </c>
      <c r="F252" s="4"/>
      <c r="G252" s="32">
        <f>+G253+G271</f>
        <v>136541.29</v>
      </c>
      <c r="H252" s="32">
        <f>+H253+H271</f>
        <v>134341.28999999998</v>
      </c>
      <c r="I252" s="24">
        <f t="shared" si="16"/>
        <v>270882.57999999996</v>
      </c>
    </row>
    <row r="253" spans="1:9" ht="63">
      <c r="A253" s="47" t="s">
        <v>174</v>
      </c>
      <c r="B253" s="4" t="s">
        <v>164</v>
      </c>
      <c r="C253" s="4" t="s">
        <v>14</v>
      </c>
      <c r="D253" s="4" t="s">
        <v>16</v>
      </c>
      <c r="E253" s="4" t="s">
        <v>366</v>
      </c>
      <c r="F253" s="4"/>
      <c r="G253" s="32">
        <f>+G254+G258+G262</f>
        <v>13664.99</v>
      </c>
      <c r="H253" s="32">
        <f>+H254+H258+H262</f>
        <v>10674.89</v>
      </c>
      <c r="I253" s="24">
        <f t="shared" si="16"/>
        <v>24339.879999999997</v>
      </c>
    </row>
    <row r="254" spans="1:9" ht="54" customHeight="1">
      <c r="A254" s="47" t="s">
        <v>169</v>
      </c>
      <c r="B254" s="4" t="s">
        <v>164</v>
      </c>
      <c r="C254" s="4" t="s">
        <v>14</v>
      </c>
      <c r="D254" s="4" t="s">
        <v>16</v>
      </c>
      <c r="E254" s="4" t="s">
        <v>367</v>
      </c>
      <c r="F254" s="4" t="s">
        <v>17</v>
      </c>
      <c r="G254" s="32">
        <f>+G255+G266</f>
        <v>13664.99</v>
      </c>
      <c r="H254" s="32">
        <f>+H255+H266</f>
        <v>10674.89</v>
      </c>
      <c r="I254" s="32">
        <f t="shared" ref="I254" si="22">+I255+I266</f>
        <v>21252.18</v>
      </c>
    </row>
    <row r="255" spans="1:9" ht="68.25" customHeight="1">
      <c r="A255" s="47" t="s">
        <v>21</v>
      </c>
      <c r="B255" s="4" t="s">
        <v>164</v>
      </c>
      <c r="C255" s="4" t="s">
        <v>14</v>
      </c>
      <c r="D255" s="4" t="s">
        <v>16</v>
      </c>
      <c r="E255" s="4" t="s">
        <v>367</v>
      </c>
      <c r="F255" s="4" t="s">
        <v>22</v>
      </c>
      <c r="G255" s="32">
        <f>+G256</f>
        <v>12126.09</v>
      </c>
      <c r="H255" s="32">
        <f>+H256</f>
        <v>9126.09</v>
      </c>
      <c r="I255" s="24">
        <f t="shared" si="16"/>
        <v>21252.18</v>
      </c>
    </row>
    <row r="256" spans="1:9" ht="24.75" customHeight="1">
      <c r="A256" s="47" t="s">
        <v>23</v>
      </c>
      <c r="B256" s="4" t="s">
        <v>164</v>
      </c>
      <c r="C256" s="4" t="s">
        <v>14</v>
      </c>
      <c r="D256" s="4" t="s">
        <v>16</v>
      </c>
      <c r="E256" s="4" t="s">
        <v>367</v>
      </c>
      <c r="F256" s="4" t="s">
        <v>24</v>
      </c>
      <c r="G256" s="32">
        <f>+G257</f>
        <v>12126.09</v>
      </c>
      <c r="H256" s="32">
        <f>+H257</f>
        <v>9126.09</v>
      </c>
      <c r="I256" s="24">
        <f t="shared" si="16"/>
        <v>21252.18</v>
      </c>
    </row>
    <row r="257" spans="1:9" ht="90.75" customHeight="1">
      <c r="A257" s="47" t="s">
        <v>25</v>
      </c>
      <c r="B257" s="4" t="s">
        <v>164</v>
      </c>
      <c r="C257" s="4" t="s">
        <v>14</v>
      </c>
      <c r="D257" s="4" t="s">
        <v>16</v>
      </c>
      <c r="E257" s="4" t="s">
        <v>367</v>
      </c>
      <c r="F257" s="4" t="s">
        <v>26</v>
      </c>
      <c r="G257" s="32">
        <v>12126.09</v>
      </c>
      <c r="H257" s="32">
        <v>9126.09</v>
      </c>
      <c r="I257" s="24">
        <f t="shared" si="16"/>
        <v>21252.18</v>
      </c>
    </row>
    <row r="258" spans="1:9" ht="135" hidden="1" customHeight="1">
      <c r="A258" s="47" t="s">
        <v>175</v>
      </c>
      <c r="B258" s="4" t="s">
        <v>164</v>
      </c>
      <c r="C258" s="4" t="s">
        <v>14</v>
      </c>
      <c r="D258" s="4" t="s">
        <v>16</v>
      </c>
      <c r="E258" s="4" t="s">
        <v>368</v>
      </c>
      <c r="F258" s="4" t="s">
        <v>17</v>
      </c>
      <c r="G258" s="32">
        <f t="shared" ref="G258:H260" si="23">+G259</f>
        <v>0</v>
      </c>
      <c r="H258" s="32">
        <f t="shared" si="23"/>
        <v>0</v>
      </c>
      <c r="I258" s="24">
        <f t="shared" si="16"/>
        <v>0</v>
      </c>
    </row>
    <row r="259" spans="1:9" ht="68.25" hidden="1" customHeight="1">
      <c r="A259" s="47" t="s">
        <v>21</v>
      </c>
      <c r="B259" s="4" t="s">
        <v>164</v>
      </c>
      <c r="C259" s="4" t="s">
        <v>14</v>
      </c>
      <c r="D259" s="4" t="s">
        <v>16</v>
      </c>
      <c r="E259" s="4" t="s">
        <v>368</v>
      </c>
      <c r="F259" s="4" t="s">
        <v>22</v>
      </c>
      <c r="G259" s="32">
        <f t="shared" si="23"/>
        <v>0</v>
      </c>
      <c r="H259" s="32">
        <f t="shared" si="23"/>
        <v>0</v>
      </c>
      <c r="I259" s="24">
        <f t="shared" si="16"/>
        <v>0</v>
      </c>
    </row>
    <row r="260" spans="1:9" ht="24.75" hidden="1" customHeight="1">
      <c r="A260" s="47" t="s">
        <v>23</v>
      </c>
      <c r="B260" s="4" t="s">
        <v>164</v>
      </c>
      <c r="C260" s="4" t="s">
        <v>14</v>
      </c>
      <c r="D260" s="4" t="s">
        <v>16</v>
      </c>
      <c r="E260" s="4" t="s">
        <v>368</v>
      </c>
      <c r="F260" s="4" t="s">
        <v>24</v>
      </c>
      <c r="G260" s="32">
        <f t="shared" si="23"/>
        <v>0</v>
      </c>
      <c r="H260" s="32">
        <f t="shared" si="23"/>
        <v>0</v>
      </c>
      <c r="I260" s="24">
        <f t="shared" si="16"/>
        <v>0</v>
      </c>
    </row>
    <row r="261" spans="1:9" ht="90.75" hidden="1" customHeight="1">
      <c r="A261" s="47" t="s">
        <v>25</v>
      </c>
      <c r="B261" s="4" t="s">
        <v>164</v>
      </c>
      <c r="C261" s="4" t="s">
        <v>14</v>
      </c>
      <c r="D261" s="4" t="s">
        <v>16</v>
      </c>
      <c r="E261" s="4" t="s">
        <v>368</v>
      </c>
      <c r="F261" s="4" t="s">
        <v>26</v>
      </c>
      <c r="G261" s="32"/>
      <c r="H261" s="32"/>
      <c r="I261" s="24">
        <f t="shared" si="16"/>
        <v>0</v>
      </c>
    </row>
    <row r="262" spans="1:9" ht="138" hidden="1" customHeight="1">
      <c r="A262" s="47" t="s">
        <v>176</v>
      </c>
      <c r="B262" s="4" t="s">
        <v>164</v>
      </c>
      <c r="C262" s="4" t="s">
        <v>14</v>
      </c>
      <c r="D262" s="4" t="s">
        <v>16</v>
      </c>
      <c r="E262" s="4" t="s">
        <v>369</v>
      </c>
      <c r="F262" s="4" t="s">
        <v>17</v>
      </c>
      <c r="G262" s="32">
        <f t="shared" ref="G262:H264" si="24">+G263</f>
        <v>0</v>
      </c>
      <c r="H262" s="32">
        <f t="shared" si="24"/>
        <v>0</v>
      </c>
      <c r="I262" s="24">
        <f t="shared" si="16"/>
        <v>0</v>
      </c>
    </row>
    <row r="263" spans="1:9" ht="68.25" hidden="1" customHeight="1">
      <c r="A263" s="47" t="s">
        <v>21</v>
      </c>
      <c r="B263" s="4" t="s">
        <v>164</v>
      </c>
      <c r="C263" s="4" t="s">
        <v>14</v>
      </c>
      <c r="D263" s="4" t="s">
        <v>16</v>
      </c>
      <c r="E263" s="4" t="s">
        <v>369</v>
      </c>
      <c r="F263" s="4" t="s">
        <v>22</v>
      </c>
      <c r="G263" s="32">
        <f t="shared" si="24"/>
        <v>0</v>
      </c>
      <c r="H263" s="32">
        <f t="shared" si="24"/>
        <v>0</v>
      </c>
      <c r="I263" s="24">
        <f t="shared" si="16"/>
        <v>0</v>
      </c>
    </row>
    <row r="264" spans="1:9" ht="24.75" hidden="1" customHeight="1">
      <c r="A264" s="47" t="s">
        <v>23</v>
      </c>
      <c r="B264" s="4" t="s">
        <v>164</v>
      </c>
      <c r="C264" s="4" t="s">
        <v>14</v>
      </c>
      <c r="D264" s="4" t="s">
        <v>16</v>
      </c>
      <c r="E264" s="4" t="s">
        <v>369</v>
      </c>
      <c r="F264" s="4" t="s">
        <v>24</v>
      </c>
      <c r="G264" s="32">
        <f t="shared" si="24"/>
        <v>0</v>
      </c>
      <c r="H264" s="32">
        <f t="shared" si="24"/>
        <v>0</v>
      </c>
      <c r="I264" s="24">
        <f t="shared" si="16"/>
        <v>0</v>
      </c>
    </row>
    <row r="265" spans="1:9" ht="90.75" hidden="1" customHeight="1">
      <c r="A265" s="47" t="s">
        <v>25</v>
      </c>
      <c r="B265" s="4" t="s">
        <v>164</v>
      </c>
      <c r="C265" s="4" t="s">
        <v>14</v>
      </c>
      <c r="D265" s="4" t="s">
        <v>16</v>
      </c>
      <c r="E265" s="4" t="s">
        <v>369</v>
      </c>
      <c r="F265" s="4" t="s">
        <v>26</v>
      </c>
      <c r="G265" s="32"/>
      <c r="H265" s="32"/>
      <c r="I265" s="24">
        <f t="shared" si="16"/>
        <v>0</v>
      </c>
    </row>
    <row r="266" spans="1:9" ht="62.25" customHeight="1">
      <c r="A266" s="47" t="s">
        <v>169</v>
      </c>
      <c r="B266" s="4" t="s">
        <v>164</v>
      </c>
      <c r="C266" s="4" t="s">
        <v>14</v>
      </c>
      <c r="D266" s="4" t="s">
        <v>16</v>
      </c>
      <c r="E266" s="4" t="s">
        <v>446</v>
      </c>
      <c r="F266" s="4" t="s">
        <v>17</v>
      </c>
      <c r="G266" s="32">
        <f t="shared" ref="G266:I268" si="25">+G267</f>
        <v>1538.9</v>
      </c>
      <c r="H266" s="32">
        <f t="shared" si="25"/>
        <v>1548.8</v>
      </c>
      <c r="I266" s="32">
        <f t="shared" si="25"/>
        <v>0</v>
      </c>
    </row>
    <row r="267" spans="1:9" ht="84" customHeight="1">
      <c r="A267" s="47" t="s">
        <v>21</v>
      </c>
      <c r="B267" s="4" t="s">
        <v>164</v>
      </c>
      <c r="C267" s="4" t="s">
        <v>14</v>
      </c>
      <c r="D267" s="4" t="s">
        <v>16</v>
      </c>
      <c r="E267" s="4" t="s">
        <v>446</v>
      </c>
      <c r="F267" s="4" t="s">
        <v>22</v>
      </c>
      <c r="G267" s="32">
        <f t="shared" si="25"/>
        <v>1538.9</v>
      </c>
      <c r="H267" s="32">
        <f t="shared" si="25"/>
        <v>1548.8</v>
      </c>
      <c r="I267" s="32">
        <f t="shared" si="25"/>
        <v>0</v>
      </c>
    </row>
    <row r="268" spans="1:9" ht="34.5" customHeight="1">
      <c r="A268" s="47" t="s">
        <v>23</v>
      </c>
      <c r="B268" s="4" t="s">
        <v>164</v>
      </c>
      <c r="C268" s="4" t="s">
        <v>14</v>
      </c>
      <c r="D268" s="4" t="s">
        <v>16</v>
      </c>
      <c r="E268" s="4" t="s">
        <v>446</v>
      </c>
      <c r="F268" s="4" t="s">
        <v>24</v>
      </c>
      <c r="G268" s="32">
        <f>+G269+G270</f>
        <v>1538.9</v>
      </c>
      <c r="H268" s="32">
        <f>+H269+H270</f>
        <v>1548.8</v>
      </c>
      <c r="I268" s="32">
        <f t="shared" si="25"/>
        <v>0</v>
      </c>
    </row>
    <row r="269" spans="1:9" ht="90.75" hidden="1" customHeight="1">
      <c r="A269" s="47" t="s">
        <v>25</v>
      </c>
      <c r="B269" s="4" t="s">
        <v>164</v>
      </c>
      <c r="C269" s="4" t="s">
        <v>14</v>
      </c>
      <c r="D269" s="4" t="s">
        <v>16</v>
      </c>
      <c r="E269" s="4" t="s">
        <v>446</v>
      </c>
      <c r="F269" s="4" t="s">
        <v>26</v>
      </c>
      <c r="G269" s="32"/>
      <c r="H269" s="32"/>
      <c r="I269" s="32">
        <f>G269+H269</f>
        <v>0</v>
      </c>
    </row>
    <row r="270" spans="1:9" ht="31.5">
      <c r="A270" s="47" t="s">
        <v>590</v>
      </c>
      <c r="B270" s="4" t="s">
        <v>164</v>
      </c>
      <c r="C270" s="4" t="s">
        <v>14</v>
      </c>
      <c r="D270" s="4" t="s">
        <v>16</v>
      </c>
      <c r="E270" s="4" t="s">
        <v>446</v>
      </c>
      <c r="F270" s="4" t="s">
        <v>589</v>
      </c>
      <c r="G270" s="32">
        <v>1538.9</v>
      </c>
      <c r="H270" s="32">
        <v>1548.8</v>
      </c>
      <c r="I270" s="32">
        <f>G270+H270</f>
        <v>3087.7</v>
      </c>
    </row>
    <row r="271" spans="1:9" ht="97.5" customHeight="1">
      <c r="A271" s="47" t="s">
        <v>177</v>
      </c>
      <c r="B271" s="4" t="s">
        <v>164</v>
      </c>
      <c r="C271" s="4" t="s">
        <v>14</v>
      </c>
      <c r="D271" s="4" t="s">
        <v>16</v>
      </c>
      <c r="E271" s="4" t="s">
        <v>370</v>
      </c>
      <c r="F271" s="4"/>
      <c r="G271" s="32">
        <f t="shared" ref="G271:H274" si="26">+G272</f>
        <v>122876.3</v>
      </c>
      <c r="H271" s="32">
        <f t="shared" si="26"/>
        <v>123666.4</v>
      </c>
      <c r="I271" s="24">
        <f t="shared" si="16"/>
        <v>246542.7</v>
      </c>
    </row>
    <row r="272" spans="1:9" ht="63">
      <c r="A272" s="47" t="s">
        <v>178</v>
      </c>
      <c r="B272" s="4" t="s">
        <v>164</v>
      </c>
      <c r="C272" s="4" t="s">
        <v>14</v>
      </c>
      <c r="D272" s="4" t="s">
        <v>16</v>
      </c>
      <c r="E272" s="4" t="s">
        <v>371</v>
      </c>
      <c r="F272" s="4" t="s">
        <v>17</v>
      </c>
      <c r="G272" s="32">
        <f t="shared" si="26"/>
        <v>122876.3</v>
      </c>
      <c r="H272" s="32">
        <f t="shared" si="26"/>
        <v>123666.4</v>
      </c>
      <c r="I272" s="24">
        <f t="shared" si="16"/>
        <v>246542.7</v>
      </c>
    </row>
    <row r="273" spans="1:9" ht="78.75">
      <c r="A273" s="47" t="s">
        <v>21</v>
      </c>
      <c r="B273" s="4" t="s">
        <v>164</v>
      </c>
      <c r="C273" s="4" t="s">
        <v>14</v>
      </c>
      <c r="D273" s="4" t="s">
        <v>16</v>
      </c>
      <c r="E273" s="4" t="s">
        <v>371</v>
      </c>
      <c r="F273" s="4" t="s">
        <v>22</v>
      </c>
      <c r="G273" s="32">
        <f t="shared" si="26"/>
        <v>122876.3</v>
      </c>
      <c r="H273" s="32">
        <f t="shared" si="26"/>
        <v>123666.4</v>
      </c>
      <c r="I273" s="24">
        <f t="shared" si="16"/>
        <v>246542.7</v>
      </c>
    </row>
    <row r="274" spans="1:9" ht="16.5" customHeight="1">
      <c r="A274" s="47" t="s">
        <v>23</v>
      </c>
      <c r="B274" s="4" t="s">
        <v>164</v>
      </c>
      <c r="C274" s="4" t="s">
        <v>14</v>
      </c>
      <c r="D274" s="4" t="s">
        <v>16</v>
      </c>
      <c r="E274" s="4" t="s">
        <v>371</v>
      </c>
      <c r="F274" s="4" t="s">
        <v>24</v>
      </c>
      <c r="G274" s="32">
        <f t="shared" si="26"/>
        <v>122876.3</v>
      </c>
      <c r="H274" s="32">
        <f t="shared" si="26"/>
        <v>123666.4</v>
      </c>
      <c r="I274" s="24">
        <f t="shared" si="16"/>
        <v>246542.7</v>
      </c>
    </row>
    <row r="275" spans="1:9" ht="93.75" customHeight="1">
      <c r="A275" s="47" t="s">
        <v>25</v>
      </c>
      <c r="B275" s="4" t="s">
        <v>164</v>
      </c>
      <c r="C275" s="4" t="s">
        <v>14</v>
      </c>
      <c r="D275" s="4" t="s">
        <v>16</v>
      </c>
      <c r="E275" s="4" t="s">
        <v>371</v>
      </c>
      <c r="F275" s="4" t="s">
        <v>26</v>
      </c>
      <c r="G275" s="32">
        <v>122876.3</v>
      </c>
      <c r="H275" s="32">
        <v>123666.4</v>
      </c>
      <c r="I275" s="24">
        <f t="shared" si="16"/>
        <v>246542.7</v>
      </c>
    </row>
    <row r="276" spans="1:9" ht="36" hidden="1" customHeight="1">
      <c r="A276" s="47" t="s">
        <v>181</v>
      </c>
      <c r="B276" s="4" t="s">
        <v>164</v>
      </c>
      <c r="C276" s="4" t="s">
        <v>14</v>
      </c>
      <c r="D276" s="4" t="s">
        <v>16</v>
      </c>
      <c r="E276" s="4" t="s">
        <v>374</v>
      </c>
      <c r="F276" s="4" t="s">
        <v>17</v>
      </c>
      <c r="G276" s="32">
        <f t="shared" ref="G276:H280" si="27">+G277</f>
        <v>0</v>
      </c>
      <c r="H276" s="32">
        <f t="shared" si="27"/>
        <v>0</v>
      </c>
      <c r="I276" s="24">
        <f t="shared" si="16"/>
        <v>0</v>
      </c>
    </row>
    <row r="277" spans="1:9" ht="73.5" hidden="1" customHeight="1">
      <c r="A277" s="47" t="s">
        <v>182</v>
      </c>
      <c r="B277" s="4" t="s">
        <v>164</v>
      </c>
      <c r="C277" s="4" t="s">
        <v>14</v>
      </c>
      <c r="D277" s="4" t="s">
        <v>16</v>
      </c>
      <c r="E277" s="4" t="s">
        <v>375</v>
      </c>
      <c r="F277" s="4"/>
      <c r="G277" s="32">
        <f t="shared" si="27"/>
        <v>0</v>
      </c>
      <c r="H277" s="32">
        <f t="shared" si="27"/>
        <v>0</v>
      </c>
      <c r="I277" s="24">
        <f t="shared" si="16"/>
        <v>0</v>
      </c>
    </row>
    <row r="278" spans="1:9" ht="52.5" hidden="1" customHeight="1">
      <c r="A278" s="48" t="s">
        <v>20</v>
      </c>
      <c r="B278" s="4" t="s">
        <v>164</v>
      </c>
      <c r="C278" s="4" t="s">
        <v>14</v>
      </c>
      <c r="D278" s="4" t="s">
        <v>16</v>
      </c>
      <c r="E278" s="4" t="s">
        <v>376</v>
      </c>
      <c r="F278" s="4" t="s">
        <v>17</v>
      </c>
      <c r="G278" s="32">
        <f t="shared" si="27"/>
        <v>0</v>
      </c>
      <c r="H278" s="32">
        <f t="shared" si="27"/>
        <v>0</v>
      </c>
      <c r="I278" s="24">
        <f t="shared" si="16"/>
        <v>0</v>
      </c>
    </row>
    <row r="279" spans="1:9" ht="47.25" hidden="1">
      <c r="A279" s="47" t="s">
        <v>52</v>
      </c>
      <c r="B279" s="4" t="s">
        <v>164</v>
      </c>
      <c r="C279" s="4" t="s">
        <v>14</v>
      </c>
      <c r="D279" s="4" t="s">
        <v>16</v>
      </c>
      <c r="E279" s="4" t="s">
        <v>376</v>
      </c>
      <c r="F279" s="4" t="s">
        <v>53</v>
      </c>
      <c r="G279" s="32">
        <f t="shared" si="27"/>
        <v>0</v>
      </c>
      <c r="H279" s="32">
        <f t="shared" si="27"/>
        <v>0</v>
      </c>
      <c r="I279" s="24">
        <f t="shared" si="16"/>
        <v>0</v>
      </c>
    </row>
    <row r="280" spans="1:9" ht="47.25" hidden="1">
      <c r="A280" s="47" t="s">
        <v>54</v>
      </c>
      <c r="B280" s="4" t="s">
        <v>164</v>
      </c>
      <c r="C280" s="4" t="s">
        <v>14</v>
      </c>
      <c r="D280" s="4" t="s">
        <v>16</v>
      </c>
      <c r="E280" s="4" t="s">
        <v>376</v>
      </c>
      <c r="F280" s="4" t="s">
        <v>55</v>
      </c>
      <c r="G280" s="32">
        <f t="shared" si="27"/>
        <v>0</v>
      </c>
      <c r="H280" s="32">
        <f t="shared" si="27"/>
        <v>0</v>
      </c>
      <c r="I280" s="24">
        <f t="shared" si="16"/>
        <v>0</v>
      </c>
    </row>
    <row r="281" spans="1:9" ht="47.25" hidden="1" customHeight="1">
      <c r="A281" s="47" t="s">
        <v>58</v>
      </c>
      <c r="B281" s="4" t="s">
        <v>164</v>
      </c>
      <c r="C281" s="4" t="s">
        <v>14</v>
      </c>
      <c r="D281" s="4" t="s">
        <v>16</v>
      </c>
      <c r="E281" s="4" t="s">
        <v>376</v>
      </c>
      <c r="F281" s="4" t="s">
        <v>59</v>
      </c>
      <c r="G281" s="32"/>
      <c r="H281" s="32"/>
      <c r="I281" s="24">
        <f t="shared" si="16"/>
        <v>0</v>
      </c>
    </row>
    <row r="282" spans="1:9" ht="43.5" customHeight="1">
      <c r="A282" s="47" t="s">
        <v>437</v>
      </c>
      <c r="B282" s="4" t="s">
        <v>164</v>
      </c>
      <c r="C282" s="4" t="s">
        <v>14</v>
      </c>
      <c r="D282" s="4" t="s">
        <v>98</v>
      </c>
      <c r="E282" s="4"/>
      <c r="F282" s="4"/>
      <c r="G282" s="32">
        <f t="shared" ref="G282:H287" si="28">+G283</f>
        <v>4078.81</v>
      </c>
      <c r="H282" s="32">
        <f t="shared" si="28"/>
        <v>3878.81</v>
      </c>
      <c r="I282" s="24">
        <f t="shared" si="16"/>
        <v>7957.62</v>
      </c>
    </row>
    <row r="283" spans="1:9" ht="31.5">
      <c r="A283" s="47" t="s">
        <v>179</v>
      </c>
      <c r="B283" s="4" t="s">
        <v>164</v>
      </c>
      <c r="C283" s="4" t="s">
        <v>14</v>
      </c>
      <c r="D283" s="4" t="s">
        <v>98</v>
      </c>
      <c r="E283" s="4" t="s">
        <v>317</v>
      </c>
      <c r="F283" s="4" t="s">
        <v>17</v>
      </c>
      <c r="G283" s="32">
        <f t="shared" si="28"/>
        <v>4078.81</v>
      </c>
      <c r="H283" s="32">
        <f t="shared" si="28"/>
        <v>3878.81</v>
      </c>
      <c r="I283" s="24">
        <f t="shared" si="16"/>
        <v>7957.62</v>
      </c>
    </row>
    <row r="284" spans="1:9" ht="63">
      <c r="A284" s="48" t="s">
        <v>18</v>
      </c>
      <c r="B284" s="4" t="s">
        <v>164</v>
      </c>
      <c r="C284" s="4" t="s">
        <v>14</v>
      </c>
      <c r="D284" s="4" t="s">
        <v>98</v>
      </c>
      <c r="E284" s="4" t="s">
        <v>372</v>
      </c>
      <c r="F284" s="4"/>
      <c r="G284" s="32">
        <f t="shared" si="28"/>
        <v>4078.81</v>
      </c>
      <c r="H284" s="32">
        <f t="shared" si="28"/>
        <v>3878.81</v>
      </c>
      <c r="I284" s="24">
        <f t="shared" si="16"/>
        <v>7957.62</v>
      </c>
    </row>
    <row r="285" spans="1:9" ht="63">
      <c r="A285" s="47" t="s">
        <v>20</v>
      </c>
      <c r="B285" s="4" t="s">
        <v>164</v>
      </c>
      <c r="C285" s="4" t="s">
        <v>14</v>
      </c>
      <c r="D285" s="4" t="s">
        <v>98</v>
      </c>
      <c r="E285" s="4" t="s">
        <v>373</v>
      </c>
      <c r="F285" s="4" t="s">
        <v>17</v>
      </c>
      <c r="G285" s="32">
        <f t="shared" si="28"/>
        <v>4078.81</v>
      </c>
      <c r="H285" s="32">
        <f t="shared" si="28"/>
        <v>3878.81</v>
      </c>
      <c r="I285" s="24">
        <f t="shared" si="16"/>
        <v>7957.62</v>
      </c>
    </row>
    <row r="286" spans="1:9" ht="78.75">
      <c r="A286" s="47" t="s">
        <v>21</v>
      </c>
      <c r="B286" s="4" t="s">
        <v>164</v>
      </c>
      <c r="C286" s="4" t="s">
        <v>14</v>
      </c>
      <c r="D286" s="4" t="s">
        <v>98</v>
      </c>
      <c r="E286" s="4" t="s">
        <v>373</v>
      </c>
      <c r="F286" s="4" t="s">
        <v>22</v>
      </c>
      <c r="G286" s="32">
        <f t="shared" si="28"/>
        <v>4078.81</v>
      </c>
      <c r="H286" s="32">
        <f t="shared" si="28"/>
        <v>3878.81</v>
      </c>
      <c r="I286" s="24">
        <f t="shared" si="16"/>
        <v>7957.62</v>
      </c>
    </row>
    <row r="287" spans="1:9" ht="15.75">
      <c r="A287" s="47" t="s">
        <v>23</v>
      </c>
      <c r="B287" s="4" t="s">
        <v>164</v>
      </c>
      <c r="C287" s="4" t="s">
        <v>14</v>
      </c>
      <c r="D287" s="4" t="s">
        <v>98</v>
      </c>
      <c r="E287" s="4" t="s">
        <v>373</v>
      </c>
      <c r="F287" s="4" t="s">
        <v>24</v>
      </c>
      <c r="G287" s="32">
        <f t="shared" si="28"/>
        <v>4078.81</v>
      </c>
      <c r="H287" s="32">
        <f t="shared" si="28"/>
        <v>3878.81</v>
      </c>
      <c r="I287" s="24">
        <f t="shared" si="16"/>
        <v>7957.62</v>
      </c>
    </row>
    <row r="288" spans="1:9" s="26" customFormat="1" ht="97.5" customHeight="1">
      <c r="A288" s="47" t="s">
        <v>25</v>
      </c>
      <c r="B288" s="4" t="s">
        <v>164</v>
      </c>
      <c r="C288" s="4" t="s">
        <v>14</v>
      </c>
      <c r="D288" s="4" t="s">
        <v>98</v>
      </c>
      <c r="E288" s="4" t="s">
        <v>180</v>
      </c>
      <c r="F288" s="4" t="s">
        <v>26</v>
      </c>
      <c r="G288" s="32">
        <v>4078.81</v>
      </c>
      <c r="H288" s="32">
        <v>3878.81</v>
      </c>
      <c r="I288" s="24">
        <f t="shared" si="16"/>
        <v>7957.62</v>
      </c>
    </row>
    <row r="289" spans="1:11" ht="31.5">
      <c r="A289" s="47" t="s">
        <v>183</v>
      </c>
      <c r="B289" s="4" t="s">
        <v>164</v>
      </c>
      <c r="C289" s="4" t="s">
        <v>14</v>
      </c>
      <c r="D289" s="4" t="s">
        <v>14</v>
      </c>
      <c r="E289" s="4" t="s">
        <v>29</v>
      </c>
      <c r="F289" s="4" t="s">
        <v>17</v>
      </c>
      <c r="G289" s="32">
        <f>+G290+G296</f>
        <v>970.2</v>
      </c>
      <c r="H289" s="32">
        <f>+H290+H296</f>
        <v>976.5</v>
      </c>
      <c r="I289" s="24">
        <f t="shared" si="16"/>
        <v>1946.7</v>
      </c>
    </row>
    <row r="290" spans="1:11" ht="31.5">
      <c r="A290" s="47" t="s">
        <v>184</v>
      </c>
      <c r="B290" s="4" t="s">
        <v>164</v>
      </c>
      <c r="C290" s="4" t="s">
        <v>14</v>
      </c>
      <c r="D290" s="4" t="s">
        <v>14</v>
      </c>
      <c r="E290" s="4" t="s">
        <v>377</v>
      </c>
      <c r="F290" s="4" t="s">
        <v>17</v>
      </c>
      <c r="G290" s="32">
        <f t="shared" ref="G290:H294" si="29">+G291</f>
        <v>970.2</v>
      </c>
      <c r="H290" s="32">
        <f t="shared" si="29"/>
        <v>976.5</v>
      </c>
      <c r="I290" s="24">
        <f t="shared" si="16"/>
        <v>1946.7</v>
      </c>
    </row>
    <row r="291" spans="1:11" ht="63">
      <c r="A291" s="50" t="s">
        <v>185</v>
      </c>
      <c r="B291" s="4" t="s">
        <v>164</v>
      </c>
      <c r="C291" s="4" t="s">
        <v>14</v>
      </c>
      <c r="D291" s="4" t="s">
        <v>14</v>
      </c>
      <c r="E291" s="4" t="s">
        <v>378</v>
      </c>
      <c r="F291" s="4"/>
      <c r="G291" s="32">
        <f t="shared" si="29"/>
        <v>970.2</v>
      </c>
      <c r="H291" s="32">
        <f t="shared" si="29"/>
        <v>976.5</v>
      </c>
      <c r="I291" s="24">
        <f t="shared" si="16"/>
        <v>1946.7</v>
      </c>
    </row>
    <row r="292" spans="1:11" ht="18" customHeight="1">
      <c r="A292" s="48" t="s">
        <v>186</v>
      </c>
      <c r="B292" s="4" t="s">
        <v>164</v>
      </c>
      <c r="C292" s="4" t="s">
        <v>14</v>
      </c>
      <c r="D292" s="4" t="s">
        <v>14</v>
      </c>
      <c r="E292" s="4" t="s">
        <v>379</v>
      </c>
      <c r="F292" s="4"/>
      <c r="G292" s="32">
        <f t="shared" si="29"/>
        <v>970.2</v>
      </c>
      <c r="H292" s="32">
        <f t="shared" si="29"/>
        <v>976.5</v>
      </c>
      <c r="I292" s="24">
        <f t="shared" si="16"/>
        <v>1946.7</v>
      </c>
    </row>
    <row r="293" spans="1:11" ht="78.75">
      <c r="A293" s="47" t="s">
        <v>21</v>
      </c>
      <c r="B293" s="4" t="s">
        <v>164</v>
      </c>
      <c r="C293" s="4" t="s">
        <v>14</v>
      </c>
      <c r="D293" s="4" t="s">
        <v>14</v>
      </c>
      <c r="E293" s="4" t="s">
        <v>379</v>
      </c>
      <c r="F293" s="4" t="s">
        <v>22</v>
      </c>
      <c r="G293" s="32">
        <f t="shared" si="29"/>
        <v>970.2</v>
      </c>
      <c r="H293" s="32">
        <f t="shared" si="29"/>
        <v>976.5</v>
      </c>
      <c r="I293" s="24">
        <f t="shared" si="16"/>
        <v>1946.7</v>
      </c>
    </row>
    <row r="294" spans="1:11" ht="15.75">
      <c r="A294" s="47" t="s">
        <v>23</v>
      </c>
      <c r="B294" s="4" t="s">
        <v>164</v>
      </c>
      <c r="C294" s="4" t="s">
        <v>14</v>
      </c>
      <c r="D294" s="4" t="s">
        <v>14</v>
      </c>
      <c r="E294" s="4" t="s">
        <v>379</v>
      </c>
      <c r="F294" s="4" t="s">
        <v>24</v>
      </c>
      <c r="G294" s="32">
        <f t="shared" si="29"/>
        <v>970.2</v>
      </c>
      <c r="H294" s="32">
        <f t="shared" si="29"/>
        <v>976.5</v>
      </c>
      <c r="I294" s="24">
        <f t="shared" si="16"/>
        <v>1946.7</v>
      </c>
    </row>
    <row r="295" spans="1:11" ht="94.5">
      <c r="A295" s="47" t="s">
        <v>25</v>
      </c>
      <c r="B295" s="4" t="s">
        <v>164</v>
      </c>
      <c r="C295" s="4" t="s">
        <v>14</v>
      </c>
      <c r="D295" s="4" t="s">
        <v>14</v>
      </c>
      <c r="E295" s="4" t="s">
        <v>379</v>
      </c>
      <c r="F295" s="4" t="s">
        <v>26</v>
      </c>
      <c r="G295" s="32">
        <v>970.2</v>
      </c>
      <c r="H295" s="32">
        <v>976.5</v>
      </c>
      <c r="I295" s="24">
        <f t="shared" ref="I295:I361" si="30">+G295+H295</f>
        <v>1946.7</v>
      </c>
      <c r="J295" s="6" t="s">
        <v>778</v>
      </c>
      <c r="K295" s="6" t="s">
        <v>779</v>
      </c>
    </row>
    <row r="296" spans="1:11" ht="51.75" hidden="1" customHeight="1">
      <c r="A296" s="48" t="s">
        <v>187</v>
      </c>
      <c r="B296" s="4" t="s">
        <v>164</v>
      </c>
      <c r="C296" s="4" t="s">
        <v>14</v>
      </c>
      <c r="D296" s="4" t="s">
        <v>14</v>
      </c>
      <c r="E296" s="4" t="s">
        <v>380</v>
      </c>
      <c r="F296" s="4"/>
      <c r="G296" s="32">
        <f t="shared" ref="G296:H298" si="31">+G297</f>
        <v>0</v>
      </c>
      <c r="H296" s="32">
        <f t="shared" si="31"/>
        <v>0</v>
      </c>
      <c r="I296" s="24">
        <f t="shared" si="30"/>
        <v>0</v>
      </c>
    </row>
    <row r="297" spans="1:11" ht="78.75" hidden="1">
      <c r="A297" s="47" t="s">
        <v>21</v>
      </c>
      <c r="B297" s="4" t="s">
        <v>164</v>
      </c>
      <c r="C297" s="4" t="s">
        <v>14</v>
      </c>
      <c r="D297" s="4" t="s">
        <v>14</v>
      </c>
      <c r="E297" s="4" t="s">
        <v>380</v>
      </c>
      <c r="F297" s="4" t="s">
        <v>22</v>
      </c>
      <c r="G297" s="32">
        <f t="shared" si="31"/>
        <v>0</v>
      </c>
      <c r="H297" s="32">
        <f t="shared" si="31"/>
        <v>0</v>
      </c>
      <c r="I297" s="24">
        <f t="shared" si="30"/>
        <v>0</v>
      </c>
    </row>
    <row r="298" spans="1:11" ht="15.75" hidden="1">
      <c r="A298" s="47" t="s">
        <v>23</v>
      </c>
      <c r="B298" s="4" t="s">
        <v>164</v>
      </c>
      <c r="C298" s="4" t="s">
        <v>14</v>
      </c>
      <c r="D298" s="4" t="s">
        <v>14</v>
      </c>
      <c r="E298" s="4" t="s">
        <v>380</v>
      </c>
      <c r="F298" s="4" t="s">
        <v>24</v>
      </c>
      <c r="G298" s="32">
        <f t="shared" si="31"/>
        <v>0</v>
      </c>
      <c r="H298" s="32">
        <f t="shared" si="31"/>
        <v>0</v>
      </c>
      <c r="I298" s="24">
        <f t="shared" si="30"/>
        <v>0</v>
      </c>
    </row>
    <row r="299" spans="1:11" ht="94.5" hidden="1">
      <c r="A299" s="47" t="s">
        <v>25</v>
      </c>
      <c r="B299" s="4" t="s">
        <v>164</v>
      </c>
      <c r="C299" s="4" t="s">
        <v>14</v>
      </c>
      <c r="D299" s="4" t="s">
        <v>14</v>
      </c>
      <c r="E299" s="4" t="s">
        <v>380</v>
      </c>
      <c r="F299" s="4" t="s">
        <v>26</v>
      </c>
      <c r="G299" s="32"/>
      <c r="H299" s="32"/>
      <c r="I299" s="24">
        <f t="shared" si="30"/>
        <v>0</v>
      </c>
    </row>
    <row r="300" spans="1:11" ht="31.5">
      <c r="A300" s="47" t="s">
        <v>188</v>
      </c>
      <c r="B300" s="4" t="s">
        <v>164</v>
      </c>
      <c r="C300" s="4" t="s">
        <v>14</v>
      </c>
      <c r="D300" s="4" t="s">
        <v>189</v>
      </c>
      <c r="E300" s="4" t="s">
        <v>29</v>
      </c>
      <c r="F300" s="4" t="s">
        <v>17</v>
      </c>
      <c r="G300" s="32">
        <f>+G301</f>
        <v>16421.400000000001</v>
      </c>
      <c r="H300" s="32">
        <f>+H301</f>
        <v>15761.4</v>
      </c>
      <c r="I300" s="24">
        <f t="shared" si="30"/>
        <v>32182.800000000003</v>
      </c>
    </row>
    <row r="301" spans="1:11" ht="63">
      <c r="A301" s="47" t="s">
        <v>190</v>
      </c>
      <c r="B301" s="4" t="s">
        <v>164</v>
      </c>
      <c r="C301" s="4" t="s">
        <v>14</v>
      </c>
      <c r="D301" s="4" t="s">
        <v>189</v>
      </c>
      <c r="E301" s="4" t="s">
        <v>381</v>
      </c>
      <c r="F301" s="4"/>
      <c r="G301" s="32">
        <f>+G302+G314</f>
        <v>16421.400000000001</v>
      </c>
      <c r="H301" s="32">
        <f>+H302+H314</f>
        <v>15761.4</v>
      </c>
      <c r="I301" s="24">
        <f t="shared" si="30"/>
        <v>32182.800000000003</v>
      </c>
    </row>
    <row r="302" spans="1:11" ht="78.75">
      <c r="A302" s="47" t="s">
        <v>73</v>
      </c>
      <c r="B302" s="4" t="s">
        <v>164</v>
      </c>
      <c r="C302" s="4" t="s">
        <v>14</v>
      </c>
      <c r="D302" s="4" t="s">
        <v>189</v>
      </c>
      <c r="E302" s="4" t="s">
        <v>382</v>
      </c>
      <c r="F302" s="4"/>
      <c r="G302" s="32">
        <f>+G303</f>
        <v>1578.5900000000001</v>
      </c>
      <c r="H302" s="32">
        <f>+H303</f>
        <v>1578.5900000000001</v>
      </c>
      <c r="I302" s="24">
        <f t="shared" si="30"/>
        <v>3157.1800000000003</v>
      </c>
    </row>
    <row r="303" spans="1:11" ht="63">
      <c r="A303" s="47" t="s">
        <v>148</v>
      </c>
      <c r="B303" s="4" t="s">
        <v>164</v>
      </c>
      <c r="C303" s="4" t="s">
        <v>14</v>
      </c>
      <c r="D303" s="4" t="s">
        <v>189</v>
      </c>
      <c r="E303" s="4" t="s">
        <v>383</v>
      </c>
      <c r="F303" s="4" t="s">
        <v>17</v>
      </c>
      <c r="G303" s="32">
        <f>+G304</f>
        <v>1578.5900000000001</v>
      </c>
      <c r="H303" s="32">
        <f>+H304</f>
        <v>1578.5900000000001</v>
      </c>
      <c r="I303" s="24">
        <f t="shared" si="30"/>
        <v>3157.1800000000003</v>
      </c>
    </row>
    <row r="304" spans="1:11" ht="15.75">
      <c r="A304" s="47" t="s">
        <v>149</v>
      </c>
      <c r="B304" s="4" t="s">
        <v>164</v>
      </c>
      <c r="C304" s="4" t="s">
        <v>14</v>
      </c>
      <c r="D304" s="4" t="s">
        <v>189</v>
      </c>
      <c r="E304" s="4" t="s">
        <v>383</v>
      </c>
      <c r="F304" s="4" t="s">
        <v>17</v>
      </c>
      <c r="G304" s="32">
        <f>+G305+G310</f>
        <v>1578.5900000000001</v>
      </c>
      <c r="H304" s="32">
        <f>+H305+H310</f>
        <v>1578.5900000000001</v>
      </c>
      <c r="I304" s="24">
        <f t="shared" si="30"/>
        <v>3157.1800000000003</v>
      </c>
    </row>
    <row r="305" spans="1:9" ht="110.25">
      <c r="A305" s="47" t="s">
        <v>42</v>
      </c>
      <c r="B305" s="4" t="s">
        <v>164</v>
      </c>
      <c r="C305" s="4" t="s">
        <v>14</v>
      </c>
      <c r="D305" s="4" t="s">
        <v>189</v>
      </c>
      <c r="E305" s="4" t="s">
        <v>383</v>
      </c>
      <c r="F305" s="4" t="s">
        <v>43</v>
      </c>
      <c r="G305" s="32">
        <f>+G306</f>
        <v>1573.5900000000001</v>
      </c>
      <c r="H305" s="32">
        <f>+H306</f>
        <v>1573.5900000000001</v>
      </c>
      <c r="I305" s="24">
        <f t="shared" si="30"/>
        <v>3147.1800000000003</v>
      </c>
    </row>
    <row r="306" spans="1:9" ht="47.25">
      <c r="A306" s="47" t="s">
        <v>74</v>
      </c>
      <c r="B306" s="4" t="s">
        <v>164</v>
      </c>
      <c r="C306" s="4" t="s">
        <v>14</v>
      </c>
      <c r="D306" s="4" t="s">
        <v>189</v>
      </c>
      <c r="E306" s="4" t="s">
        <v>383</v>
      </c>
      <c r="F306" s="4" t="s">
        <v>75</v>
      </c>
      <c r="G306" s="32">
        <f>+G307+G308+G309</f>
        <v>1573.5900000000001</v>
      </c>
      <c r="H306" s="32">
        <f>+H307+H308+H309</f>
        <v>1573.5900000000001</v>
      </c>
      <c r="I306" s="24">
        <f t="shared" si="30"/>
        <v>3147.1800000000003</v>
      </c>
    </row>
    <row r="307" spans="1:9" ht="31.5">
      <c r="A307" s="47" t="s">
        <v>46</v>
      </c>
      <c r="B307" s="4" t="s">
        <v>164</v>
      </c>
      <c r="C307" s="4" t="s">
        <v>14</v>
      </c>
      <c r="D307" s="4" t="s">
        <v>189</v>
      </c>
      <c r="E307" s="4" t="s">
        <v>383</v>
      </c>
      <c r="F307" s="4" t="s">
        <v>76</v>
      </c>
      <c r="G307" s="32">
        <v>1181.71</v>
      </c>
      <c r="H307" s="32">
        <v>1181.71</v>
      </c>
      <c r="I307" s="24">
        <f t="shared" si="30"/>
        <v>2363.42</v>
      </c>
    </row>
    <row r="308" spans="1:9" ht="31.5">
      <c r="A308" s="47" t="s">
        <v>48</v>
      </c>
      <c r="B308" s="4" t="s">
        <v>164</v>
      </c>
      <c r="C308" s="4" t="s">
        <v>14</v>
      </c>
      <c r="D308" s="4" t="s">
        <v>189</v>
      </c>
      <c r="E308" s="4" t="s">
        <v>383</v>
      </c>
      <c r="F308" s="4" t="s">
        <v>77</v>
      </c>
      <c r="G308" s="32">
        <v>35</v>
      </c>
      <c r="H308" s="32">
        <v>35</v>
      </c>
      <c r="I308" s="24">
        <f t="shared" si="30"/>
        <v>70</v>
      </c>
    </row>
    <row r="309" spans="1:9" ht="94.5">
      <c r="A309" s="47" t="s">
        <v>78</v>
      </c>
      <c r="B309" s="4" t="s">
        <v>164</v>
      </c>
      <c r="C309" s="4" t="s">
        <v>14</v>
      </c>
      <c r="D309" s="4" t="s">
        <v>189</v>
      </c>
      <c r="E309" s="4" t="s">
        <v>383</v>
      </c>
      <c r="F309" s="4" t="s">
        <v>79</v>
      </c>
      <c r="G309" s="32">
        <v>356.88</v>
      </c>
      <c r="H309" s="32">
        <v>356.88</v>
      </c>
      <c r="I309" s="24">
        <f t="shared" si="30"/>
        <v>713.76</v>
      </c>
    </row>
    <row r="310" spans="1:9" ht="47.25">
      <c r="A310" s="47" t="s">
        <v>52</v>
      </c>
      <c r="B310" s="4" t="s">
        <v>164</v>
      </c>
      <c r="C310" s="4" t="s">
        <v>14</v>
      </c>
      <c r="D310" s="4" t="s">
        <v>189</v>
      </c>
      <c r="E310" s="4" t="s">
        <v>383</v>
      </c>
      <c r="F310" s="4" t="s">
        <v>53</v>
      </c>
      <c r="G310" s="32">
        <f>+G311</f>
        <v>5</v>
      </c>
      <c r="H310" s="32">
        <f>+H311</f>
        <v>5</v>
      </c>
      <c r="I310" s="24">
        <f t="shared" si="30"/>
        <v>10</v>
      </c>
    </row>
    <row r="311" spans="1:9" ht="47.25">
      <c r="A311" s="47" t="s">
        <v>54</v>
      </c>
      <c r="B311" s="4" t="s">
        <v>164</v>
      </c>
      <c r="C311" s="4" t="s">
        <v>14</v>
      </c>
      <c r="D311" s="4" t="s">
        <v>189</v>
      </c>
      <c r="E311" s="4" t="s">
        <v>383</v>
      </c>
      <c r="F311" s="4" t="s">
        <v>55</v>
      </c>
      <c r="G311" s="32">
        <f>+G312+G313</f>
        <v>5</v>
      </c>
      <c r="H311" s="32">
        <f>+H312+H313</f>
        <v>5</v>
      </c>
      <c r="I311" s="24">
        <f t="shared" si="30"/>
        <v>10</v>
      </c>
    </row>
    <row r="312" spans="1:9" ht="47.25" hidden="1">
      <c r="A312" s="47" t="s">
        <v>150</v>
      </c>
      <c r="B312" s="4" t="s">
        <v>164</v>
      </c>
      <c r="C312" s="4" t="s">
        <v>14</v>
      </c>
      <c r="D312" s="4" t="s">
        <v>189</v>
      </c>
      <c r="E312" s="4" t="s">
        <v>383</v>
      </c>
      <c r="F312" s="4" t="s">
        <v>57</v>
      </c>
      <c r="G312" s="32"/>
      <c r="H312" s="32"/>
      <c r="I312" s="24">
        <f t="shared" si="30"/>
        <v>0</v>
      </c>
    </row>
    <row r="313" spans="1:9" ht="47.25">
      <c r="A313" s="47" t="s">
        <v>58</v>
      </c>
      <c r="B313" s="4" t="s">
        <v>164</v>
      </c>
      <c r="C313" s="4" t="s">
        <v>14</v>
      </c>
      <c r="D313" s="4" t="s">
        <v>189</v>
      </c>
      <c r="E313" s="4" t="s">
        <v>383</v>
      </c>
      <c r="F313" s="4" t="s">
        <v>59</v>
      </c>
      <c r="G313" s="32">
        <v>5</v>
      </c>
      <c r="H313" s="32">
        <v>5</v>
      </c>
      <c r="I313" s="24">
        <f t="shared" si="30"/>
        <v>10</v>
      </c>
    </row>
    <row r="314" spans="1:9" ht="63">
      <c r="A314" s="47" t="s">
        <v>80</v>
      </c>
      <c r="B314" s="4" t="s">
        <v>164</v>
      </c>
      <c r="C314" s="4" t="s">
        <v>14</v>
      </c>
      <c r="D314" s="4" t="s">
        <v>189</v>
      </c>
      <c r="E314" s="4" t="s">
        <v>384</v>
      </c>
      <c r="F314" s="4" t="s">
        <v>17</v>
      </c>
      <c r="G314" s="32">
        <f>+G315</f>
        <v>14842.81</v>
      </c>
      <c r="H314" s="32">
        <f>+H315</f>
        <v>14182.81</v>
      </c>
      <c r="I314" s="24">
        <f t="shared" si="30"/>
        <v>29025.62</v>
      </c>
    </row>
    <row r="315" spans="1:9" ht="31.5">
      <c r="A315" s="47" t="s">
        <v>136</v>
      </c>
      <c r="B315" s="4" t="s">
        <v>164</v>
      </c>
      <c r="C315" s="4" t="s">
        <v>14</v>
      </c>
      <c r="D315" s="4" t="s">
        <v>189</v>
      </c>
      <c r="E315" s="4" t="s">
        <v>385</v>
      </c>
      <c r="F315" s="4" t="s">
        <v>17</v>
      </c>
      <c r="G315" s="32">
        <f>+G316</f>
        <v>14842.81</v>
      </c>
      <c r="H315" s="32">
        <f>+H316</f>
        <v>14182.81</v>
      </c>
      <c r="I315" s="24">
        <f t="shared" si="30"/>
        <v>29025.62</v>
      </c>
    </row>
    <row r="316" spans="1:9" ht="110.25">
      <c r="A316" s="47" t="s">
        <v>42</v>
      </c>
      <c r="B316" s="4" t="s">
        <v>164</v>
      </c>
      <c r="C316" s="4" t="s">
        <v>14</v>
      </c>
      <c r="D316" s="4" t="s">
        <v>189</v>
      </c>
      <c r="E316" s="4" t="s">
        <v>385</v>
      </c>
      <c r="F316" s="4" t="s">
        <v>43</v>
      </c>
      <c r="G316" s="32">
        <f>+G317+G321+G325</f>
        <v>14842.81</v>
      </c>
      <c r="H316" s="32">
        <f>+H317+H321+H325</f>
        <v>14182.81</v>
      </c>
      <c r="I316" s="24">
        <f t="shared" si="30"/>
        <v>29025.62</v>
      </c>
    </row>
    <row r="317" spans="1:9" ht="31.5">
      <c r="A317" s="47" t="s">
        <v>44</v>
      </c>
      <c r="B317" s="4" t="s">
        <v>164</v>
      </c>
      <c r="C317" s="4" t="s">
        <v>14</v>
      </c>
      <c r="D317" s="4" t="s">
        <v>189</v>
      </c>
      <c r="E317" s="4" t="s">
        <v>385</v>
      </c>
      <c r="F317" s="4" t="s">
        <v>45</v>
      </c>
      <c r="G317" s="32">
        <f>+G318+G319+G320</f>
        <v>13573.23</v>
      </c>
      <c r="H317" s="32">
        <f>+H318+H319+H320</f>
        <v>13573.23</v>
      </c>
      <c r="I317" s="24">
        <f t="shared" si="30"/>
        <v>27146.46</v>
      </c>
    </row>
    <row r="318" spans="1:9" ht="31.5">
      <c r="A318" s="47" t="s">
        <v>46</v>
      </c>
      <c r="B318" s="4" t="s">
        <v>164</v>
      </c>
      <c r="C318" s="4" t="s">
        <v>14</v>
      </c>
      <c r="D318" s="4" t="s">
        <v>189</v>
      </c>
      <c r="E318" s="4" t="s">
        <v>385</v>
      </c>
      <c r="F318" s="4" t="s">
        <v>47</v>
      </c>
      <c r="G318" s="32">
        <v>10424.91</v>
      </c>
      <c r="H318" s="32">
        <v>10424.91</v>
      </c>
      <c r="I318" s="24">
        <f t="shared" si="30"/>
        <v>20849.82</v>
      </c>
    </row>
    <row r="319" spans="1:9" ht="31.5" hidden="1">
      <c r="A319" s="47" t="s">
        <v>48</v>
      </c>
      <c r="B319" s="4" t="s">
        <v>164</v>
      </c>
      <c r="C319" s="4" t="s">
        <v>14</v>
      </c>
      <c r="D319" s="4" t="s">
        <v>189</v>
      </c>
      <c r="E319" s="4" t="s">
        <v>385</v>
      </c>
      <c r="F319" s="27" t="s">
        <v>49</v>
      </c>
      <c r="G319" s="32"/>
      <c r="H319" s="32"/>
      <c r="I319" s="24">
        <f t="shared" si="30"/>
        <v>0</v>
      </c>
    </row>
    <row r="320" spans="1:9" ht="71.25" customHeight="1">
      <c r="A320" s="47" t="s">
        <v>50</v>
      </c>
      <c r="B320" s="4" t="s">
        <v>164</v>
      </c>
      <c r="C320" s="4" t="s">
        <v>14</v>
      </c>
      <c r="D320" s="4" t="s">
        <v>189</v>
      </c>
      <c r="E320" s="4" t="s">
        <v>385</v>
      </c>
      <c r="F320" s="4" t="s">
        <v>51</v>
      </c>
      <c r="G320" s="32">
        <v>3148.32</v>
      </c>
      <c r="H320" s="32">
        <v>3148.32</v>
      </c>
      <c r="I320" s="24">
        <f t="shared" si="30"/>
        <v>6296.64</v>
      </c>
    </row>
    <row r="321" spans="1:9" ht="47.25">
      <c r="A321" s="47" t="s">
        <v>52</v>
      </c>
      <c r="B321" s="4" t="s">
        <v>164</v>
      </c>
      <c r="C321" s="4" t="s">
        <v>14</v>
      </c>
      <c r="D321" s="4" t="s">
        <v>189</v>
      </c>
      <c r="E321" s="4" t="s">
        <v>385</v>
      </c>
      <c r="F321" s="4" t="s">
        <v>53</v>
      </c>
      <c r="G321" s="32">
        <f>+G322</f>
        <v>1206.58</v>
      </c>
      <c r="H321" s="32">
        <f>+H322</f>
        <v>546.58000000000004</v>
      </c>
      <c r="I321" s="24">
        <f t="shared" si="30"/>
        <v>1753.1599999999999</v>
      </c>
    </row>
    <row r="322" spans="1:9" ht="47.25">
      <c r="A322" s="47" t="s">
        <v>54</v>
      </c>
      <c r="B322" s="4" t="s">
        <v>164</v>
      </c>
      <c r="C322" s="4" t="s">
        <v>14</v>
      </c>
      <c r="D322" s="4" t="s">
        <v>189</v>
      </c>
      <c r="E322" s="4" t="s">
        <v>385</v>
      </c>
      <c r="F322" s="4" t="s">
        <v>55</v>
      </c>
      <c r="G322" s="32">
        <f>+G323+G324</f>
        <v>1206.58</v>
      </c>
      <c r="H322" s="32">
        <f>+H323+H324</f>
        <v>546.58000000000004</v>
      </c>
      <c r="I322" s="24">
        <f t="shared" si="30"/>
        <v>1753.1599999999999</v>
      </c>
    </row>
    <row r="323" spans="1:9" ht="47.25">
      <c r="A323" s="47" t="s">
        <v>150</v>
      </c>
      <c r="B323" s="4" t="s">
        <v>164</v>
      </c>
      <c r="C323" s="4" t="s">
        <v>14</v>
      </c>
      <c r="D323" s="4" t="s">
        <v>189</v>
      </c>
      <c r="E323" s="4" t="s">
        <v>385</v>
      </c>
      <c r="F323" s="4" t="s">
        <v>57</v>
      </c>
      <c r="G323" s="32">
        <v>255.4</v>
      </c>
      <c r="H323" s="32">
        <v>95.4</v>
      </c>
      <c r="I323" s="24">
        <f t="shared" si="30"/>
        <v>350.8</v>
      </c>
    </row>
    <row r="324" spans="1:9" ht="47.25">
      <c r="A324" s="47" t="s">
        <v>58</v>
      </c>
      <c r="B324" s="4" t="s">
        <v>164</v>
      </c>
      <c r="C324" s="4" t="s">
        <v>14</v>
      </c>
      <c r="D324" s="4" t="s">
        <v>189</v>
      </c>
      <c r="E324" s="4" t="s">
        <v>385</v>
      </c>
      <c r="F324" s="4" t="s">
        <v>59</v>
      </c>
      <c r="G324" s="32">
        <v>951.18</v>
      </c>
      <c r="H324" s="32">
        <v>451.18</v>
      </c>
      <c r="I324" s="24">
        <f>+G324+H324</f>
        <v>1402.36</v>
      </c>
    </row>
    <row r="325" spans="1:9" ht="15.75">
      <c r="A325" s="47" t="s">
        <v>60</v>
      </c>
      <c r="B325" s="4" t="s">
        <v>164</v>
      </c>
      <c r="C325" s="4" t="s">
        <v>14</v>
      </c>
      <c r="D325" s="4" t="s">
        <v>189</v>
      </c>
      <c r="E325" s="4" t="s">
        <v>385</v>
      </c>
      <c r="F325" s="4" t="s">
        <v>61</v>
      </c>
      <c r="G325" s="32">
        <f>G326+G328</f>
        <v>63</v>
      </c>
      <c r="H325" s="32">
        <f>H326+H328</f>
        <v>63</v>
      </c>
      <c r="I325" s="24">
        <f t="shared" ref="I325:I327" si="32">+G325+H325</f>
        <v>126</v>
      </c>
    </row>
    <row r="326" spans="1:9" ht="15.75" hidden="1">
      <c r="A326" s="47" t="s">
        <v>588</v>
      </c>
      <c r="B326" s="4" t="s">
        <v>164</v>
      </c>
      <c r="C326" s="4" t="s">
        <v>14</v>
      </c>
      <c r="D326" s="4" t="s">
        <v>189</v>
      </c>
      <c r="E326" s="4" t="s">
        <v>385</v>
      </c>
      <c r="F326" s="4" t="s">
        <v>585</v>
      </c>
      <c r="G326" s="32">
        <f>+G327</f>
        <v>0</v>
      </c>
      <c r="H326" s="32">
        <f>+H327</f>
        <v>0</v>
      </c>
      <c r="I326" s="24">
        <f t="shared" si="32"/>
        <v>0</v>
      </c>
    </row>
    <row r="327" spans="1:9" ht="63" hidden="1">
      <c r="A327" s="47" t="s">
        <v>587</v>
      </c>
      <c r="B327" s="4" t="s">
        <v>164</v>
      </c>
      <c r="C327" s="4" t="s">
        <v>14</v>
      </c>
      <c r="D327" s="4" t="s">
        <v>189</v>
      </c>
      <c r="E327" s="4" t="s">
        <v>385</v>
      </c>
      <c r="F327" s="4" t="s">
        <v>586</v>
      </c>
      <c r="G327" s="32"/>
      <c r="H327" s="32"/>
      <c r="I327" s="24">
        <f t="shared" si="32"/>
        <v>0</v>
      </c>
    </row>
    <row r="328" spans="1:9" ht="63">
      <c r="A328" s="47" t="s">
        <v>81</v>
      </c>
      <c r="B328" s="4" t="s">
        <v>164</v>
      </c>
      <c r="C328" s="4" t="s">
        <v>14</v>
      </c>
      <c r="D328" s="4" t="s">
        <v>189</v>
      </c>
      <c r="E328" s="4" t="s">
        <v>385</v>
      </c>
      <c r="F328" s="4" t="s">
        <v>63</v>
      </c>
      <c r="G328" s="32">
        <f>+G329+G330+G331</f>
        <v>63</v>
      </c>
      <c r="H328" s="32">
        <f>+H329+H330+H331</f>
        <v>63</v>
      </c>
      <c r="I328" s="32">
        <f t="shared" ref="I328" si="33">+I329+I330+I331</f>
        <v>126</v>
      </c>
    </row>
    <row r="329" spans="1:9" ht="31.5">
      <c r="A329" s="47" t="s">
        <v>64</v>
      </c>
      <c r="B329" s="4" t="s">
        <v>164</v>
      </c>
      <c r="C329" s="4" t="s">
        <v>14</v>
      </c>
      <c r="D329" s="4" t="s">
        <v>189</v>
      </c>
      <c r="E329" s="4" t="s">
        <v>385</v>
      </c>
      <c r="F329" s="4" t="s">
        <v>65</v>
      </c>
      <c r="G329" s="32">
        <v>33</v>
      </c>
      <c r="H329" s="32">
        <v>33</v>
      </c>
      <c r="I329" s="24">
        <f t="shared" si="30"/>
        <v>66</v>
      </c>
    </row>
    <row r="330" spans="1:9" ht="31.5">
      <c r="A330" s="47" t="s">
        <v>66</v>
      </c>
      <c r="B330" s="4" t="s">
        <v>164</v>
      </c>
      <c r="C330" s="4" t="s">
        <v>14</v>
      </c>
      <c r="D330" s="4" t="s">
        <v>189</v>
      </c>
      <c r="E330" s="4" t="s">
        <v>385</v>
      </c>
      <c r="F330" s="4" t="s">
        <v>67</v>
      </c>
      <c r="G330" s="32">
        <v>12</v>
      </c>
      <c r="H330" s="32">
        <v>12</v>
      </c>
      <c r="I330" s="24">
        <f t="shared" si="30"/>
        <v>24</v>
      </c>
    </row>
    <row r="331" spans="1:9" ht="15.75">
      <c r="A331" s="54" t="s">
        <v>211</v>
      </c>
      <c r="B331" s="4" t="s">
        <v>164</v>
      </c>
      <c r="C331" s="4" t="s">
        <v>14</v>
      </c>
      <c r="D331" s="4" t="s">
        <v>189</v>
      </c>
      <c r="E331" s="4" t="s">
        <v>385</v>
      </c>
      <c r="F331" s="4" t="s">
        <v>212</v>
      </c>
      <c r="G331" s="32">
        <v>18</v>
      </c>
      <c r="H331" s="32">
        <v>18</v>
      </c>
      <c r="I331" s="24">
        <f t="shared" si="30"/>
        <v>36</v>
      </c>
    </row>
    <row r="332" spans="1:9" ht="15.75">
      <c r="A332" s="47" t="s">
        <v>86</v>
      </c>
      <c r="B332" s="4" t="s">
        <v>164</v>
      </c>
      <c r="C332" s="4" t="s">
        <v>85</v>
      </c>
      <c r="D332" s="4"/>
      <c r="E332" s="4"/>
      <c r="F332" s="4"/>
      <c r="G332" s="32">
        <f>+G333+G340</f>
        <v>4178.2</v>
      </c>
      <c r="H332" s="32">
        <f>+H333+H340</f>
        <v>4199</v>
      </c>
      <c r="I332" s="24">
        <f t="shared" si="30"/>
        <v>8377.2000000000007</v>
      </c>
    </row>
    <row r="333" spans="1:9" ht="16.5" customHeight="1">
      <c r="A333" s="47" t="s">
        <v>118</v>
      </c>
      <c r="B333" s="4" t="s">
        <v>164</v>
      </c>
      <c r="C333" s="4" t="s">
        <v>85</v>
      </c>
      <c r="D333" s="4" t="s">
        <v>98</v>
      </c>
      <c r="E333" s="4"/>
      <c r="F333" s="4"/>
      <c r="G333" s="32">
        <f t="shared" ref="G333:H338" si="34">+G334</f>
        <v>943.8</v>
      </c>
      <c r="H333" s="32">
        <f t="shared" si="34"/>
        <v>943.8</v>
      </c>
      <c r="I333" s="24">
        <f t="shared" si="30"/>
        <v>1887.6</v>
      </c>
    </row>
    <row r="334" spans="1:9" ht="31.5">
      <c r="A334" s="47" t="s">
        <v>166</v>
      </c>
      <c r="B334" s="4" t="s">
        <v>164</v>
      </c>
      <c r="C334" s="4" t="s">
        <v>85</v>
      </c>
      <c r="D334" s="4" t="s">
        <v>98</v>
      </c>
      <c r="E334" s="4" t="s">
        <v>386</v>
      </c>
      <c r="F334" s="4"/>
      <c r="G334" s="32">
        <f t="shared" si="34"/>
        <v>943.8</v>
      </c>
      <c r="H334" s="32">
        <f t="shared" si="34"/>
        <v>943.8</v>
      </c>
      <c r="I334" s="24">
        <f t="shared" si="30"/>
        <v>1887.6</v>
      </c>
    </row>
    <row r="335" spans="1:9" ht="90">
      <c r="A335" s="51" t="s">
        <v>191</v>
      </c>
      <c r="B335" s="4" t="s">
        <v>164</v>
      </c>
      <c r="C335" s="4" t="s">
        <v>85</v>
      </c>
      <c r="D335" s="4" t="s">
        <v>98</v>
      </c>
      <c r="E335" s="4" t="s">
        <v>387</v>
      </c>
      <c r="F335" s="4"/>
      <c r="G335" s="32">
        <f t="shared" si="34"/>
        <v>943.8</v>
      </c>
      <c r="H335" s="32">
        <f t="shared" si="34"/>
        <v>943.8</v>
      </c>
      <c r="I335" s="24">
        <f t="shared" si="30"/>
        <v>1887.6</v>
      </c>
    </row>
    <row r="336" spans="1:9" ht="45">
      <c r="A336" s="51" t="s">
        <v>192</v>
      </c>
      <c r="B336" s="4" t="s">
        <v>164</v>
      </c>
      <c r="C336" s="4" t="s">
        <v>85</v>
      </c>
      <c r="D336" s="4" t="s">
        <v>98</v>
      </c>
      <c r="E336" s="4" t="s">
        <v>388</v>
      </c>
      <c r="F336" s="4"/>
      <c r="G336" s="32">
        <f t="shared" si="34"/>
        <v>943.8</v>
      </c>
      <c r="H336" s="32">
        <f t="shared" si="34"/>
        <v>943.8</v>
      </c>
      <c r="I336" s="24">
        <f t="shared" si="30"/>
        <v>1887.6</v>
      </c>
    </row>
    <row r="337" spans="1:9" ht="78.75">
      <c r="A337" s="47" t="s">
        <v>21</v>
      </c>
      <c r="B337" s="4" t="s">
        <v>164</v>
      </c>
      <c r="C337" s="4" t="s">
        <v>85</v>
      </c>
      <c r="D337" s="4" t="s">
        <v>98</v>
      </c>
      <c r="E337" s="4" t="s">
        <v>389</v>
      </c>
      <c r="F337" s="4" t="s">
        <v>22</v>
      </c>
      <c r="G337" s="32">
        <f t="shared" si="34"/>
        <v>943.8</v>
      </c>
      <c r="H337" s="32">
        <f t="shared" si="34"/>
        <v>943.8</v>
      </c>
      <c r="I337" s="24">
        <f t="shared" si="30"/>
        <v>1887.6</v>
      </c>
    </row>
    <row r="338" spans="1:9" ht="15.75">
      <c r="A338" s="47" t="s">
        <v>23</v>
      </c>
      <c r="B338" s="4" t="s">
        <v>164</v>
      </c>
      <c r="C338" s="4" t="s">
        <v>85</v>
      </c>
      <c r="D338" s="4" t="s">
        <v>98</v>
      </c>
      <c r="E338" s="4" t="s">
        <v>389</v>
      </c>
      <c r="F338" s="4" t="s">
        <v>24</v>
      </c>
      <c r="G338" s="32">
        <f t="shared" si="34"/>
        <v>943.8</v>
      </c>
      <c r="H338" s="32">
        <f t="shared" si="34"/>
        <v>943.8</v>
      </c>
      <c r="I338" s="24">
        <f t="shared" si="30"/>
        <v>1887.6</v>
      </c>
    </row>
    <row r="339" spans="1:9" ht="94.5">
      <c r="A339" s="47" t="s">
        <v>25</v>
      </c>
      <c r="B339" s="4" t="s">
        <v>164</v>
      </c>
      <c r="C339" s="4" t="s">
        <v>85</v>
      </c>
      <c r="D339" s="4" t="s">
        <v>98</v>
      </c>
      <c r="E339" s="4" t="s">
        <v>389</v>
      </c>
      <c r="F339" s="4" t="s">
        <v>26</v>
      </c>
      <c r="G339" s="32">
        <v>943.8</v>
      </c>
      <c r="H339" s="32">
        <v>943.8</v>
      </c>
      <c r="I339" s="24">
        <f t="shared" si="30"/>
        <v>1887.6</v>
      </c>
    </row>
    <row r="340" spans="1:9" ht="15.75">
      <c r="A340" s="47" t="s">
        <v>118</v>
      </c>
      <c r="B340" s="4" t="s">
        <v>164</v>
      </c>
      <c r="C340" s="4" t="s">
        <v>85</v>
      </c>
      <c r="D340" s="4" t="s">
        <v>71</v>
      </c>
      <c r="E340" s="4" t="s">
        <v>29</v>
      </c>
      <c r="F340" s="4" t="s">
        <v>17</v>
      </c>
      <c r="G340" s="32">
        <f t="shared" ref="G340:H345" si="35">+G341</f>
        <v>3234.4</v>
      </c>
      <c r="H340" s="32">
        <f t="shared" si="35"/>
        <v>3255.2</v>
      </c>
      <c r="I340" s="24">
        <f t="shared" si="30"/>
        <v>6489.6</v>
      </c>
    </row>
    <row r="341" spans="1:9" ht="31.5">
      <c r="A341" s="47" t="s">
        <v>193</v>
      </c>
      <c r="B341" s="4" t="s">
        <v>164</v>
      </c>
      <c r="C341" s="4" t="s">
        <v>85</v>
      </c>
      <c r="D341" s="4" t="s">
        <v>71</v>
      </c>
      <c r="E341" s="4" t="s">
        <v>390</v>
      </c>
      <c r="F341" s="4" t="s">
        <v>17</v>
      </c>
      <c r="G341" s="32">
        <f t="shared" si="35"/>
        <v>3234.4</v>
      </c>
      <c r="H341" s="32">
        <f t="shared" si="35"/>
        <v>3255.2</v>
      </c>
      <c r="I341" s="24">
        <f t="shared" si="30"/>
        <v>6489.6</v>
      </c>
    </row>
    <row r="342" spans="1:9" ht="63">
      <c r="A342" s="47" t="s">
        <v>194</v>
      </c>
      <c r="B342" s="4" t="s">
        <v>164</v>
      </c>
      <c r="C342" s="4" t="s">
        <v>85</v>
      </c>
      <c r="D342" s="4" t="s">
        <v>71</v>
      </c>
      <c r="E342" s="4" t="s">
        <v>391</v>
      </c>
      <c r="F342" s="4"/>
      <c r="G342" s="32">
        <f t="shared" si="35"/>
        <v>3234.4</v>
      </c>
      <c r="H342" s="32">
        <f t="shared" si="35"/>
        <v>3255.2</v>
      </c>
      <c r="I342" s="24">
        <f t="shared" si="30"/>
        <v>6489.6</v>
      </c>
    </row>
    <row r="343" spans="1:9" ht="110.25">
      <c r="A343" s="47" t="s">
        <v>195</v>
      </c>
      <c r="B343" s="4" t="s">
        <v>164</v>
      </c>
      <c r="C343" s="4" t="s">
        <v>85</v>
      </c>
      <c r="D343" s="4" t="s">
        <v>71</v>
      </c>
      <c r="E343" s="4" t="s">
        <v>392</v>
      </c>
      <c r="F343" s="4"/>
      <c r="G343" s="32">
        <f t="shared" si="35"/>
        <v>3234.4</v>
      </c>
      <c r="H343" s="32">
        <f t="shared" si="35"/>
        <v>3255.2</v>
      </c>
      <c r="I343" s="24">
        <f t="shared" si="30"/>
        <v>6489.6</v>
      </c>
    </row>
    <row r="344" spans="1:9" ht="31.5">
      <c r="A344" s="47" t="s">
        <v>103</v>
      </c>
      <c r="B344" s="4" t="s">
        <v>164</v>
      </c>
      <c r="C344" s="4" t="s">
        <v>85</v>
      </c>
      <c r="D344" s="4" t="s">
        <v>71</v>
      </c>
      <c r="E344" s="4" t="s">
        <v>392</v>
      </c>
      <c r="F344" s="4" t="s">
        <v>93</v>
      </c>
      <c r="G344" s="32">
        <f t="shared" si="35"/>
        <v>3234.4</v>
      </c>
      <c r="H344" s="32">
        <f t="shared" si="35"/>
        <v>3255.2</v>
      </c>
      <c r="I344" s="24">
        <f t="shared" si="30"/>
        <v>6489.6</v>
      </c>
    </row>
    <row r="345" spans="1:9" ht="31.5">
      <c r="A345" s="47" t="s">
        <v>104</v>
      </c>
      <c r="B345" s="4" t="s">
        <v>164</v>
      </c>
      <c r="C345" s="4" t="s">
        <v>85</v>
      </c>
      <c r="D345" s="4" t="s">
        <v>71</v>
      </c>
      <c r="E345" s="4" t="s">
        <v>392</v>
      </c>
      <c r="F345" s="4" t="s">
        <v>95</v>
      </c>
      <c r="G345" s="32">
        <f t="shared" si="35"/>
        <v>3234.4</v>
      </c>
      <c r="H345" s="32">
        <f t="shared" si="35"/>
        <v>3255.2</v>
      </c>
      <c r="I345" s="24">
        <f t="shared" si="30"/>
        <v>6489.6</v>
      </c>
    </row>
    <row r="346" spans="1:9" ht="64.5" customHeight="1">
      <c r="A346" s="47" t="s">
        <v>105</v>
      </c>
      <c r="B346" s="4" t="s">
        <v>164</v>
      </c>
      <c r="C346" s="4" t="s">
        <v>85</v>
      </c>
      <c r="D346" s="4" t="s">
        <v>71</v>
      </c>
      <c r="E346" s="4" t="s">
        <v>392</v>
      </c>
      <c r="F346" s="4" t="s">
        <v>106</v>
      </c>
      <c r="G346" s="32">
        <v>3234.4</v>
      </c>
      <c r="H346" s="32">
        <v>3255.2</v>
      </c>
      <c r="I346" s="24">
        <f t="shared" si="30"/>
        <v>6489.6</v>
      </c>
    </row>
    <row r="347" spans="1:9" s="25" customFormat="1" ht="47.25">
      <c r="A347" s="46" t="s">
        <v>196</v>
      </c>
      <c r="B347" s="36" t="s">
        <v>197</v>
      </c>
      <c r="C347" s="36"/>
      <c r="D347" s="36"/>
      <c r="E347" s="36"/>
      <c r="F347" s="36"/>
      <c r="G347" s="37">
        <f>+G348</f>
        <v>4587.7800000000007</v>
      </c>
      <c r="H347" s="37">
        <f>+H348</f>
        <v>4331.75</v>
      </c>
      <c r="I347" s="73">
        <f t="shared" si="30"/>
        <v>8919.5300000000007</v>
      </c>
    </row>
    <row r="348" spans="1:9" ht="15.75">
      <c r="A348" s="52" t="s">
        <v>393</v>
      </c>
      <c r="B348" s="30" t="s">
        <v>197</v>
      </c>
      <c r="C348" s="30" t="s">
        <v>33</v>
      </c>
      <c r="D348" s="30"/>
      <c r="E348" s="30"/>
      <c r="F348" s="30"/>
      <c r="G348" s="38">
        <f>+G349+G375</f>
        <v>4587.7800000000007</v>
      </c>
      <c r="H348" s="38">
        <f>+H349+H375</f>
        <v>4331.75</v>
      </c>
      <c r="I348" s="24">
        <f t="shared" si="30"/>
        <v>8919.5300000000007</v>
      </c>
    </row>
    <row r="349" spans="1:9" ht="78.75">
      <c r="A349" s="47" t="s">
        <v>198</v>
      </c>
      <c r="B349" s="4" t="s">
        <v>197</v>
      </c>
      <c r="C349" s="4" t="s">
        <v>33</v>
      </c>
      <c r="D349" s="4" t="s">
        <v>98</v>
      </c>
      <c r="E349" s="4" t="s">
        <v>29</v>
      </c>
      <c r="F349" s="4" t="s">
        <v>17</v>
      </c>
      <c r="G349" s="32">
        <f>+G350+G365+G370</f>
        <v>3177.8900000000003</v>
      </c>
      <c r="H349" s="32">
        <f>+H350+H365+H370</f>
        <v>2921.8900000000003</v>
      </c>
      <c r="I349" s="24">
        <f t="shared" si="30"/>
        <v>6099.7800000000007</v>
      </c>
    </row>
    <row r="350" spans="1:9" ht="15.75">
      <c r="A350" s="47" t="s">
        <v>149</v>
      </c>
      <c r="B350" s="4" t="s">
        <v>197</v>
      </c>
      <c r="C350" s="4" t="s">
        <v>33</v>
      </c>
      <c r="D350" s="4" t="s">
        <v>98</v>
      </c>
      <c r="E350" s="4" t="s">
        <v>348</v>
      </c>
      <c r="F350" s="4" t="s">
        <v>17</v>
      </c>
      <c r="G350" s="32">
        <f>+G351+G356+G360</f>
        <v>1107.1500000000001</v>
      </c>
      <c r="H350" s="32">
        <f>+H351+H356+H360</f>
        <v>851.15</v>
      </c>
      <c r="I350" s="24">
        <f t="shared" si="30"/>
        <v>1958.3000000000002</v>
      </c>
    </row>
    <row r="351" spans="1:9" ht="110.25">
      <c r="A351" s="47" t="s">
        <v>42</v>
      </c>
      <c r="B351" s="4" t="s">
        <v>197</v>
      </c>
      <c r="C351" s="4" t="s">
        <v>33</v>
      </c>
      <c r="D351" s="4" t="s">
        <v>98</v>
      </c>
      <c r="E351" s="4" t="s">
        <v>348</v>
      </c>
      <c r="F351" s="4" t="s">
        <v>43</v>
      </c>
      <c r="G351" s="32">
        <f>+G352</f>
        <v>561.15</v>
      </c>
      <c r="H351" s="32">
        <f>+H352</f>
        <v>561.15</v>
      </c>
      <c r="I351" s="24">
        <f t="shared" si="30"/>
        <v>1122.3</v>
      </c>
    </row>
    <row r="352" spans="1:9" ht="47.25">
      <c r="A352" s="47" t="s">
        <v>74</v>
      </c>
      <c r="B352" s="4" t="s">
        <v>197</v>
      </c>
      <c r="C352" s="4" t="s">
        <v>33</v>
      </c>
      <c r="D352" s="4" t="s">
        <v>98</v>
      </c>
      <c r="E352" s="4" t="s">
        <v>348</v>
      </c>
      <c r="F352" s="4" t="s">
        <v>75</v>
      </c>
      <c r="G352" s="32">
        <f>+G353+G354+G355</f>
        <v>561.15</v>
      </c>
      <c r="H352" s="32">
        <f>+H353+H354+H355</f>
        <v>561.15</v>
      </c>
      <c r="I352" s="24">
        <f t="shared" si="30"/>
        <v>1122.3</v>
      </c>
    </row>
    <row r="353" spans="1:9" s="3" customFormat="1" ht="31.5">
      <c r="A353" s="47" t="s">
        <v>46</v>
      </c>
      <c r="B353" s="4" t="s">
        <v>197</v>
      </c>
      <c r="C353" s="4" t="s">
        <v>33</v>
      </c>
      <c r="D353" s="4" t="s">
        <v>98</v>
      </c>
      <c r="E353" s="4" t="s">
        <v>348</v>
      </c>
      <c r="F353" s="4" t="s">
        <v>76</v>
      </c>
      <c r="G353" s="32">
        <v>411.79</v>
      </c>
      <c r="H353" s="32">
        <v>411.79</v>
      </c>
      <c r="I353" s="24">
        <f t="shared" si="30"/>
        <v>823.58</v>
      </c>
    </row>
    <row r="354" spans="1:9" s="3" customFormat="1" ht="31.5">
      <c r="A354" s="47" t="s">
        <v>48</v>
      </c>
      <c r="B354" s="4" t="s">
        <v>197</v>
      </c>
      <c r="C354" s="4" t="s">
        <v>33</v>
      </c>
      <c r="D354" s="4" t="s">
        <v>98</v>
      </c>
      <c r="E354" s="4" t="s">
        <v>348</v>
      </c>
      <c r="F354" s="4" t="s">
        <v>77</v>
      </c>
      <c r="G354" s="32">
        <v>25</v>
      </c>
      <c r="H354" s="32">
        <v>25</v>
      </c>
      <c r="I354" s="24">
        <f t="shared" si="30"/>
        <v>50</v>
      </c>
    </row>
    <row r="355" spans="1:9" s="3" customFormat="1" ht="94.5">
      <c r="A355" s="47" t="s">
        <v>78</v>
      </c>
      <c r="B355" s="4" t="s">
        <v>197</v>
      </c>
      <c r="C355" s="4" t="s">
        <v>33</v>
      </c>
      <c r="D355" s="4" t="s">
        <v>98</v>
      </c>
      <c r="E355" s="4" t="s">
        <v>348</v>
      </c>
      <c r="F355" s="4" t="s">
        <v>79</v>
      </c>
      <c r="G355" s="32">
        <v>124.36</v>
      </c>
      <c r="H355" s="32">
        <v>124.36</v>
      </c>
      <c r="I355" s="24">
        <f t="shared" si="30"/>
        <v>248.72</v>
      </c>
    </row>
    <row r="356" spans="1:9" s="3" customFormat="1" ht="47.25">
      <c r="A356" s="47" t="s">
        <v>52</v>
      </c>
      <c r="B356" s="4" t="s">
        <v>197</v>
      </c>
      <c r="C356" s="4" t="s">
        <v>33</v>
      </c>
      <c r="D356" s="4" t="s">
        <v>98</v>
      </c>
      <c r="E356" s="4" t="s">
        <v>348</v>
      </c>
      <c r="F356" s="4" t="s">
        <v>53</v>
      </c>
      <c r="G356" s="32">
        <f>+G357</f>
        <v>537</v>
      </c>
      <c r="H356" s="32">
        <f>+H357</f>
        <v>281</v>
      </c>
      <c r="I356" s="24">
        <f t="shared" si="30"/>
        <v>818</v>
      </c>
    </row>
    <row r="357" spans="1:9" s="3" customFormat="1" ht="47.25">
      <c r="A357" s="47" t="s">
        <v>54</v>
      </c>
      <c r="B357" s="4" t="s">
        <v>197</v>
      </c>
      <c r="C357" s="4" t="s">
        <v>33</v>
      </c>
      <c r="D357" s="4" t="s">
        <v>98</v>
      </c>
      <c r="E357" s="4" t="s">
        <v>348</v>
      </c>
      <c r="F357" s="4" t="s">
        <v>55</v>
      </c>
      <c r="G357" s="32">
        <f>+G358+G359</f>
        <v>537</v>
      </c>
      <c r="H357" s="32">
        <f>+H358+H359</f>
        <v>281</v>
      </c>
      <c r="I357" s="24">
        <f t="shared" si="30"/>
        <v>818</v>
      </c>
    </row>
    <row r="358" spans="1:9" s="3" customFormat="1" ht="47.25">
      <c r="A358" s="47" t="s">
        <v>150</v>
      </c>
      <c r="B358" s="4" t="s">
        <v>197</v>
      </c>
      <c r="C358" s="4" t="s">
        <v>33</v>
      </c>
      <c r="D358" s="4" t="s">
        <v>98</v>
      </c>
      <c r="E358" s="4" t="s">
        <v>348</v>
      </c>
      <c r="F358" s="4" t="s">
        <v>57</v>
      </c>
      <c r="G358" s="32">
        <v>144.5</v>
      </c>
      <c r="H358" s="32">
        <v>88.5</v>
      </c>
      <c r="I358" s="24">
        <f t="shared" si="30"/>
        <v>233</v>
      </c>
    </row>
    <row r="359" spans="1:9" s="3" customFormat="1" ht="47.25">
      <c r="A359" s="47" t="s">
        <v>58</v>
      </c>
      <c r="B359" s="4" t="s">
        <v>197</v>
      </c>
      <c r="C359" s="4" t="s">
        <v>33</v>
      </c>
      <c r="D359" s="4" t="s">
        <v>98</v>
      </c>
      <c r="E359" s="4" t="s">
        <v>348</v>
      </c>
      <c r="F359" s="4" t="s">
        <v>59</v>
      </c>
      <c r="G359" s="32">
        <v>392.5</v>
      </c>
      <c r="H359" s="32">
        <v>192.5</v>
      </c>
      <c r="I359" s="24">
        <f t="shared" si="30"/>
        <v>585</v>
      </c>
    </row>
    <row r="360" spans="1:9" s="3" customFormat="1" ht="15.75">
      <c r="A360" s="47" t="s">
        <v>60</v>
      </c>
      <c r="B360" s="4" t="s">
        <v>197</v>
      </c>
      <c r="C360" s="4" t="s">
        <v>33</v>
      </c>
      <c r="D360" s="4" t="s">
        <v>98</v>
      </c>
      <c r="E360" s="4" t="s">
        <v>348</v>
      </c>
      <c r="F360" s="4" t="s">
        <v>61</v>
      </c>
      <c r="G360" s="32">
        <f>+G361</f>
        <v>9</v>
      </c>
      <c r="H360" s="32">
        <f>+H361</f>
        <v>9</v>
      </c>
      <c r="I360" s="24">
        <f t="shared" si="30"/>
        <v>18</v>
      </c>
    </row>
    <row r="361" spans="1:9" s="3" customFormat="1" ht="63">
      <c r="A361" s="47" t="s">
        <v>81</v>
      </c>
      <c r="B361" s="4" t="s">
        <v>197</v>
      </c>
      <c r="C361" s="4" t="s">
        <v>33</v>
      </c>
      <c r="D361" s="4" t="s">
        <v>98</v>
      </c>
      <c r="E361" s="4" t="s">
        <v>348</v>
      </c>
      <c r="F361" s="4" t="s">
        <v>63</v>
      </c>
      <c r="G361" s="32">
        <f>+G362+G363+G364</f>
        <v>9</v>
      </c>
      <c r="H361" s="32">
        <f>+H362+H363+H364</f>
        <v>9</v>
      </c>
      <c r="I361" s="24">
        <f t="shared" si="30"/>
        <v>18</v>
      </c>
    </row>
    <row r="362" spans="1:9" s="3" customFormat="1" ht="31.5">
      <c r="A362" s="47" t="s">
        <v>64</v>
      </c>
      <c r="B362" s="4" t="s">
        <v>197</v>
      </c>
      <c r="C362" s="4" t="s">
        <v>33</v>
      </c>
      <c r="D362" s="4" t="s">
        <v>98</v>
      </c>
      <c r="E362" s="4" t="s">
        <v>348</v>
      </c>
      <c r="F362" s="4" t="s">
        <v>65</v>
      </c>
      <c r="G362" s="32">
        <v>4.5</v>
      </c>
      <c r="H362" s="32">
        <v>4.5</v>
      </c>
      <c r="I362" s="24">
        <f t="shared" ref="I362:I428" si="36">+G362+H362</f>
        <v>9</v>
      </c>
    </row>
    <row r="363" spans="1:9" s="3" customFormat="1" ht="28.5" customHeight="1">
      <c r="A363" s="47" t="s">
        <v>66</v>
      </c>
      <c r="B363" s="4" t="s">
        <v>197</v>
      </c>
      <c r="C363" s="4" t="s">
        <v>33</v>
      </c>
      <c r="D363" s="4" t="s">
        <v>98</v>
      </c>
      <c r="E363" s="4" t="s">
        <v>348</v>
      </c>
      <c r="F363" s="4" t="s">
        <v>67</v>
      </c>
      <c r="G363" s="32">
        <v>4.5</v>
      </c>
      <c r="H363" s="32">
        <v>4.5</v>
      </c>
      <c r="I363" s="24">
        <f t="shared" si="36"/>
        <v>9</v>
      </c>
    </row>
    <row r="364" spans="1:9" s="3" customFormat="1" ht="28.5" hidden="1" customHeight="1">
      <c r="A364" s="54" t="s">
        <v>211</v>
      </c>
      <c r="B364" s="4" t="s">
        <v>197</v>
      </c>
      <c r="C364" s="4" t="s">
        <v>33</v>
      </c>
      <c r="D364" s="4" t="s">
        <v>71</v>
      </c>
      <c r="E364" s="4" t="s">
        <v>348</v>
      </c>
      <c r="F364" s="4" t="s">
        <v>212</v>
      </c>
      <c r="G364" s="32"/>
      <c r="H364" s="32"/>
      <c r="I364" s="24">
        <f t="shared" si="36"/>
        <v>0</v>
      </c>
    </row>
    <row r="365" spans="1:9" s="3" customFormat="1" ht="47.25">
      <c r="A365" s="47" t="s">
        <v>199</v>
      </c>
      <c r="B365" s="4" t="s">
        <v>197</v>
      </c>
      <c r="C365" s="4" t="s">
        <v>33</v>
      </c>
      <c r="D365" s="4" t="s">
        <v>98</v>
      </c>
      <c r="E365" s="4" t="s">
        <v>394</v>
      </c>
      <c r="F365" s="4" t="s">
        <v>17</v>
      </c>
      <c r="G365" s="32">
        <f>+G366</f>
        <v>1114.73</v>
      </c>
      <c r="H365" s="32">
        <f>+H366</f>
        <v>1114.73</v>
      </c>
      <c r="I365" s="24">
        <f t="shared" si="36"/>
        <v>2229.46</v>
      </c>
    </row>
    <row r="366" spans="1:9" s="3" customFormat="1" ht="110.25">
      <c r="A366" s="47" t="s">
        <v>42</v>
      </c>
      <c r="B366" s="4" t="s">
        <v>197</v>
      </c>
      <c r="C366" s="4" t="s">
        <v>33</v>
      </c>
      <c r="D366" s="4" t="s">
        <v>98</v>
      </c>
      <c r="E366" s="4" t="s">
        <v>394</v>
      </c>
      <c r="F366" s="4" t="s">
        <v>43</v>
      </c>
      <c r="G366" s="32">
        <f>+G367</f>
        <v>1114.73</v>
      </c>
      <c r="H366" s="32">
        <f>+H367</f>
        <v>1114.73</v>
      </c>
      <c r="I366" s="24">
        <f t="shared" si="36"/>
        <v>2229.46</v>
      </c>
    </row>
    <row r="367" spans="1:9" s="3" customFormat="1" ht="47.25">
      <c r="A367" s="47" t="s">
        <v>74</v>
      </c>
      <c r="B367" s="4" t="s">
        <v>197</v>
      </c>
      <c r="C367" s="4" t="s">
        <v>33</v>
      </c>
      <c r="D367" s="4" t="s">
        <v>98</v>
      </c>
      <c r="E367" s="4" t="s">
        <v>394</v>
      </c>
      <c r="F367" s="4" t="s">
        <v>75</v>
      </c>
      <c r="G367" s="32">
        <f>+G368+G369</f>
        <v>1114.73</v>
      </c>
      <c r="H367" s="32">
        <f>+H368+H369</f>
        <v>1114.73</v>
      </c>
      <c r="I367" s="24">
        <f t="shared" si="36"/>
        <v>2229.46</v>
      </c>
    </row>
    <row r="368" spans="1:9" s="3" customFormat="1" ht="31.5">
      <c r="A368" s="47" t="s">
        <v>46</v>
      </c>
      <c r="B368" s="4" t="s">
        <v>197</v>
      </c>
      <c r="C368" s="4" t="s">
        <v>33</v>
      </c>
      <c r="D368" s="4" t="s">
        <v>98</v>
      </c>
      <c r="E368" s="4" t="s">
        <v>394</v>
      </c>
      <c r="F368" s="4" t="s">
        <v>76</v>
      </c>
      <c r="G368" s="32">
        <v>856.17</v>
      </c>
      <c r="H368" s="32">
        <v>856.17</v>
      </c>
      <c r="I368" s="24">
        <f t="shared" si="36"/>
        <v>1712.34</v>
      </c>
    </row>
    <row r="369" spans="1:9" s="3" customFormat="1" ht="94.5">
      <c r="A369" s="47" t="s">
        <v>78</v>
      </c>
      <c r="B369" s="4" t="s">
        <v>197</v>
      </c>
      <c r="C369" s="4" t="s">
        <v>33</v>
      </c>
      <c r="D369" s="4" t="s">
        <v>98</v>
      </c>
      <c r="E369" s="4" t="s">
        <v>394</v>
      </c>
      <c r="F369" s="4" t="s">
        <v>79</v>
      </c>
      <c r="G369" s="32">
        <v>258.56</v>
      </c>
      <c r="H369" s="32">
        <v>258.56</v>
      </c>
      <c r="I369" s="24">
        <f t="shared" si="36"/>
        <v>517.12</v>
      </c>
    </row>
    <row r="370" spans="1:9" s="3" customFormat="1" ht="47.25">
      <c r="A370" s="47" t="s">
        <v>200</v>
      </c>
      <c r="B370" s="4" t="s">
        <v>197</v>
      </c>
      <c r="C370" s="4" t="s">
        <v>33</v>
      </c>
      <c r="D370" s="4" t="s">
        <v>98</v>
      </c>
      <c r="E370" s="4" t="s">
        <v>395</v>
      </c>
      <c r="F370" s="4" t="s">
        <v>17</v>
      </c>
      <c r="G370" s="32">
        <f>+G371</f>
        <v>956.01</v>
      </c>
      <c r="H370" s="32">
        <f>+H371</f>
        <v>956.01</v>
      </c>
      <c r="I370" s="24">
        <f t="shared" si="36"/>
        <v>1912.02</v>
      </c>
    </row>
    <row r="371" spans="1:9" s="3" customFormat="1" ht="110.25">
      <c r="A371" s="47" t="s">
        <v>42</v>
      </c>
      <c r="B371" s="4" t="s">
        <v>197</v>
      </c>
      <c r="C371" s="4" t="s">
        <v>33</v>
      </c>
      <c r="D371" s="4" t="s">
        <v>98</v>
      </c>
      <c r="E371" s="4" t="s">
        <v>395</v>
      </c>
      <c r="F371" s="4" t="s">
        <v>43</v>
      </c>
      <c r="G371" s="32">
        <f>+G372</f>
        <v>956.01</v>
      </c>
      <c r="H371" s="32">
        <f>+H372</f>
        <v>956.01</v>
      </c>
      <c r="I371" s="24">
        <f t="shared" si="36"/>
        <v>1912.02</v>
      </c>
    </row>
    <row r="372" spans="1:9" s="3" customFormat="1" ht="47.25">
      <c r="A372" s="47" t="s">
        <v>74</v>
      </c>
      <c r="B372" s="4" t="s">
        <v>197</v>
      </c>
      <c r="C372" s="4" t="s">
        <v>33</v>
      </c>
      <c r="D372" s="4" t="s">
        <v>98</v>
      </c>
      <c r="E372" s="4" t="s">
        <v>395</v>
      </c>
      <c r="F372" s="4" t="s">
        <v>75</v>
      </c>
      <c r="G372" s="32">
        <f>+G373+G374</f>
        <v>956.01</v>
      </c>
      <c r="H372" s="32">
        <f>+H373+H374</f>
        <v>956.01</v>
      </c>
      <c r="I372" s="24">
        <f t="shared" si="36"/>
        <v>1912.02</v>
      </c>
    </row>
    <row r="373" spans="1:9" s="3" customFormat="1" ht="31.5">
      <c r="A373" s="47" t="s">
        <v>46</v>
      </c>
      <c r="B373" s="4" t="s">
        <v>197</v>
      </c>
      <c r="C373" s="4" t="s">
        <v>33</v>
      </c>
      <c r="D373" s="4" t="s">
        <v>98</v>
      </c>
      <c r="E373" s="4" t="s">
        <v>395</v>
      </c>
      <c r="F373" s="4" t="s">
        <v>76</v>
      </c>
      <c r="G373" s="32">
        <v>734.26</v>
      </c>
      <c r="H373" s="32">
        <v>734.26</v>
      </c>
      <c r="I373" s="24">
        <f t="shared" si="36"/>
        <v>1468.52</v>
      </c>
    </row>
    <row r="374" spans="1:9" s="3" customFormat="1" ht="94.5">
      <c r="A374" s="47" t="s">
        <v>78</v>
      </c>
      <c r="B374" s="4" t="s">
        <v>197</v>
      </c>
      <c r="C374" s="4" t="s">
        <v>33</v>
      </c>
      <c r="D374" s="4" t="s">
        <v>98</v>
      </c>
      <c r="E374" s="4" t="s">
        <v>395</v>
      </c>
      <c r="F374" s="4" t="s">
        <v>79</v>
      </c>
      <c r="G374" s="32">
        <v>221.75</v>
      </c>
      <c r="H374" s="32">
        <v>221.75</v>
      </c>
      <c r="I374" s="24">
        <f t="shared" si="36"/>
        <v>443.5</v>
      </c>
    </row>
    <row r="375" spans="1:9" s="3" customFormat="1" ht="15.75">
      <c r="A375" s="53" t="s">
        <v>201</v>
      </c>
      <c r="B375" s="4" t="s">
        <v>197</v>
      </c>
      <c r="C375" s="4" t="s">
        <v>33</v>
      </c>
      <c r="D375" s="4" t="s">
        <v>131</v>
      </c>
      <c r="E375" s="4" t="s">
        <v>29</v>
      </c>
      <c r="F375" s="4" t="s">
        <v>17</v>
      </c>
      <c r="G375" s="32">
        <f>G376+G386</f>
        <v>1409.8899999999999</v>
      </c>
      <c r="H375" s="32">
        <f>H376+H386</f>
        <v>1409.8600000000001</v>
      </c>
      <c r="I375" s="24">
        <f t="shared" si="36"/>
        <v>2819.75</v>
      </c>
    </row>
    <row r="376" spans="1:9" s="3" customFormat="1" ht="15.75">
      <c r="A376" s="47" t="s">
        <v>149</v>
      </c>
      <c r="B376" s="4" t="s">
        <v>197</v>
      </c>
      <c r="C376" s="4" t="s">
        <v>33</v>
      </c>
      <c r="D376" s="4" t="s">
        <v>131</v>
      </c>
      <c r="E376" s="4" t="s">
        <v>396</v>
      </c>
      <c r="F376" s="4" t="s">
        <v>17</v>
      </c>
      <c r="G376" s="32">
        <f>+G377+G382</f>
        <v>654.27</v>
      </c>
      <c r="H376" s="32">
        <f>+H377+H382</f>
        <v>654.24</v>
      </c>
      <c r="I376" s="24">
        <f t="shared" si="36"/>
        <v>1308.51</v>
      </c>
    </row>
    <row r="377" spans="1:9" s="3" customFormat="1" ht="110.25">
      <c r="A377" s="47" t="s">
        <v>42</v>
      </c>
      <c r="B377" s="4" t="s">
        <v>197</v>
      </c>
      <c r="C377" s="4" t="s">
        <v>33</v>
      </c>
      <c r="D377" s="4" t="s">
        <v>131</v>
      </c>
      <c r="E377" s="4" t="s">
        <v>396</v>
      </c>
      <c r="F377" s="4" t="s">
        <v>43</v>
      </c>
      <c r="G377" s="32">
        <f>+G378</f>
        <v>592.77</v>
      </c>
      <c r="H377" s="32">
        <f>+H378</f>
        <v>592.74</v>
      </c>
      <c r="I377" s="24">
        <f t="shared" si="36"/>
        <v>1185.51</v>
      </c>
    </row>
    <row r="378" spans="1:9" s="3" customFormat="1" ht="47.25">
      <c r="A378" s="47" t="s">
        <v>74</v>
      </c>
      <c r="B378" s="4" t="s">
        <v>197</v>
      </c>
      <c r="C378" s="4" t="s">
        <v>33</v>
      </c>
      <c r="D378" s="4" t="s">
        <v>131</v>
      </c>
      <c r="E378" s="4" t="s">
        <v>396</v>
      </c>
      <c r="F378" s="4" t="s">
        <v>75</v>
      </c>
      <c r="G378" s="32">
        <f>+G379+G380+G381</f>
        <v>592.77</v>
      </c>
      <c r="H378" s="32">
        <f>+H379+H380+H381</f>
        <v>592.74</v>
      </c>
      <c r="I378" s="24">
        <f t="shared" si="36"/>
        <v>1185.51</v>
      </c>
    </row>
    <row r="379" spans="1:9" s="3" customFormat="1" ht="31.5">
      <c r="A379" s="47" t="s">
        <v>46</v>
      </c>
      <c r="B379" s="4" t="s">
        <v>197</v>
      </c>
      <c r="C379" s="4" t="s">
        <v>33</v>
      </c>
      <c r="D379" s="4" t="s">
        <v>131</v>
      </c>
      <c r="E379" s="4" t="s">
        <v>396</v>
      </c>
      <c r="F379" s="4" t="s">
        <v>76</v>
      </c>
      <c r="G379" s="32">
        <v>439.92</v>
      </c>
      <c r="H379" s="32">
        <v>439.92</v>
      </c>
      <c r="I379" s="24">
        <f t="shared" si="36"/>
        <v>879.84</v>
      </c>
    </row>
    <row r="380" spans="1:9" s="3" customFormat="1" ht="31.5">
      <c r="A380" s="47" t="s">
        <v>48</v>
      </c>
      <c r="B380" s="4" t="s">
        <v>197</v>
      </c>
      <c r="C380" s="4" t="s">
        <v>33</v>
      </c>
      <c r="D380" s="4" t="s">
        <v>131</v>
      </c>
      <c r="E380" s="4" t="s">
        <v>396</v>
      </c>
      <c r="F380" s="4" t="s">
        <v>77</v>
      </c>
      <c r="G380" s="32">
        <v>20</v>
      </c>
      <c r="H380" s="32">
        <v>20</v>
      </c>
      <c r="I380" s="24">
        <f t="shared" si="36"/>
        <v>40</v>
      </c>
    </row>
    <row r="381" spans="1:9" s="3" customFormat="1" ht="94.5">
      <c r="A381" s="47" t="s">
        <v>78</v>
      </c>
      <c r="B381" s="4" t="s">
        <v>197</v>
      </c>
      <c r="C381" s="4" t="s">
        <v>33</v>
      </c>
      <c r="D381" s="4" t="s">
        <v>131</v>
      </c>
      <c r="E381" s="4" t="s">
        <v>396</v>
      </c>
      <c r="F381" s="4" t="s">
        <v>79</v>
      </c>
      <c r="G381" s="32">
        <v>132.85</v>
      </c>
      <c r="H381" s="32">
        <v>132.82</v>
      </c>
      <c r="I381" s="24">
        <f t="shared" si="36"/>
        <v>265.66999999999996</v>
      </c>
    </row>
    <row r="382" spans="1:9" s="3" customFormat="1" ht="47.25">
      <c r="A382" s="47" t="s">
        <v>52</v>
      </c>
      <c r="B382" s="4" t="s">
        <v>197</v>
      </c>
      <c r="C382" s="4" t="s">
        <v>33</v>
      </c>
      <c r="D382" s="4" t="s">
        <v>131</v>
      </c>
      <c r="E382" s="4" t="s">
        <v>396</v>
      </c>
      <c r="F382" s="4" t="s">
        <v>53</v>
      </c>
      <c r="G382" s="32">
        <f>+G383</f>
        <v>61.5</v>
      </c>
      <c r="H382" s="32">
        <f>+H383</f>
        <v>61.5</v>
      </c>
      <c r="I382" s="24">
        <f t="shared" si="36"/>
        <v>123</v>
      </c>
    </row>
    <row r="383" spans="1:9" s="3" customFormat="1" ht="47.25">
      <c r="A383" s="47" t="s">
        <v>54</v>
      </c>
      <c r="B383" s="4" t="s">
        <v>197</v>
      </c>
      <c r="C383" s="4" t="s">
        <v>33</v>
      </c>
      <c r="D383" s="4" t="s">
        <v>131</v>
      </c>
      <c r="E383" s="4" t="s">
        <v>396</v>
      </c>
      <c r="F383" s="4" t="s">
        <v>55</v>
      </c>
      <c r="G383" s="32">
        <f>+G384+G385</f>
        <v>61.5</v>
      </c>
      <c r="H383" s="32">
        <f>+H384+H385</f>
        <v>61.5</v>
      </c>
      <c r="I383" s="24">
        <f t="shared" si="36"/>
        <v>123</v>
      </c>
    </row>
    <row r="384" spans="1:9" s="3" customFormat="1" ht="47.25">
      <c r="A384" s="47" t="s">
        <v>150</v>
      </c>
      <c r="B384" s="4" t="s">
        <v>197</v>
      </c>
      <c r="C384" s="4" t="s">
        <v>33</v>
      </c>
      <c r="D384" s="4" t="s">
        <v>131</v>
      </c>
      <c r="E384" s="4" t="s">
        <v>396</v>
      </c>
      <c r="F384" s="4" t="s">
        <v>57</v>
      </c>
      <c r="G384" s="32">
        <v>35</v>
      </c>
      <c r="H384" s="32">
        <v>35</v>
      </c>
      <c r="I384" s="24">
        <f t="shared" si="36"/>
        <v>70</v>
      </c>
    </row>
    <row r="385" spans="1:9" s="3" customFormat="1" ht="47.25">
      <c r="A385" s="47" t="s">
        <v>58</v>
      </c>
      <c r="B385" s="4" t="s">
        <v>197</v>
      </c>
      <c r="C385" s="4" t="s">
        <v>33</v>
      </c>
      <c r="D385" s="4" t="s">
        <v>131</v>
      </c>
      <c r="E385" s="4" t="s">
        <v>396</v>
      </c>
      <c r="F385" s="4" t="s">
        <v>59</v>
      </c>
      <c r="G385" s="32">
        <v>26.5</v>
      </c>
      <c r="H385" s="32">
        <v>26.5</v>
      </c>
      <c r="I385" s="24">
        <f t="shared" si="36"/>
        <v>53</v>
      </c>
    </row>
    <row r="386" spans="1:9" s="3" customFormat="1" ht="94.5">
      <c r="A386" s="47" t="s">
        <v>202</v>
      </c>
      <c r="B386" s="4" t="s">
        <v>197</v>
      </c>
      <c r="C386" s="4" t="s">
        <v>33</v>
      </c>
      <c r="D386" s="4" t="s">
        <v>131</v>
      </c>
      <c r="E386" s="4" t="s">
        <v>397</v>
      </c>
      <c r="F386" s="4" t="s">
        <v>17</v>
      </c>
      <c r="G386" s="32">
        <f>+G387</f>
        <v>755.62</v>
      </c>
      <c r="H386" s="32">
        <f>+H387</f>
        <v>755.62</v>
      </c>
      <c r="I386" s="24">
        <f t="shared" si="36"/>
        <v>1511.24</v>
      </c>
    </row>
    <row r="387" spans="1:9" s="3" customFormat="1" ht="110.25">
      <c r="A387" s="47" t="s">
        <v>42</v>
      </c>
      <c r="B387" s="4" t="s">
        <v>197</v>
      </c>
      <c r="C387" s="4" t="s">
        <v>33</v>
      </c>
      <c r="D387" s="4" t="s">
        <v>131</v>
      </c>
      <c r="E387" s="4" t="s">
        <v>397</v>
      </c>
      <c r="F387" s="4" t="s">
        <v>43</v>
      </c>
      <c r="G387" s="32">
        <f>+G388</f>
        <v>755.62</v>
      </c>
      <c r="H387" s="32">
        <f>+H388</f>
        <v>755.62</v>
      </c>
      <c r="I387" s="24">
        <f t="shared" si="36"/>
        <v>1511.24</v>
      </c>
    </row>
    <row r="388" spans="1:9" s="3" customFormat="1" ht="47.25">
      <c r="A388" s="47" t="s">
        <v>74</v>
      </c>
      <c r="B388" s="4" t="s">
        <v>197</v>
      </c>
      <c r="C388" s="4" t="s">
        <v>33</v>
      </c>
      <c r="D388" s="4" t="s">
        <v>131</v>
      </c>
      <c r="E388" s="4" t="s">
        <v>397</v>
      </c>
      <c r="F388" s="4" t="s">
        <v>75</v>
      </c>
      <c r="G388" s="32">
        <f>+G389+G390+G391</f>
        <v>755.62</v>
      </c>
      <c r="H388" s="32">
        <f>+H389+H390+H391</f>
        <v>755.62</v>
      </c>
      <c r="I388" s="24">
        <f t="shared" si="36"/>
        <v>1511.24</v>
      </c>
    </row>
    <row r="389" spans="1:9" s="3" customFormat="1" ht="31.5">
      <c r="A389" s="47" t="s">
        <v>46</v>
      </c>
      <c r="B389" s="4" t="s">
        <v>197</v>
      </c>
      <c r="C389" s="4" t="s">
        <v>33</v>
      </c>
      <c r="D389" s="4" t="s">
        <v>131</v>
      </c>
      <c r="E389" s="4" t="s">
        <v>397</v>
      </c>
      <c r="F389" s="4" t="s">
        <v>76</v>
      </c>
      <c r="G389" s="32">
        <v>580.35</v>
      </c>
      <c r="H389" s="32">
        <v>580.35</v>
      </c>
      <c r="I389" s="24">
        <f t="shared" si="36"/>
        <v>1160.7</v>
      </c>
    </row>
    <row r="390" spans="1:9" s="3" customFormat="1" ht="31.5" hidden="1">
      <c r="A390" s="47" t="s">
        <v>48</v>
      </c>
      <c r="B390" s="4" t="s">
        <v>197</v>
      </c>
      <c r="C390" s="4" t="s">
        <v>33</v>
      </c>
      <c r="D390" s="4" t="s">
        <v>131</v>
      </c>
      <c r="E390" s="4" t="s">
        <v>397</v>
      </c>
      <c r="F390" s="4" t="s">
        <v>77</v>
      </c>
      <c r="G390" s="32"/>
      <c r="H390" s="32"/>
      <c r="I390" s="24">
        <f t="shared" si="36"/>
        <v>0</v>
      </c>
    </row>
    <row r="391" spans="1:9" s="3" customFormat="1" ht="94.5">
      <c r="A391" s="47" t="s">
        <v>78</v>
      </c>
      <c r="B391" s="4" t="s">
        <v>197</v>
      </c>
      <c r="C391" s="4" t="s">
        <v>33</v>
      </c>
      <c r="D391" s="4" t="s">
        <v>131</v>
      </c>
      <c r="E391" s="4" t="s">
        <v>397</v>
      </c>
      <c r="F391" s="4" t="s">
        <v>79</v>
      </c>
      <c r="G391" s="32">
        <v>175.27</v>
      </c>
      <c r="H391" s="32">
        <v>175.27</v>
      </c>
      <c r="I391" s="24">
        <f t="shared" si="36"/>
        <v>350.54</v>
      </c>
    </row>
    <row r="392" spans="1:9" s="25" customFormat="1" ht="47.25">
      <c r="A392" s="46" t="s">
        <v>203</v>
      </c>
      <c r="B392" s="36" t="s">
        <v>204</v>
      </c>
      <c r="C392" s="36"/>
      <c r="D392" s="36"/>
      <c r="E392" s="36"/>
      <c r="F392" s="36"/>
      <c r="G392" s="39">
        <f>+G393+G507+G522+G538+G558+G567+G584+G599+G620</f>
        <v>20970.25</v>
      </c>
      <c r="H392" s="39">
        <f>+H393+H507+H522+H538+H558+H567+H584+H599+H620</f>
        <v>19791.850000000002</v>
      </c>
      <c r="I392" s="39">
        <f>+I393+I507+I522+I538+I558+I567+I584+I599+I620</f>
        <v>39962.1</v>
      </c>
    </row>
    <row r="393" spans="1:9" ht="15.75">
      <c r="A393" s="47" t="s">
        <v>205</v>
      </c>
      <c r="B393" s="4" t="s">
        <v>204</v>
      </c>
      <c r="C393" s="4" t="s">
        <v>33</v>
      </c>
      <c r="D393" s="4" t="s">
        <v>28</v>
      </c>
      <c r="E393" s="4" t="s">
        <v>29</v>
      </c>
      <c r="F393" s="4" t="s">
        <v>17</v>
      </c>
      <c r="G393" s="32">
        <f>+G394+G401+G430+G436+G442</f>
        <v>16701.28</v>
      </c>
      <c r="H393" s="32">
        <f>+H394+H401+H430+H436+H442</f>
        <v>15657.38</v>
      </c>
      <c r="I393" s="24">
        <f t="shared" si="36"/>
        <v>32358.659999999996</v>
      </c>
    </row>
    <row r="394" spans="1:9" ht="63">
      <c r="A394" s="47" t="s">
        <v>206</v>
      </c>
      <c r="B394" s="4" t="s">
        <v>204</v>
      </c>
      <c r="C394" s="4" t="s">
        <v>33</v>
      </c>
      <c r="D394" s="4" t="s">
        <v>16</v>
      </c>
      <c r="E394" s="4" t="s">
        <v>29</v>
      </c>
      <c r="F394" s="4" t="s">
        <v>17</v>
      </c>
      <c r="G394" s="32">
        <f t="shared" ref="G394:H397" si="37">+G395</f>
        <v>1075.22</v>
      </c>
      <c r="H394" s="32">
        <f t="shared" si="37"/>
        <v>1075.22</v>
      </c>
      <c r="I394" s="24">
        <f t="shared" si="36"/>
        <v>2150.44</v>
      </c>
    </row>
    <row r="395" spans="1:9" ht="47.25">
      <c r="A395" s="47" t="s">
        <v>207</v>
      </c>
      <c r="B395" s="4" t="s">
        <v>204</v>
      </c>
      <c r="C395" s="4" t="s">
        <v>33</v>
      </c>
      <c r="D395" s="4" t="s">
        <v>16</v>
      </c>
      <c r="E395" s="4" t="s">
        <v>357</v>
      </c>
      <c r="F395" s="4" t="s">
        <v>17</v>
      </c>
      <c r="G395" s="32">
        <f t="shared" si="37"/>
        <v>1075.22</v>
      </c>
      <c r="H395" s="32">
        <f t="shared" si="37"/>
        <v>1075.22</v>
      </c>
      <c r="I395" s="24">
        <f t="shared" si="36"/>
        <v>2150.44</v>
      </c>
    </row>
    <row r="396" spans="1:9" ht="15.75">
      <c r="A396" s="47" t="s">
        <v>208</v>
      </c>
      <c r="B396" s="4" t="s">
        <v>204</v>
      </c>
      <c r="C396" s="4" t="s">
        <v>33</v>
      </c>
      <c r="D396" s="4" t="s">
        <v>16</v>
      </c>
      <c r="E396" s="4" t="s">
        <v>347</v>
      </c>
      <c r="F396" s="4" t="s">
        <v>17</v>
      </c>
      <c r="G396" s="32">
        <f t="shared" si="37"/>
        <v>1075.22</v>
      </c>
      <c r="H396" s="32">
        <f t="shared" si="37"/>
        <v>1075.22</v>
      </c>
      <c r="I396" s="24">
        <f t="shared" si="36"/>
        <v>2150.44</v>
      </c>
    </row>
    <row r="397" spans="1:9" ht="110.25">
      <c r="A397" s="47" t="s">
        <v>42</v>
      </c>
      <c r="B397" s="4" t="s">
        <v>204</v>
      </c>
      <c r="C397" s="4" t="s">
        <v>33</v>
      </c>
      <c r="D397" s="4" t="s">
        <v>16</v>
      </c>
      <c r="E397" s="4" t="s">
        <v>398</v>
      </c>
      <c r="F397" s="4" t="s">
        <v>43</v>
      </c>
      <c r="G397" s="32">
        <f t="shared" si="37"/>
        <v>1075.22</v>
      </c>
      <c r="H397" s="32">
        <f t="shared" si="37"/>
        <v>1075.22</v>
      </c>
      <c r="I397" s="24">
        <f t="shared" si="36"/>
        <v>2150.44</v>
      </c>
    </row>
    <row r="398" spans="1:9" ht="47.25">
      <c r="A398" s="47" t="s">
        <v>74</v>
      </c>
      <c r="B398" s="4" t="s">
        <v>204</v>
      </c>
      <c r="C398" s="4" t="s">
        <v>33</v>
      </c>
      <c r="D398" s="4" t="s">
        <v>16</v>
      </c>
      <c r="E398" s="4" t="s">
        <v>398</v>
      </c>
      <c r="F398" s="4" t="s">
        <v>75</v>
      </c>
      <c r="G398" s="32">
        <f>+G399+G400</f>
        <v>1075.22</v>
      </c>
      <c r="H398" s="32">
        <f>+H399+H400</f>
        <v>1075.22</v>
      </c>
      <c r="I398" s="24">
        <f t="shared" si="36"/>
        <v>2150.44</v>
      </c>
    </row>
    <row r="399" spans="1:9" ht="31.5">
      <c r="A399" s="47" t="s">
        <v>46</v>
      </c>
      <c r="B399" s="4" t="s">
        <v>204</v>
      </c>
      <c r="C399" s="4" t="s">
        <v>33</v>
      </c>
      <c r="D399" s="4" t="s">
        <v>16</v>
      </c>
      <c r="E399" s="4" t="s">
        <v>398</v>
      </c>
      <c r="F399" s="4" t="s">
        <v>76</v>
      </c>
      <c r="G399" s="32">
        <v>825.82</v>
      </c>
      <c r="H399" s="32">
        <v>825.82</v>
      </c>
      <c r="I399" s="24">
        <f t="shared" si="36"/>
        <v>1651.64</v>
      </c>
    </row>
    <row r="400" spans="1:9" ht="94.5">
      <c r="A400" s="47" t="s">
        <v>78</v>
      </c>
      <c r="B400" s="4" t="s">
        <v>204</v>
      </c>
      <c r="C400" s="4" t="s">
        <v>33</v>
      </c>
      <c r="D400" s="4" t="s">
        <v>16</v>
      </c>
      <c r="E400" s="4" t="s">
        <v>398</v>
      </c>
      <c r="F400" s="4" t="s">
        <v>79</v>
      </c>
      <c r="G400" s="32">
        <v>249.4</v>
      </c>
      <c r="H400" s="32">
        <v>249.4</v>
      </c>
      <c r="I400" s="24">
        <f t="shared" si="36"/>
        <v>498.8</v>
      </c>
    </row>
    <row r="401" spans="1:9" ht="94.5">
      <c r="A401" s="47" t="s">
        <v>209</v>
      </c>
      <c r="B401" s="4" t="s">
        <v>204</v>
      </c>
      <c r="C401" s="4" t="s">
        <v>33</v>
      </c>
      <c r="D401" s="4" t="s">
        <v>71</v>
      </c>
      <c r="E401" s="4" t="s">
        <v>29</v>
      </c>
      <c r="F401" s="4" t="s">
        <v>17</v>
      </c>
      <c r="G401" s="32">
        <f>+G402+G419+G424</f>
        <v>12245.61</v>
      </c>
      <c r="H401" s="32">
        <f>+H402+H419+H424</f>
        <v>11398.61</v>
      </c>
      <c r="I401" s="24">
        <f t="shared" si="36"/>
        <v>23644.22</v>
      </c>
    </row>
    <row r="402" spans="1:9" ht="15.75">
      <c r="A402" s="47" t="s">
        <v>149</v>
      </c>
      <c r="B402" s="4" t="s">
        <v>204</v>
      </c>
      <c r="C402" s="4" t="s">
        <v>33</v>
      </c>
      <c r="D402" s="4" t="s">
        <v>71</v>
      </c>
      <c r="E402" s="4" t="s">
        <v>348</v>
      </c>
      <c r="F402" s="4" t="s">
        <v>17</v>
      </c>
      <c r="G402" s="32">
        <f>+G403+G408+G412</f>
        <v>12195.61</v>
      </c>
      <c r="H402" s="32">
        <f>+H403+H408+H412</f>
        <v>11378.61</v>
      </c>
      <c r="I402" s="24">
        <f t="shared" si="36"/>
        <v>23574.22</v>
      </c>
    </row>
    <row r="403" spans="1:9" ht="110.25">
      <c r="A403" s="47" t="s">
        <v>42</v>
      </c>
      <c r="B403" s="4" t="s">
        <v>204</v>
      </c>
      <c r="C403" s="4" t="s">
        <v>33</v>
      </c>
      <c r="D403" s="4" t="s">
        <v>71</v>
      </c>
      <c r="E403" s="4" t="s">
        <v>348</v>
      </c>
      <c r="F403" s="4" t="s">
        <v>43</v>
      </c>
      <c r="G403" s="32">
        <f>+G404</f>
        <v>10714.85</v>
      </c>
      <c r="H403" s="32">
        <f>+H404</f>
        <v>10689.85</v>
      </c>
      <c r="I403" s="24">
        <f t="shared" si="36"/>
        <v>21404.7</v>
      </c>
    </row>
    <row r="404" spans="1:9" s="2" customFormat="1" ht="47.25">
      <c r="A404" s="47" t="s">
        <v>74</v>
      </c>
      <c r="B404" s="4" t="s">
        <v>204</v>
      </c>
      <c r="C404" s="4" t="s">
        <v>33</v>
      </c>
      <c r="D404" s="4" t="s">
        <v>71</v>
      </c>
      <c r="E404" s="4" t="s">
        <v>348</v>
      </c>
      <c r="F404" s="4" t="s">
        <v>75</v>
      </c>
      <c r="G404" s="32">
        <f>+G405+G406+G407</f>
        <v>10714.85</v>
      </c>
      <c r="H404" s="32">
        <f>+H405+H406+H407</f>
        <v>10689.85</v>
      </c>
      <c r="I404" s="24">
        <f t="shared" si="36"/>
        <v>21404.7</v>
      </c>
    </row>
    <row r="405" spans="1:9" s="2" customFormat="1" ht="31.5">
      <c r="A405" s="47" t="s">
        <v>46</v>
      </c>
      <c r="B405" s="4" t="s">
        <v>204</v>
      </c>
      <c r="C405" s="4" t="s">
        <v>33</v>
      </c>
      <c r="D405" s="4" t="s">
        <v>71</v>
      </c>
      <c r="E405" s="4" t="s">
        <v>348</v>
      </c>
      <c r="F405" s="4" t="s">
        <v>76</v>
      </c>
      <c r="G405" s="32">
        <v>8210.33</v>
      </c>
      <c r="H405" s="32">
        <v>8210.33</v>
      </c>
      <c r="I405" s="24">
        <f t="shared" si="36"/>
        <v>16420.66</v>
      </c>
    </row>
    <row r="406" spans="1:9" s="2" customFormat="1" ht="31.5">
      <c r="A406" s="47" t="s">
        <v>48</v>
      </c>
      <c r="B406" s="4" t="s">
        <v>204</v>
      </c>
      <c r="C406" s="4" t="s">
        <v>33</v>
      </c>
      <c r="D406" s="4" t="s">
        <v>71</v>
      </c>
      <c r="E406" s="4" t="s">
        <v>348</v>
      </c>
      <c r="F406" s="4" t="s">
        <v>77</v>
      </c>
      <c r="G406" s="32">
        <v>25</v>
      </c>
      <c r="H406" s="32"/>
      <c r="I406" s="24">
        <f t="shared" si="36"/>
        <v>25</v>
      </c>
    </row>
    <row r="407" spans="1:9" s="2" customFormat="1" ht="94.5">
      <c r="A407" s="47" t="s">
        <v>78</v>
      </c>
      <c r="B407" s="4" t="s">
        <v>204</v>
      </c>
      <c r="C407" s="4" t="s">
        <v>33</v>
      </c>
      <c r="D407" s="4" t="s">
        <v>71</v>
      </c>
      <c r="E407" s="4" t="s">
        <v>348</v>
      </c>
      <c r="F407" s="4" t="s">
        <v>79</v>
      </c>
      <c r="G407" s="32">
        <v>2479.52</v>
      </c>
      <c r="H407" s="32">
        <v>2479.52</v>
      </c>
      <c r="I407" s="24">
        <f t="shared" si="36"/>
        <v>4959.04</v>
      </c>
    </row>
    <row r="408" spans="1:9" s="2" customFormat="1" ht="47.25">
      <c r="A408" s="47" t="s">
        <v>52</v>
      </c>
      <c r="B408" s="4" t="s">
        <v>204</v>
      </c>
      <c r="C408" s="4" t="s">
        <v>33</v>
      </c>
      <c r="D408" s="4" t="s">
        <v>71</v>
      </c>
      <c r="E408" s="4" t="s">
        <v>348</v>
      </c>
      <c r="F408" s="4" t="s">
        <v>53</v>
      </c>
      <c r="G408" s="32">
        <f>+G409</f>
        <v>1173.76</v>
      </c>
      <c r="H408" s="32">
        <f>+H409</f>
        <v>573.76</v>
      </c>
      <c r="I408" s="24">
        <f t="shared" si="36"/>
        <v>1747.52</v>
      </c>
    </row>
    <row r="409" spans="1:9" s="2" customFormat="1" ht="47.25">
      <c r="A409" s="47" t="s">
        <v>54</v>
      </c>
      <c r="B409" s="4" t="s">
        <v>204</v>
      </c>
      <c r="C409" s="4" t="s">
        <v>33</v>
      </c>
      <c r="D409" s="4" t="s">
        <v>71</v>
      </c>
      <c r="E409" s="4" t="s">
        <v>348</v>
      </c>
      <c r="F409" s="4" t="s">
        <v>55</v>
      </c>
      <c r="G409" s="32">
        <f>+G410+G411</f>
        <v>1173.76</v>
      </c>
      <c r="H409" s="32">
        <f>+H410+H411</f>
        <v>573.76</v>
      </c>
      <c r="I409" s="24">
        <f t="shared" si="36"/>
        <v>1747.52</v>
      </c>
    </row>
    <row r="410" spans="1:9" s="2" customFormat="1" ht="47.25">
      <c r="A410" s="47" t="s">
        <v>150</v>
      </c>
      <c r="B410" s="4" t="s">
        <v>204</v>
      </c>
      <c r="C410" s="4" t="s">
        <v>33</v>
      </c>
      <c r="D410" s="4" t="s">
        <v>71</v>
      </c>
      <c r="E410" s="4" t="s">
        <v>348</v>
      </c>
      <c r="F410" s="4" t="s">
        <v>57</v>
      </c>
      <c r="G410" s="32">
        <v>154</v>
      </c>
      <c r="H410" s="32">
        <v>154</v>
      </c>
      <c r="I410" s="24">
        <f t="shared" si="36"/>
        <v>308</v>
      </c>
    </row>
    <row r="411" spans="1:9" s="2" customFormat="1" ht="47.25">
      <c r="A411" s="47" t="s">
        <v>58</v>
      </c>
      <c r="B411" s="4" t="s">
        <v>204</v>
      </c>
      <c r="C411" s="4" t="s">
        <v>33</v>
      </c>
      <c r="D411" s="4" t="s">
        <v>71</v>
      </c>
      <c r="E411" s="4" t="s">
        <v>348</v>
      </c>
      <c r="F411" s="4" t="s">
        <v>59</v>
      </c>
      <c r="G411" s="32">
        <v>1019.76</v>
      </c>
      <c r="H411" s="32">
        <v>419.76</v>
      </c>
      <c r="I411" s="24">
        <f t="shared" si="36"/>
        <v>1439.52</v>
      </c>
    </row>
    <row r="412" spans="1:9" s="2" customFormat="1" ht="15.75">
      <c r="A412" s="47" t="s">
        <v>60</v>
      </c>
      <c r="B412" s="4" t="s">
        <v>204</v>
      </c>
      <c r="C412" s="4" t="s">
        <v>33</v>
      </c>
      <c r="D412" s="4" t="s">
        <v>71</v>
      </c>
      <c r="E412" s="4" t="s">
        <v>348</v>
      </c>
      <c r="F412" s="4" t="s">
        <v>61</v>
      </c>
      <c r="G412" s="32">
        <f>G413+G415</f>
        <v>307</v>
      </c>
      <c r="H412" s="32">
        <f>H413+H415</f>
        <v>115</v>
      </c>
      <c r="I412" s="32">
        <f t="shared" ref="I412" si="38">I413+I415</f>
        <v>422</v>
      </c>
    </row>
    <row r="413" spans="1:9" s="2" customFormat="1" ht="15.75" hidden="1">
      <c r="A413" s="47" t="s">
        <v>588</v>
      </c>
      <c r="B413" s="4" t="s">
        <v>204</v>
      </c>
      <c r="C413" s="4" t="s">
        <v>33</v>
      </c>
      <c r="D413" s="4" t="s">
        <v>71</v>
      </c>
      <c r="E413" s="4" t="s">
        <v>348</v>
      </c>
      <c r="F413" s="4" t="s">
        <v>585</v>
      </c>
      <c r="G413" s="32">
        <f>+G414</f>
        <v>0</v>
      </c>
      <c r="H413" s="32">
        <f>+H414</f>
        <v>0</v>
      </c>
      <c r="I413" s="24">
        <f t="shared" si="36"/>
        <v>0</v>
      </c>
    </row>
    <row r="414" spans="1:9" s="2" customFormat="1" ht="63" hidden="1">
      <c r="A414" s="47" t="s">
        <v>587</v>
      </c>
      <c r="B414" s="4" t="s">
        <v>204</v>
      </c>
      <c r="C414" s="4" t="s">
        <v>33</v>
      </c>
      <c r="D414" s="4" t="s">
        <v>71</v>
      </c>
      <c r="E414" s="4" t="s">
        <v>348</v>
      </c>
      <c r="F414" s="4" t="s">
        <v>586</v>
      </c>
      <c r="G414" s="32"/>
      <c r="H414" s="32"/>
      <c r="I414" s="24">
        <f t="shared" si="36"/>
        <v>0</v>
      </c>
    </row>
    <row r="415" spans="1:9" s="2" customFormat="1" ht="63">
      <c r="A415" s="47" t="s">
        <v>81</v>
      </c>
      <c r="B415" s="4" t="s">
        <v>204</v>
      </c>
      <c r="C415" s="4" t="s">
        <v>33</v>
      </c>
      <c r="D415" s="4" t="s">
        <v>71</v>
      </c>
      <c r="E415" s="4" t="s">
        <v>348</v>
      </c>
      <c r="F415" s="4" t="s">
        <v>63</v>
      </c>
      <c r="G415" s="32">
        <f>+G416+G417+G418</f>
        <v>307</v>
      </c>
      <c r="H415" s="32">
        <f>+H416+H417+H418</f>
        <v>115</v>
      </c>
      <c r="I415" s="24">
        <f t="shared" si="36"/>
        <v>422</v>
      </c>
    </row>
    <row r="416" spans="1:9" s="2" customFormat="1" ht="26.25" customHeight="1">
      <c r="A416" s="47" t="s">
        <v>64</v>
      </c>
      <c r="B416" s="4" t="s">
        <v>204</v>
      </c>
      <c r="C416" s="4" t="s">
        <v>33</v>
      </c>
      <c r="D416" s="4" t="s">
        <v>71</v>
      </c>
      <c r="E416" s="4" t="s">
        <v>348</v>
      </c>
      <c r="F416" s="4" t="s">
        <v>65</v>
      </c>
      <c r="G416" s="32">
        <v>177</v>
      </c>
      <c r="H416" s="32">
        <v>35</v>
      </c>
      <c r="I416" s="24">
        <f t="shared" si="36"/>
        <v>212</v>
      </c>
    </row>
    <row r="417" spans="1:11" s="2" customFormat="1" ht="27.75" customHeight="1">
      <c r="A417" s="47" t="s">
        <v>66</v>
      </c>
      <c r="B417" s="4" t="s">
        <v>204</v>
      </c>
      <c r="C417" s="4" t="s">
        <v>33</v>
      </c>
      <c r="D417" s="4" t="s">
        <v>71</v>
      </c>
      <c r="E417" s="4" t="s">
        <v>348</v>
      </c>
      <c r="F417" s="4" t="s">
        <v>67</v>
      </c>
      <c r="G417" s="32">
        <v>50</v>
      </c>
      <c r="H417" s="32">
        <v>50</v>
      </c>
      <c r="I417" s="24">
        <f t="shared" si="36"/>
        <v>100</v>
      </c>
    </row>
    <row r="418" spans="1:11" s="2" customFormat="1" ht="15.75">
      <c r="A418" s="54" t="s">
        <v>211</v>
      </c>
      <c r="B418" s="4" t="s">
        <v>204</v>
      </c>
      <c r="C418" s="4" t="s">
        <v>33</v>
      </c>
      <c r="D418" s="4" t="s">
        <v>71</v>
      </c>
      <c r="E418" s="4" t="s">
        <v>348</v>
      </c>
      <c r="F418" s="4" t="s">
        <v>212</v>
      </c>
      <c r="G418" s="32">
        <v>80</v>
      </c>
      <c r="H418" s="32">
        <v>30</v>
      </c>
      <c r="I418" s="24">
        <f t="shared" si="36"/>
        <v>110</v>
      </c>
    </row>
    <row r="419" spans="1:11" s="2" customFormat="1" ht="110.25" hidden="1">
      <c r="A419" s="48" t="s">
        <v>210</v>
      </c>
      <c r="B419" s="4" t="s">
        <v>204</v>
      </c>
      <c r="C419" s="4" t="s">
        <v>33</v>
      </c>
      <c r="D419" s="4" t="s">
        <v>71</v>
      </c>
      <c r="E419" s="4" t="s">
        <v>275</v>
      </c>
      <c r="F419" s="4" t="s">
        <v>17</v>
      </c>
      <c r="G419" s="32">
        <f t="shared" ref="G419:H422" si="39">+G420</f>
        <v>0</v>
      </c>
      <c r="H419" s="32">
        <f t="shared" si="39"/>
        <v>0</v>
      </c>
      <c r="I419" s="24">
        <f t="shared" si="36"/>
        <v>0</v>
      </c>
    </row>
    <row r="420" spans="1:11" s="2" customFormat="1" ht="15.75" hidden="1">
      <c r="A420" s="47" t="s">
        <v>149</v>
      </c>
      <c r="B420" s="4" t="s">
        <v>204</v>
      </c>
      <c r="C420" s="4" t="s">
        <v>33</v>
      </c>
      <c r="D420" s="4" t="s">
        <v>71</v>
      </c>
      <c r="E420" s="4" t="s">
        <v>275</v>
      </c>
      <c r="F420" s="4" t="s">
        <v>17</v>
      </c>
      <c r="G420" s="32">
        <f t="shared" si="39"/>
        <v>0</v>
      </c>
      <c r="H420" s="32">
        <f t="shared" si="39"/>
        <v>0</v>
      </c>
      <c r="I420" s="24">
        <f t="shared" si="36"/>
        <v>0</v>
      </c>
    </row>
    <row r="421" spans="1:11" s="2" customFormat="1" ht="110.25" hidden="1">
      <c r="A421" s="47" t="s">
        <v>42</v>
      </c>
      <c r="B421" s="4" t="s">
        <v>204</v>
      </c>
      <c r="C421" s="4" t="s">
        <v>33</v>
      </c>
      <c r="D421" s="4" t="s">
        <v>71</v>
      </c>
      <c r="E421" s="4" t="s">
        <v>275</v>
      </c>
      <c r="F421" s="4" t="s">
        <v>43</v>
      </c>
      <c r="G421" s="32">
        <f t="shared" si="39"/>
        <v>0</v>
      </c>
      <c r="H421" s="32">
        <f t="shared" si="39"/>
        <v>0</v>
      </c>
      <c r="I421" s="24">
        <f t="shared" si="36"/>
        <v>0</v>
      </c>
    </row>
    <row r="422" spans="1:11" s="2" customFormat="1" ht="47.25" hidden="1">
      <c r="A422" s="47" t="s">
        <v>74</v>
      </c>
      <c r="B422" s="4" t="s">
        <v>204</v>
      </c>
      <c r="C422" s="4" t="s">
        <v>33</v>
      </c>
      <c r="D422" s="4" t="s">
        <v>71</v>
      </c>
      <c r="E422" s="4" t="s">
        <v>275</v>
      </c>
      <c r="F422" s="4" t="s">
        <v>75</v>
      </c>
      <c r="G422" s="32">
        <f t="shared" si="39"/>
        <v>0</v>
      </c>
      <c r="H422" s="32">
        <f t="shared" si="39"/>
        <v>0</v>
      </c>
      <c r="I422" s="24">
        <f t="shared" si="36"/>
        <v>0</v>
      </c>
    </row>
    <row r="423" spans="1:11" s="2" customFormat="1" ht="31.5" hidden="1">
      <c r="A423" s="47" t="s">
        <v>48</v>
      </c>
      <c r="B423" s="4" t="s">
        <v>204</v>
      </c>
      <c r="C423" s="4" t="s">
        <v>33</v>
      </c>
      <c r="D423" s="4" t="s">
        <v>71</v>
      </c>
      <c r="E423" s="4" t="s">
        <v>275</v>
      </c>
      <c r="F423" s="4" t="s">
        <v>77</v>
      </c>
      <c r="G423" s="32"/>
      <c r="H423" s="32"/>
      <c r="I423" s="24">
        <f t="shared" si="36"/>
        <v>0</v>
      </c>
    </row>
    <row r="424" spans="1:11" s="2" customFormat="1" ht="90" customHeight="1">
      <c r="A424" s="47" t="s">
        <v>820</v>
      </c>
      <c r="B424" s="4" t="s">
        <v>204</v>
      </c>
      <c r="C424" s="4" t="s">
        <v>33</v>
      </c>
      <c r="D424" s="4" t="s">
        <v>71</v>
      </c>
      <c r="E424" s="4" t="s">
        <v>812</v>
      </c>
      <c r="F424" s="4"/>
      <c r="G424" s="32">
        <f t="shared" ref="G424:H428" si="40">+G425</f>
        <v>50</v>
      </c>
      <c r="H424" s="32">
        <f t="shared" si="40"/>
        <v>20</v>
      </c>
      <c r="I424" s="24">
        <f t="shared" si="36"/>
        <v>70</v>
      </c>
    </row>
    <row r="425" spans="1:11" s="2" customFormat="1" ht="27.75" customHeight="1">
      <c r="A425" s="47" t="s">
        <v>213</v>
      </c>
      <c r="B425" s="4" t="s">
        <v>204</v>
      </c>
      <c r="C425" s="4" t="s">
        <v>33</v>
      </c>
      <c r="D425" s="4" t="s">
        <v>71</v>
      </c>
      <c r="E425" s="4" t="s">
        <v>813</v>
      </c>
      <c r="F425" s="4"/>
      <c r="G425" s="32">
        <f t="shared" si="40"/>
        <v>50</v>
      </c>
      <c r="H425" s="32">
        <f t="shared" si="40"/>
        <v>20</v>
      </c>
      <c r="I425" s="24">
        <f t="shared" si="36"/>
        <v>70</v>
      </c>
    </row>
    <row r="426" spans="1:11" s="2" customFormat="1" ht="30" customHeight="1">
      <c r="A426" s="47" t="s">
        <v>214</v>
      </c>
      <c r="B426" s="4" t="s">
        <v>204</v>
      </c>
      <c r="C426" s="4" t="s">
        <v>33</v>
      </c>
      <c r="D426" s="4" t="s">
        <v>71</v>
      </c>
      <c r="E426" s="4" t="s">
        <v>814</v>
      </c>
      <c r="F426" s="4"/>
      <c r="G426" s="32">
        <f t="shared" si="40"/>
        <v>50</v>
      </c>
      <c r="H426" s="32">
        <f t="shared" si="40"/>
        <v>20</v>
      </c>
      <c r="I426" s="24">
        <f t="shared" si="36"/>
        <v>70</v>
      </c>
    </row>
    <row r="427" spans="1:11" s="3" customFormat="1" ht="29.25" customHeight="1">
      <c r="A427" s="47" t="s">
        <v>52</v>
      </c>
      <c r="B427" s="4" t="s">
        <v>204</v>
      </c>
      <c r="C427" s="4" t="s">
        <v>33</v>
      </c>
      <c r="D427" s="4" t="s">
        <v>71</v>
      </c>
      <c r="E427" s="4" t="s">
        <v>814</v>
      </c>
      <c r="F427" s="4" t="s">
        <v>53</v>
      </c>
      <c r="G427" s="32">
        <f t="shared" si="40"/>
        <v>50</v>
      </c>
      <c r="H427" s="32">
        <f t="shared" si="40"/>
        <v>20</v>
      </c>
      <c r="I427" s="24">
        <f t="shared" si="36"/>
        <v>70</v>
      </c>
    </row>
    <row r="428" spans="1:11" s="3" customFormat="1" ht="30.75" customHeight="1">
      <c r="A428" s="47" t="s">
        <v>54</v>
      </c>
      <c r="B428" s="4" t="s">
        <v>204</v>
      </c>
      <c r="C428" s="4" t="s">
        <v>33</v>
      </c>
      <c r="D428" s="4" t="s">
        <v>71</v>
      </c>
      <c r="E428" s="4" t="s">
        <v>814</v>
      </c>
      <c r="F428" s="4" t="s">
        <v>55</v>
      </c>
      <c r="G428" s="32">
        <f t="shared" si="40"/>
        <v>50</v>
      </c>
      <c r="H428" s="32">
        <f t="shared" si="40"/>
        <v>20</v>
      </c>
      <c r="I428" s="24">
        <f t="shared" si="36"/>
        <v>70</v>
      </c>
    </row>
    <row r="429" spans="1:11" s="3" customFormat="1" ht="47.25">
      <c r="A429" s="47" t="s">
        <v>58</v>
      </c>
      <c r="B429" s="4" t="s">
        <v>204</v>
      </c>
      <c r="C429" s="4" t="s">
        <v>33</v>
      </c>
      <c r="D429" s="4" t="s">
        <v>71</v>
      </c>
      <c r="E429" s="4" t="s">
        <v>814</v>
      </c>
      <c r="F429" s="4" t="s">
        <v>59</v>
      </c>
      <c r="G429" s="32">
        <v>50</v>
      </c>
      <c r="H429" s="32">
        <v>20</v>
      </c>
      <c r="I429" s="24">
        <f t="shared" ref="I429:I499" si="41">+G429+H429</f>
        <v>70</v>
      </c>
    </row>
    <row r="430" spans="1:11" s="69" customFormat="1" ht="15.75">
      <c r="A430" s="94" t="s">
        <v>817</v>
      </c>
      <c r="B430" s="60" t="s">
        <v>204</v>
      </c>
      <c r="C430" s="60" t="s">
        <v>33</v>
      </c>
      <c r="D430" s="60" t="s">
        <v>147</v>
      </c>
      <c r="E430" s="60"/>
      <c r="F430" s="60"/>
      <c r="G430" s="74">
        <f>G431</f>
        <v>117.1</v>
      </c>
      <c r="H430" s="360">
        <f t="shared" ref="H430:I432" si="42">H431</f>
        <v>117.9</v>
      </c>
      <c r="I430" s="360">
        <f t="shared" si="42"/>
        <v>235</v>
      </c>
      <c r="J430" s="361"/>
      <c r="K430" s="68"/>
    </row>
    <row r="431" spans="1:11" s="69" customFormat="1" ht="78.75">
      <c r="A431" s="75" t="s">
        <v>818</v>
      </c>
      <c r="B431" s="60" t="s">
        <v>204</v>
      </c>
      <c r="C431" s="60" t="s">
        <v>33</v>
      </c>
      <c r="D431" s="60" t="s">
        <v>147</v>
      </c>
      <c r="E431" s="60" t="s">
        <v>819</v>
      </c>
      <c r="F431" s="60"/>
      <c r="G431" s="74">
        <f>G432</f>
        <v>117.1</v>
      </c>
      <c r="H431" s="360">
        <f t="shared" si="42"/>
        <v>117.9</v>
      </c>
      <c r="I431" s="360">
        <f t="shared" si="42"/>
        <v>235</v>
      </c>
      <c r="J431" s="361"/>
      <c r="K431" s="68"/>
    </row>
    <row r="432" spans="1:11" s="69" customFormat="1" ht="47.25">
      <c r="A432" s="72" t="s">
        <v>52</v>
      </c>
      <c r="B432" s="60" t="s">
        <v>204</v>
      </c>
      <c r="C432" s="60" t="s">
        <v>33</v>
      </c>
      <c r="D432" s="60" t="s">
        <v>147</v>
      </c>
      <c r="E432" s="60" t="s">
        <v>819</v>
      </c>
      <c r="F432" s="60" t="s">
        <v>53</v>
      </c>
      <c r="G432" s="74">
        <f>G433</f>
        <v>117.1</v>
      </c>
      <c r="H432" s="360">
        <f t="shared" si="42"/>
        <v>117.9</v>
      </c>
      <c r="I432" s="360">
        <f t="shared" si="42"/>
        <v>235</v>
      </c>
      <c r="J432" s="361"/>
      <c r="K432" s="68"/>
    </row>
    <row r="433" spans="1:11" s="69" customFormat="1" ht="47.25">
      <c r="A433" s="72" t="s">
        <v>54</v>
      </c>
      <c r="B433" s="60" t="s">
        <v>204</v>
      </c>
      <c r="C433" s="60" t="s">
        <v>33</v>
      </c>
      <c r="D433" s="60" t="s">
        <v>147</v>
      </c>
      <c r="E433" s="60" t="s">
        <v>819</v>
      </c>
      <c r="F433" s="60" t="s">
        <v>55</v>
      </c>
      <c r="G433" s="74">
        <f>G434+G435</f>
        <v>117.1</v>
      </c>
      <c r="H433" s="360">
        <f>H434+H435</f>
        <v>117.9</v>
      </c>
      <c r="I433" s="360">
        <f>I434+I435</f>
        <v>235</v>
      </c>
      <c r="J433" s="361"/>
      <c r="K433" s="68"/>
    </row>
    <row r="434" spans="1:11" s="69" customFormat="1" ht="47.25">
      <c r="A434" s="72" t="s">
        <v>150</v>
      </c>
      <c r="B434" s="60" t="s">
        <v>204</v>
      </c>
      <c r="C434" s="60" t="s">
        <v>33</v>
      </c>
      <c r="D434" s="60" t="s">
        <v>147</v>
      </c>
      <c r="E434" s="60" t="s">
        <v>819</v>
      </c>
      <c r="F434" s="60" t="s">
        <v>57</v>
      </c>
      <c r="G434" s="74"/>
      <c r="H434" s="360"/>
      <c r="I434" s="360">
        <f>G434+H434</f>
        <v>0</v>
      </c>
      <c r="J434" s="361"/>
      <c r="K434" s="68"/>
    </row>
    <row r="435" spans="1:11" s="69" customFormat="1" ht="47.25">
      <c r="A435" s="72" t="s">
        <v>58</v>
      </c>
      <c r="B435" s="60" t="s">
        <v>204</v>
      </c>
      <c r="C435" s="60" t="s">
        <v>33</v>
      </c>
      <c r="D435" s="60" t="s">
        <v>147</v>
      </c>
      <c r="E435" s="60" t="s">
        <v>819</v>
      </c>
      <c r="F435" s="60" t="s">
        <v>59</v>
      </c>
      <c r="G435" s="74">
        <v>117.1</v>
      </c>
      <c r="H435" s="360">
        <v>117.9</v>
      </c>
      <c r="I435" s="360">
        <f>G435+H435</f>
        <v>235</v>
      </c>
      <c r="J435" s="361"/>
      <c r="K435" s="68"/>
    </row>
    <row r="436" spans="1:11" s="3" customFormat="1" ht="15.75">
      <c r="A436" s="47" t="s">
        <v>215</v>
      </c>
      <c r="B436" s="4" t="s">
        <v>204</v>
      </c>
      <c r="C436" s="4" t="s">
        <v>33</v>
      </c>
      <c r="D436" s="4" t="s">
        <v>216</v>
      </c>
      <c r="E436" s="4" t="s">
        <v>29</v>
      </c>
      <c r="F436" s="4" t="s">
        <v>17</v>
      </c>
      <c r="G436" s="32">
        <f>+G438</f>
        <v>30</v>
      </c>
      <c r="H436" s="32">
        <f>+H438</f>
        <v>30</v>
      </c>
      <c r="I436" s="24">
        <f t="shared" si="41"/>
        <v>60</v>
      </c>
    </row>
    <row r="437" spans="1:11" s="3" customFormat="1" ht="15.75" hidden="1">
      <c r="A437" s="47" t="s">
        <v>217</v>
      </c>
      <c r="B437" s="4" t="s">
        <v>204</v>
      </c>
      <c r="C437" s="4" t="s">
        <v>33</v>
      </c>
      <c r="D437" s="4" t="s">
        <v>216</v>
      </c>
      <c r="E437" s="4" t="s">
        <v>399</v>
      </c>
      <c r="F437" s="4" t="s">
        <v>17</v>
      </c>
      <c r="G437" s="32"/>
      <c r="H437" s="32"/>
      <c r="I437" s="24">
        <f t="shared" si="41"/>
        <v>0</v>
      </c>
    </row>
    <row r="438" spans="1:11" s="3" customFormat="1" ht="63">
      <c r="A438" s="47" t="s">
        <v>820</v>
      </c>
      <c r="B438" s="4" t="s">
        <v>204</v>
      </c>
      <c r="C438" s="4" t="s">
        <v>33</v>
      </c>
      <c r="D438" s="4" t="s">
        <v>216</v>
      </c>
      <c r="E438" s="4" t="s">
        <v>812</v>
      </c>
      <c r="F438" s="4" t="s">
        <v>17</v>
      </c>
      <c r="G438" s="32">
        <f t="shared" ref="G438:H439" si="43">+G439</f>
        <v>30</v>
      </c>
      <c r="H438" s="32">
        <f t="shared" si="43"/>
        <v>30</v>
      </c>
      <c r="I438" s="24">
        <f t="shared" si="41"/>
        <v>60</v>
      </c>
    </row>
    <row r="439" spans="1:11" s="3" customFormat="1" ht="31.5">
      <c r="A439" s="47" t="s">
        <v>213</v>
      </c>
      <c r="B439" s="4" t="s">
        <v>204</v>
      </c>
      <c r="C439" s="4" t="s">
        <v>33</v>
      </c>
      <c r="D439" s="4" t="s">
        <v>216</v>
      </c>
      <c r="E439" s="4" t="s">
        <v>813</v>
      </c>
      <c r="F439" s="4"/>
      <c r="G439" s="32">
        <f t="shared" si="43"/>
        <v>30</v>
      </c>
      <c r="H439" s="32">
        <f t="shared" si="43"/>
        <v>30</v>
      </c>
      <c r="I439" s="24">
        <f t="shared" si="41"/>
        <v>60</v>
      </c>
    </row>
    <row r="440" spans="1:11" s="3" customFormat="1" ht="30.75" customHeight="1">
      <c r="A440" s="47" t="s">
        <v>60</v>
      </c>
      <c r="B440" s="4" t="s">
        <v>204</v>
      </c>
      <c r="C440" s="4" t="s">
        <v>33</v>
      </c>
      <c r="D440" s="4" t="s">
        <v>216</v>
      </c>
      <c r="E440" s="4" t="s">
        <v>814</v>
      </c>
      <c r="F440" s="4" t="s">
        <v>61</v>
      </c>
      <c r="G440" s="32">
        <f>+G441</f>
        <v>30</v>
      </c>
      <c r="H440" s="32">
        <f>+H441</f>
        <v>30</v>
      </c>
      <c r="I440" s="24">
        <f t="shared" si="41"/>
        <v>60</v>
      </c>
      <c r="J440" s="2"/>
    </row>
    <row r="441" spans="1:11" s="3" customFormat="1" ht="24" customHeight="1">
      <c r="A441" s="47" t="s">
        <v>214</v>
      </c>
      <c r="B441" s="5">
        <v>991</v>
      </c>
      <c r="C441" s="4" t="s">
        <v>33</v>
      </c>
      <c r="D441" s="4" t="s">
        <v>216</v>
      </c>
      <c r="E441" s="4" t="s">
        <v>814</v>
      </c>
      <c r="F441" s="4" t="s">
        <v>811</v>
      </c>
      <c r="G441" s="32">
        <v>30</v>
      </c>
      <c r="H441" s="32">
        <v>30</v>
      </c>
      <c r="I441" s="24">
        <f t="shared" si="41"/>
        <v>60</v>
      </c>
      <c r="J441" s="2"/>
    </row>
    <row r="442" spans="1:11" s="3" customFormat="1" ht="32.25" customHeight="1">
      <c r="A442" s="47" t="s">
        <v>218</v>
      </c>
      <c r="B442" s="4" t="s">
        <v>204</v>
      </c>
      <c r="C442" s="4" t="s">
        <v>33</v>
      </c>
      <c r="D442" s="4" t="s">
        <v>219</v>
      </c>
      <c r="E442" s="4"/>
      <c r="F442" s="4"/>
      <c r="G442" s="32">
        <f>+G443+G461+G465+G470+G480+G501</f>
        <v>3233.3500000000004</v>
      </c>
      <c r="H442" s="32">
        <f>+H443+H461+H465+H470+H480+H501</f>
        <v>3035.65</v>
      </c>
      <c r="I442" s="24">
        <f t="shared" si="41"/>
        <v>6269</v>
      </c>
    </row>
    <row r="443" spans="1:11" ht="31.5">
      <c r="A443" s="47" t="s">
        <v>160</v>
      </c>
      <c r="B443" s="4" t="s">
        <v>204</v>
      </c>
      <c r="C443" s="4" t="s">
        <v>33</v>
      </c>
      <c r="D443" s="4" t="s">
        <v>219</v>
      </c>
      <c r="E443" s="4" t="s">
        <v>357</v>
      </c>
      <c r="F443" s="4"/>
      <c r="G443" s="32">
        <f>+G444+G451</f>
        <v>2892.4500000000003</v>
      </c>
      <c r="H443" s="32">
        <f>+H444+H451</f>
        <v>2894.75</v>
      </c>
      <c r="I443" s="24">
        <f t="shared" si="41"/>
        <v>5787.2000000000007</v>
      </c>
    </row>
    <row r="444" spans="1:11" ht="31.5">
      <c r="A444" s="47" t="s">
        <v>160</v>
      </c>
      <c r="B444" s="4" t="s">
        <v>204</v>
      </c>
      <c r="C444" s="4" t="s">
        <v>33</v>
      </c>
      <c r="D444" s="4" t="s">
        <v>219</v>
      </c>
      <c r="E444" s="4" t="s">
        <v>358</v>
      </c>
      <c r="F444" s="4"/>
      <c r="G444" s="32">
        <f t="shared" ref="G444:H446" si="44">+G445</f>
        <v>2543.0500000000002</v>
      </c>
      <c r="H444" s="32">
        <f t="shared" si="44"/>
        <v>2543.0500000000002</v>
      </c>
      <c r="I444" s="24">
        <f t="shared" si="41"/>
        <v>5086.1000000000004</v>
      </c>
    </row>
    <row r="445" spans="1:11" ht="31.5">
      <c r="A445" s="47" t="s">
        <v>161</v>
      </c>
      <c r="B445" s="4" t="s">
        <v>204</v>
      </c>
      <c r="C445" s="4" t="s">
        <v>33</v>
      </c>
      <c r="D445" s="4" t="s">
        <v>219</v>
      </c>
      <c r="E445" s="4" t="s">
        <v>358</v>
      </c>
      <c r="F445" s="4"/>
      <c r="G445" s="32">
        <f t="shared" si="44"/>
        <v>2543.0500000000002</v>
      </c>
      <c r="H445" s="32">
        <f t="shared" si="44"/>
        <v>2543.0500000000002</v>
      </c>
      <c r="I445" s="24">
        <f t="shared" si="41"/>
        <v>5086.1000000000004</v>
      </c>
    </row>
    <row r="446" spans="1:11" ht="110.25">
      <c r="A446" s="47" t="s">
        <v>42</v>
      </c>
      <c r="B446" s="4" t="s">
        <v>204</v>
      </c>
      <c r="C446" s="4" t="s">
        <v>33</v>
      </c>
      <c r="D446" s="4" t="s">
        <v>219</v>
      </c>
      <c r="E446" s="4" t="s">
        <v>358</v>
      </c>
      <c r="F446" s="4" t="s">
        <v>43</v>
      </c>
      <c r="G446" s="32">
        <f t="shared" si="44"/>
        <v>2543.0500000000002</v>
      </c>
      <c r="H446" s="32">
        <f t="shared" si="44"/>
        <v>2543.0500000000002</v>
      </c>
      <c r="I446" s="24">
        <f t="shared" si="41"/>
        <v>5086.1000000000004</v>
      </c>
    </row>
    <row r="447" spans="1:11" ht="47.25">
      <c r="A447" s="47" t="s">
        <v>74</v>
      </c>
      <c r="B447" s="4" t="s">
        <v>204</v>
      </c>
      <c r="C447" s="4" t="s">
        <v>33</v>
      </c>
      <c r="D447" s="4" t="s">
        <v>219</v>
      </c>
      <c r="E447" s="4" t="s">
        <v>358</v>
      </c>
      <c r="F447" s="4" t="s">
        <v>75</v>
      </c>
      <c r="G447" s="32">
        <f>+G448+G449+G450</f>
        <v>2543.0500000000002</v>
      </c>
      <c r="H447" s="32">
        <f>+H448+H449+H450</f>
        <v>2543.0500000000002</v>
      </c>
      <c r="I447" s="24">
        <f t="shared" si="41"/>
        <v>5086.1000000000004</v>
      </c>
    </row>
    <row r="448" spans="1:11" ht="31.5">
      <c r="A448" s="47" t="s">
        <v>46</v>
      </c>
      <c r="B448" s="4" t="s">
        <v>204</v>
      </c>
      <c r="C448" s="4" t="s">
        <v>33</v>
      </c>
      <c r="D448" s="4" t="s">
        <v>219</v>
      </c>
      <c r="E448" s="4" t="s">
        <v>358</v>
      </c>
      <c r="F448" s="4" t="s">
        <v>76</v>
      </c>
      <c r="G448" s="32">
        <v>1953.19</v>
      </c>
      <c r="H448" s="32">
        <v>1953.19</v>
      </c>
      <c r="I448" s="24">
        <f t="shared" si="41"/>
        <v>3906.38</v>
      </c>
    </row>
    <row r="449" spans="1:9" ht="31.5" hidden="1">
      <c r="A449" s="47" t="s">
        <v>48</v>
      </c>
      <c r="B449" s="4" t="s">
        <v>204</v>
      </c>
      <c r="C449" s="4" t="s">
        <v>33</v>
      </c>
      <c r="D449" s="4" t="s">
        <v>219</v>
      </c>
      <c r="E449" s="4" t="s">
        <v>358</v>
      </c>
      <c r="F449" s="4" t="s">
        <v>77</v>
      </c>
      <c r="G449" s="32"/>
      <c r="H449" s="32"/>
      <c r="I449" s="24">
        <f t="shared" si="41"/>
        <v>0</v>
      </c>
    </row>
    <row r="450" spans="1:9" ht="94.5">
      <c r="A450" s="47" t="s">
        <v>78</v>
      </c>
      <c r="B450" s="4" t="s">
        <v>204</v>
      </c>
      <c r="C450" s="4" t="s">
        <v>33</v>
      </c>
      <c r="D450" s="4" t="s">
        <v>219</v>
      </c>
      <c r="E450" s="4" t="s">
        <v>358</v>
      </c>
      <c r="F450" s="4" t="s">
        <v>79</v>
      </c>
      <c r="G450" s="32">
        <v>589.86</v>
      </c>
      <c r="H450" s="32">
        <v>589.86</v>
      </c>
      <c r="I450" s="24">
        <f t="shared" si="41"/>
        <v>1179.72</v>
      </c>
    </row>
    <row r="451" spans="1:9" s="3" customFormat="1" ht="56.25" customHeight="1">
      <c r="A451" s="47" t="s">
        <v>221</v>
      </c>
      <c r="B451" s="4" t="s">
        <v>204</v>
      </c>
      <c r="C451" s="4" t="s">
        <v>33</v>
      </c>
      <c r="D451" s="4" t="s">
        <v>219</v>
      </c>
      <c r="E451" s="4" t="s">
        <v>401</v>
      </c>
      <c r="F451" s="4"/>
      <c r="G451" s="32">
        <f>+G452+G457</f>
        <v>349.4</v>
      </c>
      <c r="H451" s="32">
        <f>+H452+H457</f>
        <v>351.7</v>
      </c>
      <c r="I451" s="24">
        <f t="shared" si="41"/>
        <v>701.09999999999991</v>
      </c>
    </row>
    <row r="452" spans="1:9" s="3" customFormat="1" ht="25.5" customHeight="1">
      <c r="A452" s="47" t="s">
        <v>42</v>
      </c>
      <c r="B452" s="4" t="s">
        <v>204</v>
      </c>
      <c r="C452" s="4" t="s">
        <v>33</v>
      </c>
      <c r="D452" s="4" t="s">
        <v>219</v>
      </c>
      <c r="E452" s="4" t="s">
        <v>401</v>
      </c>
      <c r="F452" s="4" t="s">
        <v>43</v>
      </c>
      <c r="G452" s="32">
        <f>+G453</f>
        <v>349.4</v>
      </c>
      <c r="H452" s="32">
        <f>+H453</f>
        <v>351.7</v>
      </c>
      <c r="I452" s="24">
        <f t="shared" si="41"/>
        <v>701.09999999999991</v>
      </c>
    </row>
    <row r="453" spans="1:9" s="3" customFormat="1" ht="47.25">
      <c r="A453" s="47" t="s">
        <v>74</v>
      </c>
      <c r="B453" s="4" t="s">
        <v>204</v>
      </c>
      <c r="C453" s="4" t="s">
        <v>33</v>
      </c>
      <c r="D453" s="4" t="s">
        <v>219</v>
      </c>
      <c r="E453" s="4" t="s">
        <v>401</v>
      </c>
      <c r="F453" s="4" t="s">
        <v>75</v>
      </c>
      <c r="G453" s="32">
        <f>+G454+G455+G456</f>
        <v>349.4</v>
      </c>
      <c r="H453" s="32">
        <f>+H454+H455+H456</f>
        <v>351.7</v>
      </c>
      <c r="I453" s="24">
        <f t="shared" si="41"/>
        <v>701.09999999999991</v>
      </c>
    </row>
    <row r="454" spans="1:9" s="3" customFormat="1" ht="31.5">
      <c r="A454" s="47" t="s">
        <v>46</v>
      </c>
      <c r="B454" s="4" t="s">
        <v>204</v>
      </c>
      <c r="C454" s="4" t="s">
        <v>33</v>
      </c>
      <c r="D454" s="4" t="s">
        <v>219</v>
      </c>
      <c r="E454" s="4" t="s">
        <v>401</v>
      </c>
      <c r="F454" s="4" t="s">
        <v>76</v>
      </c>
      <c r="G454" s="32">
        <v>292.68</v>
      </c>
      <c r="H454" s="32">
        <v>292.68</v>
      </c>
      <c r="I454" s="24">
        <f t="shared" si="41"/>
        <v>585.36</v>
      </c>
    </row>
    <row r="455" spans="1:9" s="3" customFormat="1" ht="31.5" hidden="1">
      <c r="A455" s="47" t="s">
        <v>48</v>
      </c>
      <c r="B455" s="4" t="s">
        <v>204</v>
      </c>
      <c r="C455" s="4" t="s">
        <v>33</v>
      </c>
      <c r="D455" s="4" t="s">
        <v>219</v>
      </c>
      <c r="E455" s="4" t="s">
        <v>401</v>
      </c>
      <c r="F455" s="4" t="s">
        <v>77</v>
      </c>
      <c r="G455" s="32"/>
      <c r="H455" s="32"/>
      <c r="I455" s="24">
        <f t="shared" si="41"/>
        <v>0</v>
      </c>
    </row>
    <row r="456" spans="1:9" s="3" customFormat="1" ht="94.5">
      <c r="A456" s="47" t="s">
        <v>78</v>
      </c>
      <c r="B456" s="4" t="s">
        <v>204</v>
      </c>
      <c r="C456" s="4" t="s">
        <v>33</v>
      </c>
      <c r="D456" s="4" t="s">
        <v>219</v>
      </c>
      <c r="E456" s="4" t="s">
        <v>401</v>
      </c>
      <c r="F456" s="4" t="s">
        <v>79</v>
      </c>
      <c r="G456" s="32">
        <f>88.39-31.67</f>
        <v>56.72</v>
      </c>
      <c r="H456" s="32">
        <f>88.39-29.37</f>
        <v>59.019999999999996</v>
      </c>
      <c r="I456" s="24">
        <f t="shared" si="41"/>
        <v>115.74</v>
      </c>
    </row>
    <row r="457" spans="1:9" s="3" customFormat="1" ht="47.25" hidden="1">
      <c r="A457" s="47" t="s">
        <v>52</v>
      </c>
      <c r="B457" s="4" t="s">
        <v>204</v>
      </c>
      <c r="C457" s="4" t="s">
        <v>33</v>
      </c>
      <c r="D457" s="4" t="s">
        <v>219</v>
      </c>
      <c r="E457" s="4" t="s">
        <v>401</v>
      </c>
      <c r="F457" s="4" t="s">
        <v>53</v>
      </c>
      <c r="G457" s="32">
        <f>+G458</f>
        <v>0</v>
      </c>
      <c r="H457" s="32">
        <f>+H458</f>
        <v>0</v>
      </c>
      <c r="I457" s="24">
        <f t="shared" si="41"/>
        <v>0</v>
      </c>
    </row>
    <row r="458" spans="1:9" s="3" customFormat="1" ht="47.25" hidden="1">
      <c r="A458" s="47" t="s">
        <v>54</v>
      </c>
      <c r="B458" s="4" t="s">
        <v>204</v>
      </c>
      <c r="C458" s="4" t="s">
        <v>33</v>
      </c>
      <c r="D458" s="4" t="s">
        <v>219</v>
      </c>
      <c r="E458" s="4" t="s">
        <v>401</v>
      </c>
      <c r="F458" s="4" t="s">
        <v>55</v>
      </c>
      <c r="G458" s="32">
        <f>+G459+G460</f>
        <v>0</v>
      </c>
      <c r="H458" s="32">
        <f>+H459+H460</f>
        <v>0</v>
      </c>
      <c r="I458" s="24">
        <f t="shared" si="41"/>
        <v>0</v>
      </c>
    </row>
    <row r="459" spans="1:9" s="3" customFormat="1" ht="47.25" hidden="1">
      <c r="A459" s="47" t="s">
        <v>150</v>
      </c>
      <c r="B459" s="4" t="s">
        <v>204</v>
      </c>
      <c r="C459" s="4" t="s">
        <v>33</v>
      </c>
      <c r="D459" s="4" t="s">
        <v>219</v>
      </c>
      <c r="E459" s="4" t="s">
        <v>401</v>
      </c>
      <c r="F459" s="4" t="s">
        <v>57</v>
      </c>
      <c r="G459" s="32"/>
      <c r="H459" s="32"/>
      <c r="I459" s="24">
        <f t="shared" si="41"/>
        <v>0</v>
      </c>
    </row>
    <row r="460" spans="1:9" s="3" customFormat="1" ht="47.25" hidden="1">
      <c r="A460" s="47" t="s">
        <v>58</v>
      </c>
      <c r="B460" s="4" t="s">
        <v>204</v>
      </c>
      <c r="C460" s="4" t="s">
        <v>33</v>
      </c>
      <c r="D460" s="4" t="s">
        <v>219</v>
      </c>
      <c r="E460" s="4" t="s">
        <v>401</v>
      </c>
      <c r="F460" s="4" t="s">
        <v>59</v>
      </c>
      <c r="G460" s="32"/>
      <c r="H460" s="32"/>
      <c r="I460" s="24">
        <f t="shared" si="41"/>
        <v>0</v>
      </c>
    </row>
    <row r="461" spans="1:9" s="3" customFormat="1" ht="60.75" customHeight="1">
      <c r="A461" s="47" t="s">
        <v>220</v>
      </c>
      <c r="B461" s="4" t="s">
        <v>204</v>
      </c>
      <c r="C461" s="4" t="s">
        <v>33</v>
      </c>
      <c r="D461" s="4" t="s">
        <v>219</v>
      </c>
      <c r="E461" s="4" t="s">
        <v>400</v>
      </c>
      <c r="F461" s="4"/>
      <c r="G461" s="32">
        <f t="shared" ref="G461:H463" si="45">+G462</f>
        <v>0.9</v>
      </c>
      <c r="H461" s="32">
        <f t="shared" si="45"/>
        <v>0.9</v>
      </c>
      <c r="I461" s="24">
        <f t="shared" si="41"/>
        <v>1.8</v>
      </c>
    </row>
    <row r="462" spans="1:9" s="3" customFormat="1" ht="29.25" customHeight="1">
      <c r="A462" s="47" t="s">
        <v>52</v>
      </c>
      <c r="B462" s="4" t="s">
        <v>204</v>
      </c>
      <c r="C462" s="4" t="s">
        <v>33</v>
      </c>
      <c r="D462" s="4" t="s">
        <v>219</v>
      </c>
      <c r="E462" s="4" t="s">
        <v>400</v>
      </c>
      <c r="F462" s="4" t="s">
        <v>53</v>
      </c>
      <c r="G462" s="32">
        <f t="shared" si="45"/>
        <v>0.9</v>
      </c>
      <c r="H462" s="32">
        <f t="shared" si="45"/>
        <v>0.9</v>
      </c>
      <c r="I462" s="24">
        <f t="shared" si="41"/>
        <v>1.8</v>
      </c>
    </row>
    <row r="463" spans="1:9" s="3" customFormat="1" ht="29.25" customHeight="1">
      <c r="A463" s="47" t="s">
        <v>54</v>
      </c>
      <c r="B463" s="4" t="s">
        <v>204</v>
      </c>
      <c r="C463" s="4" t="s">
        <v>33</v>
      </c>
      <c r="D463" s="4" t="s">
        <v>219</v>
      </c>
      <c r="E463" s="4" t="s">
        <v>400</v>
      </c>
      <c r="F463" s="4" t="s">
        <v>55</v>
      </c>
      <c r="G463" s="32">
        <f t="shared" si="45"/>
        <v>0.9</v>
      </c>
      <c r="H463" s="32">
        <f t="shared" si="45"/>
        <v>0.9</v>
      </c>
      <c r="I463" s="24">
        <f t="shared" si="41"/>
        <v>1.8</v>
      </c>
    </row>
    <row r="464" spans="1:9" s="3" customFormat="1" ht="53.25" customHeight="1">
      <c r="A464" s="47" t="s">
        <v>58</v>
      </c>
      <c r="B464" s="4" t="s">
        <v>204</v>
      </c>
      <c r="C464" s="4" t="s">
        <v>33</v>
      </c>
      <c r="D464" s="4" t="s">
        <v>219</v>
      </c>
      <c r="E464" s="4" t="s">
        <v>400</v>
      </c>
      <c r="F464" s="4" t="s">
        <v>59</v>
      </c>
      <c r="G464" s="32">
        <v>0.9</v>
      </c>
      <c r="H464" s="32">
        <v>0.9</v>
      </c>
      <c r="I464" s="24">
        <f t="shared" si="41"/>
        <v>1.8</v>
      </c>
    </row>
    <row r="465" spans="1:9" s="3" customFormat="1" ht="38.25" customHeight="1">
      <c r="A465" s="47" t="s">
        <v>222</v>
      </c>
      <c r="B465" s="4" t="s">
        <v>204</v>
      </c>
      <c r="C465" s="4" t="s">
        <v>33</v>
      </c>
      <c r="D465" s="4" t="s">
        <v>219</v>
      </c>
      <c r="E465" s="4" t="s">
        <v>402</v>
      </c>
      <c r="F465" s="4" t="s">
        <v>17</v>
      </c>
      <c r="G465" s="32">
        <f t="shared" ref="G465:H468" si="46">+G466</f>
        <v>80</v>
      </c>
      <c r="H465" s="32">
        <f t="shared" si="46"/>
        <v>30</v>
      </c>
      <c r="I465" s="24">
        <f t="shared" si="41"/>
        <v>110</v>
      </c>
    </row>
    <row r="466" spans="1:9" s="3" customFormat="1" ht="78.75" customHeight="1">
      <c r="A466" s="47" t="s">
        <v>223</v>
      </c>
      <c r="B466" s="4" t="s">
        <v>204</v>
      </c>
      <c r="C466" s="4" t="s">
        <v>33</v>
      </c>
      <c r="D466" s="4" t="s">
        <v>219</v>
      </c>
      <c r="E466" s="4" t="s">
        <v>403</v>
      </c>
      <c r="F466" s="4"/>
      <c r="G466" s="32">
        <f t="shared" si="46"/>
        <v>80</v>
      </c>
      <c r="H466" s="32">
        <f t="shared" si="46"/>
        <v>30</v>
      </c>
      <c r="I466" s="24">
        <f t="shared" si="41"/>
        <v>110</v>
      </c>
    </row>
    <row r="467" spans="1:9" s="3" customFormat="1" ht="66" customHeight="1">
      <c r="A467" s="47" t="s">
        <v>52</v>
      </c>
      <c r="B467" s="4" t="s">
        <v>204</v>
      </c>
      <c r="C467" s="4" t="s">
        <v>33</v>
      </c>
      <c r="D467" s="4" t="s">
        <v>219</v>
      </c>
      <c r="E467" s="4" t="s">
        <v>404</v>
      </c>
      <c r="F467" s="4">
        <v>200</v>
      </c>
      <c r="G467" s="32">
        <f t="shared" si="46"/>
        <v>80</v>
      </c>
      <c r="H467" s="32">
        <f t="shared" si="46"/>
        <v>30</v>
      </c>
      <c r="I467" s="24">
        <f t="shared" si="41"/>
        <v>110</v>
      </c>
    </row>
    <row r="468" spans="1:9" s="3" customFormat="1" ht="31.5" customHeight="1">
      <c r="A468" s="47" t="s">
        <v>54</v>
      </c>
      <c r="B468" s="4" t="s">
        <v>204</v>
      </c>
      <c r="C468" s="4" t="s">
        <v>33</v>
      </c>
      <c r="D468" s="4" t="s">
        <v>219</v>
      </c>
      <c r="E468" s="4" t="s">
        <v>404</v>
      </c>
      <c r="F468" s="4">
        <v>240</v>
      </c>
      <c r="G468" s="32">
        <f t="shared" si="46"/>
        <v>80</v>
      </c>
      <c r="H468" s="32">
        <f t="shared" si="46"/>
        <v>30</v>
      </c>
      <c r="I468" s="24">
        <f t="shared" si="41"/>
        <v>110</v>
      </c>
    </row>
    <row r="469" spans="1:9" s="3" customFormat="1" ht="25.5" customHeight="1">
      <c r="A469" s="47" t="s">
        <v>58</v>
      </c>
      <c r="B469" s="4" t="s">
        <v>204</v>
      </c>
      <c r="C469" s="4" t="s">
        <v>33</v>
      </c>
      <c r="D469" s="4" t="s">
        <v>219</v>
      </c>
      <c r="E469" s="4" t="s">
        <v>404</v>
      </c>
      <c r="F469" s="4">
        <v>244</v>
      </c>
      <c r="G469" s="32">
        <v>80</v>
      </c>
      <c r="H469" s="32">
        <v>30</v>
      </c>
      <c r="I469" s="24">
        <f t="shared" si="41"/>
        <v>110</v>
      </c>
    </row>
    <row r="470" spans="1:9" s="3" customFormat="1" ht="48.75" customHeight="1">
      <c r="A470" s="47" t="s">
        <v>224</v>
      </c>
      <c r="B470" s="4" t="s">
        <v>204</v>
      </c>
      <c r="C470" s="4" t="s">
        <v>33</v>
      </c>
      <c r="D470" s="4" t="s">
        <v>219</v>
      </c>
      <c r="E470" s="4" t="s">
        <v>405</v>
      </c>
      <c r="F470" s="4" t="s">
        <v>17</v>
      </c>
      <c r="G470" s="32">
        <f t="shared" ref="G470:H472" si="47">+G471</f>
        <v>10</v>
      </c>
      <c r="H470" s="32">
        <f t="shared" si="47"/>
        <v>10</v>
      </c>
      <c r="I470" s="24">
        <f t="shared" si="41"/>
        <v>20</v>
      </c>
    </row>
    <row r="471" spans="1:9" s="3" customFormat="1" ht="32.25" customHeight="1">
      <c r="A471" s="47" t="s">
        <v>225</v>
      </c>
      <c r="B471" s="4" t="s">
        <v>204</v>
      </c>
      <c r="C471" s="4" t="s">
        <v>33</v>
      </c>
      <c r="D471" s="4" t="s">
        <v>219</v>
      </c>
      <c r="E471" s="4" t="s">
        <v>406</v>
      </c>
      <c r="F471" s="4"/>
      <c r="G471" s="32">
        <f t="shared" si="47"/>
        <v>10</v>
      </c>
      <c r="H471" s="32">
        <f t="shared" si="47"/>
        <v>10</v>
      </c>
      <c r="I471" s="24">
        <f t="shared" si="41"/>
        <v>20</v>
      </c>
    </row>
    <row r="472" spans="1:9" s="3" customFormat="1" ht="63.75" customHeight="1">
      <c r="A472" s="47" t="s">
        <v>226</v>
      </c>
      <c r="B472" s="4" t="s">
        <v>204</v>
      </c>
      <c r="C472" s="4" t="s">
        <v>33</v>
      </c>
      <c r="D472" s="4" t="s">
        <v>219</v>
      </c>
      <c r="E472" s="4" t="s">
        <v>407</v>
      </c>
      <c r="F472" s="4"/>
      <c r="G472" s="32">
        <f t="shared" si="47"/>
        <v>10</v>
      </c>
      <c r="H472" s="32">
        <f t="shared" si="47"/>
        <v>10</v>
      </c>
      <c r="I472" s="24">
        <f t="shared" si="41"/>
        <v>20</v>
      </c>
    </row>
    <row r="473" spans="1:9" s="3" customFormat="1" ht="47.25" customHeight="1">
      <c r="A473" s="47" t="s">
        <v>227</v>
      </c>
      <c r="B473" s="4" t="s">
        <v>204</v>
      </c>
      <c r="C473" s="4" t="s">
        <v>33</v>
      </c>
      <c r="D473" s="4" t="s">
        <v>219</v>
      </c>
      <c r="E473" s="4" t="s">
        <v>408</v>
      </c>
      <c r="F473" s="4"/>
      <c r="G473" s="32">
        <f>+G474+G477</f>
        <v>10</v>
      </c>
      <c r="H473" s="32">
        <f>+H474+H477</f>
        <v>10</v>
      </c>
      <c r="I473" s="24">
        <f t="shared" si="41"/>
        <v>20</v>
      </c>
    </row>
    <row r="474" spans="1:9" s="3" customFormat="1" ht="31.5" customHeight="1">
      <c r="A474" s="47" t="s">
        <v>52</v>
      </c>
      <c r="B474" s="4" t="s">
        <v>204</v>
      </c>
      <c r="C474" s="4" t="s">
        <v>33</v>
      </c>
      <c r="D474" s="4" t="s">
        <v>219</v>
      </c>
      <c r="E474" s="4" t="s">
        <v>408</v>
      </c>
      <c r="F474" s="4">
        <v>200</v>
      </c>
      <c r="G474" s="32">
        <f>+G475</f>
        <v>0</v>
      </c>
      <c r="H474" s="32">
        <f>+H475</f>
        <v>0</v>
      </c>
      <c r="I474" s="24">
        <f t="shared" si="41"/>
        <v>0</v>
      </c>
    </row>
    <row r="475" spans="1:9" s="3" customFormat="1" ht="31.5" customHeight="1">
      <c r="A475" s="47" t="s">
        <v>54</v>
      </c>
      <c r="B475" s="4" t="s">
        <v>204</v>
      </c>
      <c r="C475" s="4" t="s">
        <v>33</v>
      </c>
      <c r="D475" s="4" t="s">
        <v>219</v>
      </c>
      <c r="E475" s="4" t="s">
        <v>408</v>
      </c>
      <c r="F475" s="4">
        <v>240</v>
      </c>
      <c r="G475" s="32">
        <f>+G476</f>
        <v>0</v>
      </c>
      <c r="H475" s="32">
        <f>+H476</f>
        <v>0</v>
      </c>
      <c r="I475" s="24">
        <f t="shared" si="41"/>
        <v>0</v>
      </c>
    </row>
    <row r="476" spans="1:9" s="3" customFormat="1" ht="51" hidden="1" customHeight="1">
      <c r="A476" s="47" t="s">
        <v>58</v>
      </c>
      <c r="B476" s="4" t="s">
        <v>204</v>
      </c>
      <c r="C476" s="4" t="s">
        <v>33</v>
      </c>
      <c r="D476" s="4" t="s">
        <v>219</v>
      </c>
      <c r="E476" s="4" t="s">
        <v>408</v>
      </c>
      <c r="F476" s="4">
        <v>244</v>
      </c>
      <c r="G476" s="32"/>
      <c r="H476" s="32"/>
      <c r="I476" s="24">
        <f t="shared" si="41"/>
        <v>0</v>
      </c>
    </row>
    <row r="477" spans="1:9" s="3" customFormat="1" ht="15.75">
      <c r="A477" s="47" t="s">
        <v>60</v>
      </c>
      <c r="B477" s="4" t="s">
        <v>204</v>
      </c>
      <c r="C477" s="4" t="s">
        <v>33</v>
      </c>
      <c r="D477" s="4" t="s">
        <v>219</v>
      </c>
      <c r="E477" s="4" t="s">
        <v>408</v>
      </c>
      <c r="F477" s="4" t="s">
        <v>61</v>
      </c>
      <c r="G477" s="32">
        <f>+G478+G479</f>
        <v>10</v>
      </c>
      <c r="H477" s="32">
        <f>+H478+H479</f>
        <v>10</v>
      </c>
      <c r="I477" s="24">
        <f t="shared" si="41"/>
        <v>20</v>
      </c>
    </row>
    <row r="478" spans="1:9" s="3" customFormat="1" ht="63" hidden="1">
      <c r="A478" s="47" t="s">
        <v>155</v>
      </c>
      <c r="B478" s="4" t="s">
        <v>204</v>
      </c>
      <c r="C478" s="4" t="s">
        <v>33</v>
      </c>
      <c r="D478" s="4" t="s">
        <v>219</v>
      </c>
      <c r="E478" s="4" t="s">
        <v>408</v>
      </c>
      <c r="F478" s="4" t="s">
        <v>156</v>
      </c>
      <c r="G478" s="32"/>
      <c r="H478" s="32"/>
      <c r="I478" s="24">
        <f t="shared" si="41"/>
        <v>0</v>
      </c>
    </row>
    <row r="479" spans="1:9" s="3" customFormat="1" ht="78.75">
      <c r="A479" s="47" t="s">
        <v>451</v>
      </c>
      <c r="B479" s="4" t="s">
        <v>204</v>
      </c>
      <c r="C479" s="4" t="s">
        <v>33</v>
      </c>
      <c r="D479" s="4" t="s">
        <v>219</v>
      </c>
      <c r="E479" s="4" t="s">
        <v>408</v>
      </c>
      <c r="F479" s="4" t="s">
        <v>449</v>
      </c>
      <c r="G479" s="32">
        <v>10</v>
      </c>
      <c r="H479" s="32">
        <v>10</v>
      </c>
      <c r="I479" s="24">
        <f t="shared" si="41"/>
        <v>20</v>
      </c>
    </row>
    <row r="480" spans="1:9" s="3" customFormat="1" ht="46.5" hidden="1" customHeight="1">
      <c r="A480" s="48" t="s">
        <v>228</v>
      </c>
      <c r="B480" s="4" t="s">
        <v>204</v>
      </c>
      <c r="C480" s="4" t="s">
        <v>33</v>
      </c>
      <c r="D480" s="4" t="s">
        <v>219</v>
      </c>
      <c r="E480" s="4" t="s">
        <v>409</v>
      </c>
      <c r="F480" s="4" t="s">
        <v>17</v>
      </c>
      <c r="G480" s="32">
        <f>+G481+G495</f>
        <v>0</v>
      </c>
      <c r="H480" s="32">
        <f>+H481+H495</f>
        <v>0</v>
      </c>
      <c r="I480" s="24">
        <f t="shared" si="41"/>
        <v>0</v>
      </c>
    </row>
    <row r="481" spans="1:9" s="3" customFormat="1" ht="31.5" hidden="1" customHeight="1">
      <c r="A481" s="48" t="s">
        <v>229</v>
      </c>
      <c r="B481" s="4" t="s">
        <v>204</v>
      </c>
      <c r="C481" s="4" t="s">
        <v>33</v>
      </c>
      <c r="D481" s="4" t="s">
        <v>219</v>
      </c>
      <c r="E481" s="4" t="s">
        <v>410</v>
      </c>
      <c r="F481" s="4"/>
      <c r="G481" s="32">
        <f t="shared" ref="G481:H484" si="48">+G482</f>
        <v>0</v>
      </c>
      <c r="H481" s="32">
        <f t="shared" si="48"/>
        <v>0</v>
      </c>
      <c r="I481" s="24">
        <f t="shared" si="41"/>
        <v>0</v>
      </c>
    </row>
    <row r="482" spans="1:9" s="3" customFormat="1" ht="41.25" hidden="1" customHeight="1">
      <c r="A482" s="47" t="s">
        <v>230</v>
      </c>
      <c r="B482" s="4" t="s">
        <v>204</v>
      </c>
      <c r="C482" s="4" t="s">
        <v>33</v>
      </c>
      <c r="D482" s="4" t="s">
        <v>219</v>
      </c>
      <c r="E482" s="4" t="s">
        <v>411</v>
      </c>
      <c r="F482" s="4"/>
      <c r="G482" s="32">
        <f t="shared" si="48"/>
        <v>0</v>
      </c>
      <c r="H482" s="32">
        <f t="shared" si="48"/>
        <v>0</v>
      </c>
      <c r="I482" s="24">
        <f t="shared" si="41"/>
        <v>0</v>
      </c>
    </row>
    <row r="483" spans="1:9" s="3" customFormat="1" ht="29.25" hidden="1" customHeight="1">
      <c r="A483" s="48" t="s">
        <v>231</v>
      </c>
      <c r="B483" s="4" t="s">
        <v>204</v>
      </c>
      <c r="C483" s="4" t="s">
        <v>33</v>
      </c>
      <c r="D483" s="4" t="s">
        <v>219</v>
      </c>
      <c r="E483" s="4" t="s">
        <v>412</v>
      </c>
      <c r="F483" s="4"/>
      <c r="G483" s="32">
        <f t="shared" si="48"/>
        <v>0</v>
      </c>
      <c r="H483" s="32">
        <f t="shared" si="48"/>
        <v>0</v>
      </c>
      <c r="I483" s="24">
        <f t="shared" si="41"/>
        <v>0</v>
      </c>
    </row>
    <row r="484" spans="1:9" s="3" customFormat="1" ht="110.25" hidden="1">
      <c r="A484" s="47" t="s">
        <v>42</v>
      </c>
      <c r="B484" s="4" t="s">
        <v>204</v>
      </c>
      <c r="C484" s="4" t="s">
        <v>33</v>
      </c>
      <c r="D484" s="4" t="s">
        <v>219</v>
      </c>
      <c r="E484" s="4" t="s">
        <v>412</v>
      </c>
      <c r="F484" s="4" t="s">
        <v>43</v>
      </c>
      <c r="G484" s="32">
        <f t="shared" si="48"/>
        <v>0</v>
      </c>
      <c r="H484" s="32">
        <f t="shared" si="48"/>
        <v>0</v>
      </c>
      <c r="I484" s="24">
        <f t="shared" si="41"/>
        <v>0</v>
      </c>
    </row>
    <row r="485" spans="1:9" s="3" customFormat="1" ht="31.5" hidden="1">
      <c r="A485" s="47" t="s">
        <v>44</v>
      </c>
      <c r="B485" s="4" t="s">
        <v>204</v>
      </c>
      <c r="C485" s="4" t="s">
        <v>33</v>
      </c>
      <c r="D485" s="4" t="s">
        <v>219</v>
      </c>
      <c r="E485" s="4" t="s">
        <v>412</v>
      </c>
      <c r="F485" s="4" t="s">
        <v>45</v>
      </c>
      <c r="G485" s="32">
        <f>+G486+G487</f>
        <v>0</v>
      </c>
      <c r="H485" s="32">
        <f>+H486+H487</f>
        <v>0</v>
      </c>
      <c r="I485" s="24">
        <f t="shared" si="41"/>
        <v>0</v>
      </c>
    </row>
    <row r="486" spans="1:9" s="3" customFormat="1" ht="31.5" hidden="1">
      <c r="A486" s="47" t="s">
        <v>46</v>
      </c>
      <c r="B486" s="4" t="s">
        <v>204</v>
      </c>
      <c r="C486" s="4" t="s">
        <v>33</v>
      </c>
      <c r="D486" s="4" t="s">
        <v>219</v>
      </c>
      <c r="E486" s="4" t="s">
        <v>412</v>
      </c>
      <c r="F486" s="4" t="s">
        <v>47</v>
      </c>
      <c r="G486" s="32"/>
      <c r="H486" s="32"/>
      <c r="I486" s="24">
        <f t="shared" si="41"/>
        <v>0</v>
      </c>
    </row>
    <row r="487" spans="1:9" s="3" customFormat="1" ht="31.5" hidden="1">
      <c r="A487" s="47" t="s">
        <v>48</v>
      </c>
      <c r="B487" s="4" t="s">
        <v>204</v>
      </c>
      <c r="C487" s="4" t="s">
        <v>33</v>
      </c>
      <c r="D487" s="4" t="s">
        <v>219</v>
      </c>
      <c r="E487" s="4" t="s">
        <v>412</v>
      </c>
      <c r="F487" s="4" t="s">
        <v>49</v>
      </c>
      <c r="G487" s="32"/>
      <c r="H487" s="32"/>
      <c r="I487" s="24">
        <f t="shared" si="41"/>
        <v>0</v>
      </c>
    </row>
    <row r="488" spans="1:9" s="3" customFormat="1" ht="47.25" hidden="1">
      <c r="A488" s="47" t="s">
        <v>74</v>
      </c>
      <c r="B488" s="4" t="s">
        <v>204</v>
      </c>
      <c r="C488" s="4" t="s">
        <v>33</v>
      </c>
      <c r="D488" s="4" t="s">
        <v>219</v>
      </c>
      <c r="E488" s="4" t="s">
        <v>412</v>
      </c>
      <c r="F488" s="4" t="s">
        <v>75</v>
      </c>
      <c r="G488" s="32">
        <f>+G489+G490</f>
        <v>0</v>
      </c>
      <c r="H488" s="32">
        <f>+H489+H490</f>
        <v>0</v>
      </c>
      <c r="I488" s="24">
        <f t="shared" si="41"/>
        <v>0</v>
      </c>
    </row>
    <row r="489" spans="1:9" s="3" customFormat="1" ht="31.5" hidden="1">
      <c r="A489" s="47" t="s">
        <v>46</v>
      </c>
      <c r="B489" s="4" t="s">
        <v>204</v>
      </c>
      <c r="C489" s="4" t="s">
        <v>33</v>
      </c>
      <c r="D489" s="4" t="s">
        <v>219</v>
      </c>
      <c r="E489" s="4" t="s">
        <v>412</v>
      </c>
      <c r="F489" s="4" t="s">
        <v>76</v>
      </c>
      <c r="G489" s="32"/>
      <c r="H489" s="32"/>
      <c r="I489" s="24">
        <f t="shared" si="41"/>
        <v>0</v>
      </c>
    </row>
    <row r="490" spans="1:9" s="3" customFormat="1" ht="31.5" hidden="1">
      <c r="A490" s="47" t="s">
        <v>48</v>
      </c>
      <c r="B490" s="4" t="s">
        <v>204</v>
      </c>
      <c r="C490" s="4" t="s">
        <v>33</v>
      </c>
      <c r="D490" s="4" t="s">
        <v>219</v>
      </c>
      <c r="E490" s="4" t="s">
        <v>412</v>
      </c>
      <c r="F490" s="4" t="s">
        <v>77</v>
      </c>
      <c r="G490" s="32"/>
      <c r="H490" s="32"/>
      <c r="I490" s="24">
        <f t="shared" si="41"/>
        <v>0</v>
      </c>
    </row>
    <row r="491" spans="1:9" ht="31.5" hidden="1" customHeight="1">
      <c r="A491" s="47" t="s">
        <v>52</v>
      </c>
      <c r="B491" s="4" t="s">
        <v>204</v>
      </c>
      <c r="C491" s="4" t="s">
        <v>33</v>
      </c>
      <c r="D491" s="4" t="s">
        <v>219</v>
      </c>
      <c r="E491" s="4" t="s">
        <v>412</v>
      </c>
      <c r="F491" s="4">
        <v>200</v>
      </c>
      <c r="G491" s="32">
        <f>+G492</f>
        <v>0</v>
      </c>
      <c r="H491" s="32">
        <f>+H492</f>
        <v>0</v>
      </c>
      <c r="I491" s="24">
        <f t="shared" si="41"/>
        <v>0</v>
      </c>
    </row>
    <row r="492" spans="1:9" ht="31.5" hidden="1" customHeight="1">
      <c r="A492" s="47" t="s">
        <v>54</v>
      </c>
      <c r="B492" s="4" t="s">
        <v>204</v>
      </c>
      <c r="C492" s="4" t="s">
        <v>33</v>
      </c>
      <c r="D492" s="4" t="s">
        <v>219</v>
      </c>
      <c r="E492" s="4" t="s">
        <v>412</v>
      </c>
      <c r="F492" s="4">
        <v>240</v>
      </c>
      <c r="G492" s="32">
        <f>+G493+G494</f>
        <v>0</v>
      </c>
      <c r="H492" s="32">
        <f>+H493+H494</f>
        <v>0</v>
      </c>
      <c r="I492" s="24">
        <f t="shared" si="41"/>
        <v>0</v>
      </c>
    </row>
    <row r="493" spans="1:9" ht="31.5" hidden="1" customHeight="1">
      <c r="A493" s="47" t="s">
        <v>150</v>
      </c>
      <c r="B493" s="4" t="s">
        <v>204</v>
      </c>
      <c r="C493" s="4" t="s">
        <v>33</v>
      </c>
      <c r="D493" s="4" t="s">
        <v>219</v>
      </c>
      <c r="E493" s="4" t="s">
        <v>412</v>
      </c>
      <c r="F493" s="4" t="s">
        <v>57</v>
      </c>
      <c r="G493" s="32"/>
      <c r="H493" s="32"/>
      <c r="I493" s="24">
        <f t="shared" si="41"/>
        <v>0</v>
      </c>
    </row>
    <row r="494" spans="1:9" ht="28.5" hidden="1" customHeight="1">
      <c r="A494" s="47" t="s">
        <v>58</v>
      </c>
      <c r="B494" s="4" t="s">
        <v>204</v>
      </c>
      <c r="C494" s="4" t="s">
        <v>33</v>
      </c>
      <c r="D494" s="4" t="s">
        <v>219</v>
      </c>
      <c r="E494" s="4" t="s">
        <v>412</v>
      </c>
      <c r="F494" s="4">
        <v>244</v>
      </c>
      <c r="G494" s="32"/>
      <c r="H494" s="32"/>
      <c r="I494" s="24">
        <f t="shared" si="41"/>
        <v>0</v>
      </c>
    </row>
    <row r="495" spans="1:9" ht="55.5" hidden="1" customHeight="1">
      <c r="A495" s="47" t="s">
        <v>228</v>
      </c>
      <c r="B495" s="4" t="s">
        <v>204</v>
      </c>
      <c r="C495" s="4" t="s">
        <v>33</v>
      </c>
      <c r="D495" s="4" t="s">
        <v>219</v>
      </c>
      <c r="E495" s="4" t="s">
        <v>413</v>
      </c>
      <c r="F495" s="5"/>
      <c r="G495" s="5">
        <f t="shared" ref="G495:H499" si="49">+G496</f>
        <v>0</v>
      </c>
      <c r="H495" s="5">
        <f t="shared" si="49"/>
        <v>0</v>
      </c>
      <c r="I495" s="24">
        <f t="shared" si="41"/>
        <v>0</v>
      </c>
    </row>
    <row r="496" spans="1:9" ht="36" hidden="1" customHeight="1">
      <c r="A496" s="47" t="s">
        <v>229</v>
      </c>
      <c r="B496" s="4" t="s">
        <v>204</v>
      </c>
      <c r="C496" s="4" t="s">
        <v>33</v>
      </c>
      <c r="D496" s="4" t="s">
        <v>219</v>
      </c>
      <c r="E496" s="4" t="s">
        <v>414</v>
      </c>
      <c r="F496" s="5"/>
      <c r="G496" s="5">
        <f t="shared" si="49"/>
        <v>0</v>
      </c>
      <c r="H496" s="5">
        <f t="shared" si="49"/>
        <v>0</v>
      </c>
      <c r="I496" s="24">
        <f t="shared" si="41"/>
        <v>0</v>
      </c>
    </row>
    <row r="497" spans="1:9" ht="60.75" hidden="1" customHeight="1">
      <c r="A497" s="47" t="s">
        <v>232</v>
      </c>
      <c r="B497" s="4" t="s">
        <v>204</v>
      </c>
      <c r="C497" s="4" t="s">
        <v>33</v>
      </c>
      <c r="D497" s="4" t="s">
        <v>219</v>
      </c>
      <c r="E497" s="4" t="s">
        <v>415</v>
      </c>
      <c r="F497" s="5"/>
      <c r="G497" s="5">
        <f t="shared" si="49"/>
        <v>0</v>
      </c>
      <c r="H497" s="5">
        <f t="shared" si="49"/>
        <v>0</v>
      </c>
      <c r="I497" s="24">
        <f t="shared" si="41"/>
        <v>0</v>
      </c>
    </row>
    <row r="498" spans="1:9" ht="45.75" hidden="1" customHeight="1">
      <c r="A498" s="47" t="s">
        <v>233</v>
      </c>
      <c r="B498" s="4" t="s">
        <v>204</v>
      </c>
      <c r="C498" s="4" t="s">
        <v>33</v>
      </c>
      <c r="D498" s="4" t="s">
        <v>219</v>
      </c>
      <c r="E498" s="4" t="s">
        <v>415</v>
      </c>
      <c r="F498" s="5">
        <v>300</v>
      </c>
      <c r="G498" s="5">
        <f t="shared" si="49"/>
        <v>0</v>
      </c>
      <c r="H498" s="5">
        <f t="shared" si="49"/>
        <v>0</v>
      </c>
      <c r="I498" s="24">
        <f t="shared" si="41"/>
        <v>0</v>
      </c>
    </row>
    <row r="499" spans="1:9" ht="58.5" hidden="1" customHeight="1">
      <c r="A499" s="47" t="s">
        <v>234</v>
      </c>
      <c r="B499" s="4" t="s">
        <v>204</v>
      </c>
      <c r="C499" s="4" t="s">
        <v>33</v>
      </c>
      <c r="D499" s="4" t="s">
        <v>219</v>
      </c>
      <c r="E499" s="4" t="s">
        <v>415</v>
      </c>
      <c r="F499" s="5">
        <v>320</v>
      </c>
      <c r="G499" s="5">
        <f t="shared" si="49"/>
        <v>0</v>
      </c>
      <c r="H499" s="5">
        <f t="shared" si="49"/>
        <v>0</v>
      </c>
      <c r="I499" s="24">
        <f t="shared" si="41"/>
        <v>0</v>
      </c>
    </row>
    <row r="500" spans="1:9" ht="33.75" hidden="1" customHeight="1">
      <c r="A500" s="47" t="s">
        <v>235</v>
      </c>
      <c r="B500" s="4" t="s">
        <v>204</v>
      </c>
      <c r="C500" s="4" t="s">
        <v>33</v>
      </c>
      <c r="D500" s="4" t="s">
        <v>219</v>
      </c>
      <c r="E500" s="4" t="s">
        <v>415</v>
      </c>
      <c r="F500" s="5">
        <v>322</v>
      </c>
      <c r="G500" s="5"/>
      <c r="H500" s="5"/>
      <c r="I500" s="24">
        <f t="shared" ref="I500:I580" si="50">+G500+H500</f>
        <v>0</v>
      </c>
    </row>
    <row r="501" spans="1:9" ht="48.75" customHeight="1">
      <c r="A501" s="48" t="s">
        <v>236</v>
      </c>
      <c r="B501" s="4" t="s">
        <v>204</v>
      </c>
      <c r="C501" s="4" t="s">
        <v>33</v>
      </c>
      <c r="D501" s="4" t="s">
        <v>219</v>
      </c>
      <c r="E501" s="4" t="s">
        <v>416</v>
      </c>
      <c r="F501" s="4" t="s">
        <v>17</v>
      </c>
      <c r="G501" s="32">
        <f t="shared" ref="G501:H505" si="51">+G502</f>
        <v>250</v>
      </c>
      <c r="H501" s="32">
        <f t="shared" si="51"/>
        <v>100</v>
      </c>
      <c r="I501" s="24">
        <f t="shared" si="50"/>
        <v>350</v>
      </c>
    </row>
    <row r="502" spans="1:9" ht="48.75" customHeight="1">
      <c r="A502" s="48" t="s">
        <v>237</v>
      </c>
      <c r="B502" s="4"/>
      <c r="C502" s="4" t="s">
        <v>33</v>
      </c>
      <c r="D502" s="4" t="s">
        <v>219</v>
      </c>
      <c r="E502" s="4" t="s">
        <v>417</v>
      </c>
      <c r="F502" s="4"/>
      <c r="G502" s="32">
        <f t="shared" si="51"/>
        <v>250</v>
      </c>
      <c r="H502" s="32">
        <f t="shared" si="51"/>
        <v>100</v>
      </c>
      <c r="I502" s="24">
        <f t="shared" si="50"/>
        <v>350</v>
      </c>
    </row>
    <row r="503" spans="1:9" ht="95.25" customHeight="1">
      <c r="A503" s="48" t="s">
        <v>238</v>
      </c>
      <c r="B503" s="4" t="s">
        <v>204</v>
      </c>
      <c r="C503" s="4" t="s">
        <v>33</v>
      </c>
      <c r="D503" s="4" t="s">
        <v>219</v>
      </c>
      <c r="E503" s="4" t="s">
        <v>418</v>
      </c>
      <c r="F503" s="4"/>
      <c r="G503" s="32">
        <f t="shared" si="51"/>
        <v>250</v>
      </c>
      <c r="H503" s="32">
        <f t="shared" si="51"/>
        <v>100</v>
      </c>
      <c r="I503" s="24">
        <f t="shared" si="50"/>
        <v>350</v>
      </c>
    </row>
    <row r="504" spans="1:9" ht="31.5" customHeight="1">
      <c r="A504" s="47" t="s">
        <v>52</v>
      </c>
      <c r="B504" s="4" t="s">
        <v>204</v>
      </c>
      <c r="C504" s="4" t="s">
        <v>33</v>
      </c>
      <c r="D504" s="4" t="s">
        <v>219</v>
      </c>
      <c r="E504" s="4" t="s">
        <v>418</v>
      </c>
      <c r="F504" s="4">
        <v>200</v>
      </c>
      <c r="G504" s="32">
        <f t="shared" si="51"/>
        <v>250</v>
      </c>
      <c r="H504" s="32">
        <f t="shared" si="51"/>
        <v>100</v>
      </c>
      <c r="I504" s="24">
        <f t="shared" si="50"/>
        <v>350</v>
      </c>
    </row>
    <row r="505" spans="1:9" s="3" customFormat="1" ht="31.5" customHeight="1">
      <c r="A505" s="47" t="s">
        <v>54</v>
      </c>
      <c r="B505" s="4" t="s">
        <v>204</v>
      </c>
      <c r="C505" s="4" t="s">
        <v>33</v>
      </c>
      <c r="D505" s="4" t="s">
        <v>219</v>
      </c>
      <c r="E505" s="4" t="s">
        <v>418</v>
      </c>
      <c r="F505" s="4">
        <v>240</v>
      </c>
      <c r="G505" s="32">
        <f t="shared" si="51"/>
        <v>250</v>
      </c>
      <c r="H505" s="32">
        <f t="shared" si="51"/>
        <v>100</v>
      </c>
      <c r="I505" s="24">
        <f t="shared" si="50"/>
        <v>350</v>
      </c>
    </row>
    <row r="506" spans="1:9" s="3" customFormat="1" ht="31.5" customHeight="1">
      <c r="A506" s="47" t="s">
        <v>58</v>
      </c>
      <c r="B506" s="4" t="s">
        <v>204</v>
      </c>
      <c r="C506" s="4" t="s">
        <v>33</v>
      </c>
      <c r="D506" s="4" t="s">
        <v>219</v>
      </c>
      <c r="E506" s="4" t="s">
        <v>418</v>
      </c>
      <c r="F506" s="4">
        <v>244</v>
      </c>
      <c r="G506" s="32">
        <v>250</v>
      </c>
      <c r="H506" s="32">
        <v>100</v>
      </c>
      <c r="I506" s="24">
        <f t="shared" si="50"/>
        <v>350</v>
      </c>
    </row>
    <row r="507" spans="1:9" s="3" customFormat="1" ht="15.75">
      <c r="A507" s="47" t="s">
        <v>239</v>
      </c>
      <c r="B507" s="4" t="s">
        <v>204</v>
      </c>
      <c r="C507" s="4" t="s">
        <v>16</v>
      </c>
      <c r="D507" s="4" t="s">
        <v>28</v>
      </c>
      <c r="E507" s="4" t="s">
        <v>29</v>
      </c>
      <c r="F507" s="4" t="s">
        <v>17</v>
      </c>
      <c r="G507" s="32">
        <f>+G508</f>
        <v>173.9</v>
      </c>
      <c r="H507" s="32">
        <f>+H508</f>
        <v>175</v>
      </c>
      <c r="I507" s="24">
        <f t="shared" si="50"/>
        <v>348.9</v>
      </c>
    </row>
    <row r="508" spans="1:9" s="3" customFormat="1" ht="31.5">
      <c r="A508" s="47" t="s">
        <v>240</v>
      </c>
      <c r="B508" s="4" t="s">
        <v>204</v>
      </c>
      <c r="C508" s="4" t="s">
        <v>16</v>
      </c>
      <c r="D508" s="4" t="s">
        <v>98</v>
      </c>
      <c r="E508" s="4" t="s">
        <v>29</v>
      </c>
      <c r="F508" s="4" t="s">
        <v>17</v>
      </c>
      <c r="G508" s="32">
        <f>+G509</f>
        <v>173.9</v>
      </c>
      <c r="H508" s="32">
        <f>+H509</f>
        <v>175</v>
      </c>
      <c r="I508" s="24">
        <f t="shared" si="50"/>
        <v>348.9</v>
      </c>
    </row>
    <row r="509" spans="1:9" s="3" customFormat="1" ht="47.25">
      <c r="A509" s="47" t="s">
        <v>241</v>
      </c>
      <c r="B509" s="4" t="s">
        <v>204</v>
      </c>
      <c r="C509" s="4" t="s">
        <v>16</v>
      </c>
      <c r="D509" s="4" t="s">
        <v>98</v>
      </c>
      <c r="E509" s="4" t="s">
        <v>242</v>
      </c>
      <c r="F509" s="4"/>
      <c r="G509" s="32">
        <f>+G510+G518</f>
        <v>173.9</v>
      </c>
      <c r="H509" s="32">
        <f>+H510+H518</f>
        <v>175</v>
      </c>
      <c r="I509" s="32">
        <f t="shared" ref="I509" si="52">+I510+I518</f>
        <v>348.9</v>
      </c>
    </row>
    <row r="510" spans="1:9" ht="110.25">
      <c r="A510" s="47" t="s">
        <v>42</v>
      </c>
      <c r="B510" s="4" t="s">
        <v>204</v>
      </c>
      <c r="C510" s="4" t="s">
        <v>16</v>
      </c>
      <c r="D510" s="4" t="s">
        <v>98</v>
      </c>
      <c r="E510" s="4" t="s">
        <v>242</v>
      </c>
      <c r="F510" s="4" t="s">
        <v>43</v>
      </c>
      <c r="G510" s="32">
        <f>+G511+G515</f>
        <v>161.6</v>
      </c>
      <c r="H510" s="32">
        <f>+H511+H515</f>
        <v>162.69999999999999</v>
      </c>
      <c r="I510" s="24">
        <f t="shared" si="50"/>
        <v>324.29999999999995</v>
      </c>
    </row>
    <row r="511" spans="1:9" ht="31.5">
      <c r="A511" s="47" t="s">
        <v>44</v>
      </c>
      <c r="B511" s="4" t="s">
        <v>204</v>
      </c>
      <c r="C511" s="4" t="s">
        <v>16</v>
      </c>
      <c r="D511" s="4" t="s">
        <v>98</v>
      </c>
      <c r="E511" s="4" t="s">
        <v>242</v>
      </c>
      <c r="F511" s="4" t="s">
        <v>45</v>
      </c>
      <c r="G511" s="32">
        <f>+G512+G513+G514</f>
        <v>161.6</v>
      </c>
      <c r="H511" s="32">
        <f>+H512+H513+H514</f>
        <v>162.69999999999999</v>
      </c>
      <c r="I511" s="24">
        <f t="shared" si="50"/>
        <v>324.29999999999995</v>
      </c>
    </row>
    <row r="512" spans="1:9" ht="31.5">
      <c r="A512" s="47" t="s">
        <v>46</v>
      </c>
      <c r="B512" s="4" t="s">
        <v>204</v>
      </c>
      <c r="C512" s="4" t="s">
        <v>16</v>
      </c>
      <c r="D512" s="4" t="s">
        <v>98</v>
      </c>
      <c r="E512" s="4" t="s">
        <v>242</v>
      </c>
      <c r="F512" s="4" t="s">
        <v>47</v>
      </c>
      <c r="G512" s="32">
        <v>124.1</v>
      </c>
      <c r="H512" s="32">
        <v>125</v>
      </c>
      <c r="I512" s="24">
        <f t="shared" si="50"/>
        <v>249.1</v>
      </c>
    </row>
    <row r="513" spans="1:9" ht="31.5" hidden="1">
      <c r="A513" s="47" t="s">
        <v>48</v>
      </c>
      <c r="B513" s="4" t="s">
        <v>204</v>
      </c>
      <c r="C513" s="4" t="s">
        <v>16</v>
      </c>
      <c r="D513" s="4" t="s">
        <v>98</v>
      </c>
      <c r="E513" s="4" t="s">
        <v>242</v>
      </c>
      <c r="F513" s="27" t="s">
        <v>49</v>
      </c>
      <c r="G513" s="32"/>
      <c r="H513" s="32"/>
      <c r="I513" s="24">
        <f t="shared" si="50"/>
        <v>0</v>
      </c>
    </row>
    <row r="514" spans="1:9" ht="71.25" customHeight="1">
      <c r="A514" s="47" t="s">
        <v>50</v>
      </c>
      <c r="B514" s="4" t="s">
        <v>204</v>
      </c>
      <c r="C514" s="4" t="s">
        <v>16</v>
      </c>
      <c r="D514" s="4" t="s">
        <v>98</v>
      </c>
      <c r="E514" s="4" t="s">
        <v>242</v>
      </c>
      <c r="F514" s="4" t="s">
        <v>51</v>
      </c>
      <c r="G514" s="32">
        <v>37.5</v>
      </c>
      <c r="H514" s="32">
        <v>37.700000000000003</v>
      </c>
      <c r="I514" s="24">
        <f t="shared" si="50"/>
        <v>75.2</v>
      </c>
    </row>
    <row r="515" spans="1:9" s="3" customFormat="1" ht="47.25" hidden="1">
      <c r="A515" s="47" t="s">
        <v>74</v>
      </c>
      <c r="B515" s="4" t="s">
        <v>204</v>
      </c>
      <c r="C515" s="4" t="s">
        <v>16</v>
      </c>
      <c r="D515" s="4" t="s">
        <v>98</v>
      </c>
      <c r="E515" s="4" t="s">
        <v>242</v>
      </c>
      <c r="F515" s="4" t="s">
        <v>75</v>
      </c>
      <c r="G515" s="32">
        <f>+G516+G517</f>
        <v>0</v>
      </c>
      <c r="H515" s="32">
        <f>+H516+H517</f>
        <v>0</v>
      </c>
      <c r="I515" s="24">
        <f t="shared" si="50"/>
        <v>0</v>
      </c>
    </row>
    <row r="516" spans="1:9" s="3" customFormat="1" ht="31.5" hidden="1">
      <c r="A516" s="47" t="s">
        <v>46</v>
      </c>
      <c r="B516" s="4" t="s">
        <v>204</v>
      </c>
      <c r="C516" s="4" t="s">
        <v>16</v>
      </c>
      <c r="D516" s="4" t="s">
        <v>98</v>
      </c>
      <c r="E516" s="4" t="s">
        <v>242</v>
      </c>
      <c r="F516" s="4" t="s">
        <v>76</v>
      </c>
      <c r="G516" s="32"/>
      <c r="H516" s="32"/>
      <c r="I516" s="24">
        <f t="shared" si="50"/>
        <v>0</v>
      </c>
    </row>
    <row r="517" spans="1:9" s="3" customFormat="1" ht="94.5" hidden="1">
      <c r="A517" s="47" t="s">
        <v>78</v>
      </c>
      <c r="B517" s="4" t="s">
        <v>204</v>
      </c>
      <c r="C517" s="4" t="s">
        <v>16</v>
      </c>
      <c r="D517" s="4" t="s">
        <v>98</v>
      </c>
      <c r="E517" s="4" t="s">
        <v>242</v>
      </c>
      <c r="F517" s="4" t="s">
        <v>79</v>
      </c>
      <c r="G517" s="32"/>
      <c r="H517" s="32"/>
      <c r="I517" s="24">
        <f t="shared" si="50"/>
        <v>0</v>
      </c>
    </row>
    <row r="518" spans="1:9" s="3" customFormat="1" ht="47.25">
      <c r="A518" s="47" t="s">
        <v>52</v>
      </c>
      <c r="B518" s="4" t="s">
        <v>204</v>
      </c>
      <c r="C518" s="4" t="s">
        <v>16</v>
      </c>
      <c r="D518" s="4" t="s">
        <v>98</v>
      </c>
      <c r="E518" s="4" t="s">
        <v>242</v>
      </c>
      <c r="F518" s="4" t="s">
        <v>53</v>
      </c>
      <c r="G518" s="32">
        <f>+G519</f>
        <v>12.3</v>
      </c>
      <c r="H518" s="32">
        <f>+H519</f>
        <v>12.3</v>
      </c>
      <c r="I518" s="24">
        <f t="shared" si="50"/>
        <v>24.6</v>
      </c>
    </row>
    <row r="519" spans="1:9" s="3" customFormat="1" ht="47.25">
      <c r="A519" s="47" t="s">
        <v>54</v>
      </c>
      <c r="B519" s="4" t="s">
        <v>204</v>
      </c>
      <c r="C519" s="4" t="s">
        <v>16</v>
      </c>
      <c r="D519" s="4" t="s">
        <v>98</v>
      </c>
      <c r="E519" s="4" t="s">
        <v>242</v>
      </c>
      <c r="F519" s="4" t="s">
        <v>55</v>
      </c>
      <c r="G519" s="32">
        <f>+G520+G521</f>
        <v>12.3</v>
      </c>
      <c r="H519" s="32">
        <f>+H520+H521</f>
        <v>12.3</v>
      </c>
      <c r="I519" s="24">
        <f t="shared" si="50"/>
        <v>24.6</v>
      </c>
    </row>
    <row r="520" spans="1:9" s="3" customFormat="1" ht="47.25" hidden="1">
      <c r="A520" s="47" t="s">
        <v>150</v>
      </c>
      <c r="B520" s="4" t="s">
        <v>204</v>
      </c>
      <c r="C520" s="4" t="s">
        <v>16</v>
      </c>
      <c r="D520" s="4" t="s">
        <v>98</v>
      </c>
      <c r="E520" s="4" t="s">
        <v>242</v>
      </c>
      <c r="F520" s="4" t="s">
        <v>57</v>
      </c>
      <c r="G520" s="32"/>
      <c r="H520" s="32"/>
      <c r="I520" s="24">
        <f t="shared" si="50"/>
        <v>0</v>
      </c>
    </row>
    <row r="521" spans="1:9" s="3" customFormat="1" ht="47.25">
      <c r="A521" s="47" t="s">
        <v>58</v>
      </c>
      <c r="B521" s="4" t="s">
        <v>204</v>
      </c>
      <c r="C521" s="4" t="s">
        <v>16</v>
      </c>
      <c r="D521" s="4" t="s">
        <v>98</v>
      </c>
      <c r="E521" s="4" t="s">
        <v>242</v>
      </c>
      <c r="F521" s="4" t="s">
        <v>59</v>
      </c>
      <c r="G521" s="32">
        <v>12.3</v>
      </c>
      <c r="H521" s="32">
        <v>12.3</v>
      </c>
      <c r="I521" s="24">
        <f t="shared" si="50"/>
        <v>24.6</v>
      </c>
    </row>
    <row r="522" spans="1:9" s="3" customFormat="1" ht="34.5" customHeight="1">
      <c r="A522" s="47" t="s">
        <v>243</v>
      </c>
      <c r="B522" s="4" t="s">
        <v>204</v>
      </c>
      <c r="C522" s="4" t="s">
        <v>98</v>
      </c>
      <c r="D522" s="4"/>
      <c r="E522" s="4"/>
      <c r="F522" s="4"/>
      <c r="G522" s="32">
        <f t="shared" ref="G522:H524" si="53">+G523</f>
        <v>1091.8699999999999</v>
      </c>
      <c r="H522" s="32">
        <f t="shared" si="53"/>
        <v>1021.87</v>
      </c>
      <c r="I522" s="24">
        <f t="shared" si="50"/>
        <v>2113.7399999999998</v>
      </c>
    </row>
    <row r="523" spans="1:9" s="3" customFormat="1" ht="63">
      <c r="A523" s="47" t="s">
        <v>244</v>
      </c>
      <c r="B523" s="4" t="s">
        <v>204</v>
      </c>
      <c r="C523" s="4" t="s">
        <v>98</v>
      </c>
      <c r="D523" s="4" t="s">
        <v>189</v>
      </c>
      <c r="E523" s="4"/>
      <c r="F523" s="4" t="s">
        <v>17</v>
      </c>
      <c r="G523" s="32">
        <f t="shared" si="53"/>
        <v>1091.8699999999999</v>
      </c>
      <c r="H523" s="32">
        <f t="shared" si="53"/>
        <v>1021.87</v>
      </c>
      <c r="I523" s="24">
        <f t="shared" si="50"/>
        <v>2113.7399999999998</v>
      </c>
    </row>
    <row r="524" spans="1:9" s="3" customFormat="1" ht="15.75">
      <c r="A524" s="47" t="s">
        <v>245</v>
      </c>
      <c r="B524" s="4" t="s">
        <v>204</v>
      </c>
      <c r="C524" s="4" t="s">
        <v>98</v>
      </c>
      <c r="D524" s="4" t="s">
        <v>189</v>
      </c>
      <c r="E524" s="4" t="s">
        <v>419</v>
      </c>
      <c r="F524" s="4"/>
      <c r="G524" s="32">
        <f t="shared" si="53"/>
        <v>1091.8699999999999</v>
      </c>
      <c r="H524" s="32">
        <f t="shared" si="53"/>
        <v>1021.87</v>
      </c>
      <c r="I524" s="24">
        <f t="shared" si="50"/>
        <v>2113.7399999999998</v>
      </c>
    </row>
    <row r="525" spans="1:9" s="3" customFormat="1" ht="47.25">
      <c r="A525" s="47" t="s">
        <v>246</v>
      </c>
      <c r="B525" s="4" t="s">
        <v>204</v>
      </c>
      <c r="C525" s="4" t="s">
        <v>98</v>
      </c>
      <c r="D525" s="4" t="s">
        <v>189</v>
      </c>
      <c r="E525" s="4" t="s">
        <v>420</v>
      </c>
      <c r="F525" s="4" t="s">
        <v>17</v>
      </c>
      <c r="G525" s="32">
        <f>+G526+G534</f>
        <v>1091.8699999999999</v>
      </c>
      <c r="H525" s="32">
        <f>+H526+H534</f>
        <v>1021.87</v>
      </c>
      <c r="I525" s="32">
        <f t="shared" ref="I525" si="54">+I526+I534</f>
        <v>2113.7399999999998</v>
      </c>
    </row>
    <row r="526" spans="1:9" s="3" customFormat="1" ht="115.5" customHeight="1">
      <c r="A526" s="47" t="s">
        <v>42</v>
      </c>
      <c r="B526" s="4" t="s">
        <v>204</v>
      </c>
      <c r="C526" s="4" t="s">
        <v>98</v>
      </c>
      <c r="D526" s="4" t="s">
        <v>189</v>
      </c>
      <c r="E526" s="4" t="s">
        <v>420</v>
      </c>
      <c r="F526" s="4" t="s">
        <v>43</v>
      </c>
      <c r="G526" s="32">
        <f>+G527+G531</f>
        <v>1006.87</v>
      </c>
      <c r="H526" s="32">
        <f>+H527+H531</f>
        <v>1006.87</v>
      </c>
      <c r="I526" s="32">
        <f t="shared" ref="I526" si="55">+I527+I531</f>
        <v>2013.74</v>
      </c>
    </row>
    <row r="527" spans="1:9" ht="31.5">
      <c r="A527" s="47" t="s">
        <v>44</v>
      </c>
      <c r="B527" s="4" t="s">
        <v>204</v>
      </c>
      <c r="C527" s="4" t="s">
        <v>98</v>
      </c>
      <c r="D527" s="4" t="s">
        <v>189</v>
      </c>
      <c r="E527" s="4" t="s">
        <v>420</v>
      </c>
      <c r="F527" s="4" t="s">
        <v>45</v>
      </c>
      <c r="G527" s="32">
        <f>+G528+G529+G530</f>
        <v>1006.87</v>
      </c>
      <c r="H527" s="32">
        <f>+H528+H529+H530</f>
        <v>1006.87</v>
      </c>
      <c r="I527" s="24">
        <f t="shared" ref="I527:I530" si="56">+G527+H527</f>
        <v>2013.74</v>
      </c>
    </row>
    <row r="528" spans="1:9" ht="31.5">
      <c r="A528" s="47" t="s">
        <v>46</v>
      </c>
      <c r="B528" s="4" t="s">
        <v>204</v>
      </c>
      <c r="C528" s="4" t="s">
        <v>98</v>
      </c>
      <c r="D528" s="4" t="s">
        <v>189</v>
      </c>
      <c r="E528" s="4" t="s">
        <v>420</v>
      </c>
      <c r="F528" s="4" t="s">
        <v>47</v>
      </c>
      <c r="G528" s="32">
        <v>773.33</v>
      </c>
      <c r="H528" s="32">
        <v>773.33</v>
      </c>
      <c r="I528" s="24">
        <f t="shared" si="56"/>
        <v>1546.66</v>
      </c>
    </row>
    <row r="529" spans="1:9" ht="31.5" hidden="1">
      <c r="A529" s="47" t="s">
        <v>48</v>
      </c>
      <c r="B529" s="4" t="s">
        <v>204</v>
      </c>
      <c r="C529" s="4" t="s">
        <v>98</v>
      </c>
      <c r="D529" s="4" t="s">
        <v>189</v>
      </c>
      <c r="E529" s="4" t="s">
        <v>420</v>
      </c>
      <c r="F529" s="27" t="s">
        <v>49</v>
      </c>
      <c r="G529" s="32"/>
      <c r="H529" s="32"/>
      <c r="I529" s="24">
        <f t="shared" si="56"/>
        <v>0</v>
      </c>
    </row>
    <row r="530" spans="1:9" ht="71.25" customHeight="1">
      <c r="A530" s="47" t="s">
        <v>50</v>
      </c>
      <c r="B530" s="4" t="s">
        <v>204</v>
      </c>
      <c r="C530" s="4" t="s">
        <v>98</v>
      </c>
      <c r="D530" s="4" t="s">
        <v>189</v>
      </c>
      <c r="E530" s="4" t="s">
        <v>420</v>
      </c>
      <c r="F530" s="4" t="s">
        <v>51</v>
      </c>
      <c r="G530" s="32">
        <v>233.54</v>
      </c>
      <c r="H530" s="32">
        <v>233.54</v>
      </c>
      <c r="I530" s="24">
        <f t="shared" si="56"/>
        <v>467.08</v>
      </c>
    </row>
    <row r="531" spans="1:9" s="3" customFormat="1" ht="47.25" hidden="1">
      <c r="A531" s="47" t="s">
        <v>74</v>
      </c>
      <c r="B531" s="4" t="s">
        <v>204</v>
      </c>
      <c r="C531" s="4" t="s">
        <v>98</v>
      </c>
      <c r="D531" s="4" t="s">
        <v>189</v>
      </c>
      <c r="E531" s="4" t="s">
        <v>420</v>
      </c>
      <c r="F531" s="4" t="s">
        <v>75</v>
      </c>
      <c r="G531" s="32">
        <f>+G532+G533</f>
        <v>0</v>
      </c>
      <c r="H531" s="32">
        <f>+H532+H533</f>
        <v>0</v>
      </c>
      <c r="I531" s="24">
        <f t="shared" si="50"/>
        <v>0</v>
      </c>
    </row>
    <row r="532" spans="1:9" s="3" customFormat="1" ht="22.5" hidden="1" customHeight="1">
      <c r="A532" s="47" t="s">
        <v>46</v>
      </c>
      <c r="B532" s="4" t="s">
        <v>204</v>
      </c>
      <c r="C532" s="4" t="s">
        <v>98</v>
      </c>
      <c r="D532" s="4" t="s">
        <v>189</v>
      </c>
      <c r="E532" s="4" t="s">
        <v>420</v>
      </c>
      <c r="F532" s="4" t="s">
        <v>76</v>
      </c>
      <c r="G532" s="32"/>
      <c r="H532" s="32"/>
      <c r="I532" s="24">
        <f t="shared" si="50"/>
        <v>0</v>
      </c>
    </row>
    <row r="533" spans="1:9" s="3" customFormat="1" ht="94.5" hidden="1">
      <c r="A533" s="47" t="s">
        <v>78</v>
      </c>
      <c r="B533" s="4" t="s">
        <v>204</v>
      </c>
      <c r="C533" s="4" t="s">
        <v>98</v>
      </c>
      <c r="D533" s="4" t="s">
        <v>189</v>
      </c>
      <c r="E533" s="4" t="s">
        <v>420</v>
      </c>
      <c r="F533" s="4" t="s">
        <v>79</v>
      </c>
      <c r="G533" s="32"/>
      <c r="H533" s="32"/>
      <c r="I533" s="24">
        <f t="shared" si="50"/>
        <v>0</v>
      </c>
    </row>
    <row r="534" spans="1:9" s="3" customFormat="1" ht="47.25">
      <c r="A534" s="47" t="s">
        <v>54</v>
      </c>
      <c r="B534" s="4" t="s">
        <v>204</v>
      </c>
      <c r="C534" s="4" t="s">
        <v>98</v>
      </c>
      <c r="D534" s="4" t="s">
        <v>189</v>
      </c>
      <c r="E534" s="4" t="s">
        <v>420</v>
      </c>
      <c r="F534" s="4" t="s">
        <v>53</v>
      </c>
      <c r="G534" s="32">
        <f>+G535</f>
        <v>85</v>
      </c>
      <c r="H534" s="32">
        <f>+H535</f>
        <v>15</v>
      </c>
      <c r="I534" s="24">
        <f t="shared" si="50"/>
        <v>100</v>
      </c>
    </row>
    <row r="535" spans="1:9" s="3" customFormat="1" ht="47.25">
      <c r="A535" s="47" t="s">
        <v>150</v>
      </c>
      <c r="B535" s="4" t="s">
        <v>204</v>
      </c>
      <c r="C535" s="4" t="s">
        <v>98</v>
      </c>
      <c r="D535" s="4" t="s">
        <v>189</v>
      </c>
      <c r="E535" s="4" t="s">
        <v>420</v>
      </c>
      <c r="F535" s="4" t="s">
        <v>55</v>
      </c>
      <c r="G535" s="32">
        <f>+G536+G537</f>
        <v>85</v>
      </c>
      <c r="H535" s="32">
        <f>+H536+H537</f>
        <v>15</v>
      </c>
      <c r="I535" s="24">
        <f t="shared" si="50"/>
        <v>100</v>
      </c>
    </row>
    <row r="536" spans="1:9" s="3" customFormat="1" ht="47.25">
      <c r="A536" s="47" t="s">
        <v>150</v>
      </c>
      <c r="B536" s="4" t="s">
        <v>204</v>
      </c>
      <c r="C536" s="4" t="s">
        <v>98</v>
      </c>
      <c r="D536" s="4" t="s">
        <v>189</v>
      </c>
      <c r="E536" s="4" t="s">
        <v>420</v>
      </c>
      <c r="F536" s="4" t="s">
        <v>57</v>
      </c>
      <c r="G536" s="32">
        <v>70</v>
      </c>
      <c r="H536" s="32"/>
      <c r="I536" s="24">
        <f t="shared" si="50"/>
        <v>70</v>
      </c>
    </row>
    <row r="537" spans="1:9" s="3" customFormat="1" ht="47.25">
      <c r="A537" s="47" t="s">
        <v>58</v>
      </c>
      <c r="B537" s="4" t="s">
        <v>204</v>
      </c>
      <c r="C537" s="4" t="s">
        <v>98</v>
      </c>
      <c r="D537" s="4" t="s">
        <v>189</v>
      </c>
      <c r="E537" s="4" t="s">
        <v>420</v>
      </c>
      <c r="F537" s="4" t="s">
        <v>59</v>
      </c>
      <c r="G537" s="32">
        <v>15</v>
      </c>
      <c r="H537" s="32">
        <v>15</v>
      </c>
      <c r="I537" s="24">
        <f t="shared" si="50"/>
        <v>30</v>
      </c>
    </row>
    <row r="538" spans="1:9" s="3" customFormat="1" ht="15.75">
      <c r="A538" s="47" t="s">
        <v>144</v>
      </c>
      <c r="B538" s="4" t="s">
        <v>204</v>
      </c>
      <c r="C538" s="4" t="s">
        <v>71</v>
      </c>
      <c r="D538" s="4" t="s">
        <v>28</v>
      </c>
      <c r="E538" s="4" t="s">
        <v>29</v>
      </c>
      <c r="F538" s="4" t="s">
        <v>17</v>
      </c>
      <c r="G538" s="32">
        <f>+G539+G547</f>
        <v>128</v>
      </c>
      <c r="H538" s="32">
        <f>+H539+H547</f>
        <v>155</v>
      </c>
      <c r="I538" s="24">
        <f t="shared" si="50"/>
        <v>283</v>
      </c>
    </row>
    <row r="539" spans="1:9" s="2" customFormat="1" ht="31.5">
      <c r="A539" s="47" t="s">
        <v>247</v>
      </c>
      <c r="B539" s="4" t="s">
        <v>204</v>
      </c>
      <c r="C539" s="4" t="s">
        <v>71</v>
      </c>
      <c r="D539" s="4" t="s">
        <v>189</v>
      </c>
      <c r="E539" s="4"/>
      <c r="F539" s="4"/>
      <c r="G539" s="32">
        <f t="shared" ref="G539:H545" si="57">+G540</f>
        <v>128</v>
      </c>
      <c r="H539" s="32">
        <f t="shared" si="57"/>
        <v>155</v>
      </c>
      <c r="I539" s="24">
        <f t="shared" si="50"/>
        <v>283</v>
      </c>
    </row>
    <row r="540" spans="1:9" s="2" customFormat="1" ht="39" customHeight="1">
      <c r="A540" s="47" t="s">
        <v>248</v>
      </c>
      <c r="B540" s="4" t="s">
        <v>204</v>
      </c>
      <c r="C540" s="4" t="s">
        <v>71</v>
      </c>
      <c r="D540" s="4" t="s">
        <v>189</v>
      </c>
      <c r="E540" s="4" t="s">
        <v>421</v>
      </c>
      <c r="F540" s="4"/>
      <c r="G540" s="32">
        <f t="shared" si="57"/>
        <v>128</v>
      </c>
      <c r="H540" s="32">
        <f t="shared" si="57"/>
        <v>155</v>
      </c>
      <c r="I540" s="24">
        <f t="shared" si="50"/>
        <v>283</v>
      </c>
    </row>
    <row r="541" spans="1:9" s="2" customFormat="1" ht="31.5">
      <c r="A541" s="47" t="s">
        <v>249</v>
      </c>
      <c r="B541" s="4" t="s">
        <v>204</v>
      </c>
      <c r="C541" s="4" t="s">
        <v>71</v>
      </c>
      <c r="D541" s="4" t="s">
        <v>189</v>
      </c>
      <c r="E541" s="4" t="s">
        <v>422</v>
      </c>
      <c r="F541" s="4"/>
      <c r="G541" s="32">
        <f t="shared" si="57"/>
        <v>128</v>
      </c>
      <c r="H541" s="32">
        <f t="shared" si="57"/>
        <v>155</v>
      </c>
      <c r="I541" s="24">
        <f t="shared" si="50"/>
        <v>283</v>
      </c>
    </row>
    <row r="542" spans="1:9" s="2" customFormat="1" ht="47.25">
      <c r="A542" s="47" t="s">
        <v>250</v>
      </c>
      <c r="B542" s="4" t="s">
        <v>204</v>
      </c>
      <c r="C542" s="4" t="s">
        <v>71</v>
      </c>
      <c r="D542" s="4" t="s">
        <v>189</v>
      </c>
      <c r="E542" s="4" t="s">
        <v>423</v>
      </c>
      <c r="F542" s="4"/>
      <c r="G542" s="32">
        <f t="shared" si="57"/>
        <v>128</v>
      </c>
      <c r="H542" s="32">
        <f t="shared" si="57"/>
        <v>155</v>
      </c>
      <c r="I542" s="24">
        <f t="shared" si="50"/>
        <v>283</v>
      </c>
    </row>
    <row r="543" spans="1:9" s="2" customFormat="1" ht="94.5">
      <c r="A543" s="47" t="s">
        <v>251</v>
      </c>
      <c r="B543" s="4" t="s">
        <v>204</v>
      </c>
      <c r="C543" s="4" t="s">
        <v>71</v>
      </c>
      <c r="D543" s="4" t="s">
        <v>189</v>
      </c>
      <c r="E543" s="4" t="s">
        <v>424</v>
      </c>
      <c r="F543" s="4"/>
      <c r="G543" s="32">
        <f t="shared" si="57"/>
        <v>128</v>
      </c>
      <c r="H543" s="32">
        <f t="shared" si="57"/>
        <v>155</v>
      </c>
      <c r="I543" s="24">
        <f t="shared" si="50"/>
        <v>283</v>
      </c>
    </row>
    <row r="544" spans="1:9" s="2" customFormat="1" ht="47.25">
      <c r="A544" s="47" t="s">
        <v>52</v>
      </c>
      <c r="B544" s="4" t="s">
        <v>204</v>
      </c>
      <c r="C544" s="4" t="s">
        <v>71</v>
      </c>
      <c r="D544" s="4" t="s">
        <v>189</v>
      </c>
      <c r="E544" s="4" t="s">
        <v>424</v>
      </c>
      <c r="F544" s="4" t="s">
        <v>53</v>
      </c>
      <c r="G544" s="32">
        <f t="shared" si="57"/>
        <v>128</v>
      </c>
      <c r="H544" s="32">
        <f t="shared" si="57"/>
        <v>155</v>
      </c>
      <c r="I544" s="24">
        <f t="shared" si="50"/>
        <v>283</v>
      </c>
    </row>
    <row r="545" spans="1:9" s="2" customFormat="1" ht="47.25">
      <c r="A545" s="47" t="s">
        <v>54</v>
      </c>
      <c r="B545" s="4" t="s">
        <v>204</v>
      </c>
      <c r="C545" s="4" t="s">
        <v>71</v>
      </c>
      <c r="D545" s="4" t="s">
        <v>189</v>
      </c>
      <c r="E545" s="4" t="s">
        <v>424</v>
      </c>
      <c r="F545" s="4" t="s">
        <v>55</v>
      </c>
      <c r="G545" s="32">
        <f t="shared" si="57"/>
        <v>128</v>
      </c>
      <c r="H545" s="32">
        <f t="shared" si="57"/>
        <v>155</v>
      </c>
      <c r="I545" s="24">
        <f t="shared" si="50"/>
        <v>283</v>
      </c>
    </row>
    <row r="546" spans="1:9" s="2" customFormat="1" ht="47.25">
      <c r="A546" s="47" t="s">
        <v>58</v>
      </c>
      <c r="B546" s="4" t="s">
        <v>204</v>
      </c>
      <c r="C546" s="4" t="s">
        <v>71</v>
      </c>
      <c r="D546" s="4" t="s">
        <v>189</v>
      </c>
      <c r="E546" s="4" t="s">
        <v>424</v>
      </c>
      <c r="F546" s="4" t="s">
        <v>59</v>
      </c>
      <c r="G546" s="32">
        <v>128</v>
      </c>
      <c r="H546" s="32">
        <v>155</v>
      </c>
      <c r="I546" s="24">
        <f t="shared" si="50"/>
        <v>283</v>
      </c>
    </row>
    <row r="547" spans="1:9" s="2" customFormat="1" ht="31.5" hidden="1">
      <c r="A547" s="47" t="s">
        <v>158</v>
      </c>
      <c r="B547" s="4" t="s">
        <v>204</v>
      </c>
      <c r="C547" s="4" t="s">
        <v>71</v>
      </c>
      <c r="D547" s="4" t="s">
        <v>159</v>
      </c>
      <c r="E547" s="4"/>
      <c r="F547" s="4"/>
      <c r="G547" s="32">
        <f t="shared" ref="G547:H553" si="58">+G548</f>
        <v>0</v>
      </c>
      <c r="H547" s="32">
        <f t="shared" si="58"/>
        <v>0</v>
      </c>
      <c r="I547" s="24">
        <f t="shared" si="50"/>
        <v>0</v>
      </c>
    </row>
    <row r="548" spans="1:9" s="2" customFormat="1" ht="78.75" hidden="1">
      <c r="A548" s="47" t="s">
        <v>252</v>
      </c>
      <c r="B548" s="4" t="s">
        <v>204</v>
      </c>
      <c r="C548" s="4" t="s">
        <v>71</v>
      </c>
      <c r="D548" s="4" t="s">
        <v>159</v>
      </c>
      <c r="E548" s="4" t="s">
        <v>425</v>
      </c>
      <c r="F548" s="4"/>
      <c r="G548" s="32">
        <f t="shared" si="58"/>
        <v>0</v>
      </c>
      <c r="H548" s="32">
        <f t="shared" si="58"/>
        <v>0</v>
      </c>
      <c r="I548" s="24">
        <f t="shared" si="50"/>
        <v>0</v>
      </c>
    </row>
    <row r="549" spans="1:9" s="2" customFormat="1" ht="47.25" hidden="1">
      <c r="A549" s="47" t="s">
        <v>253</v>
      </c>
      <c r="B549" s="4" t="s">
        <v>204</v>
      </c>
      <c r="C549" s="4" t="s">
        <v>71</v>
      </c>
      <c r="D549" s="4" t="s">
        <v>159</v>
      </c>
      <c r="E549" s="4" t="s">
        <v>426</v>
      </c>
      <c r="F549" s="4"/>
      <c r="G549" s="32">
        <f t="shared" si="58"/>
        <v>0</v>
      </c>
      <c r="H549" s="32">
        <f t="shared" si="58"/>
        <v>0</v>
      </c>
      <c r="I549" s="24">
        <f t="shared" si="50"/>
        <v>0</v>
      </c>
    </row>
    <row r="550" spans="1:9" s="2" customFormat="1" ht="31.5" hidden="1">
      <c r="A550" s="47" t="s">
        <v>254</v>
      </c>
      <c r="B550" s="4" t="s">
        <v>204</v>
      </c>
      <c r="C550" s="4" t="s">
        <v>71</v>
      </c>
      <c r="D550" s="4" t="s">
        <v>159</v>
      </c>
      <c r="E550" s="4" t="s">
        <v>255</v>
      </c>
      <c r="F550" s="4"/>
      <c r="G550" s="32">
        <f t="shared" si="58"/>
        <v>0</v>
      </c>
      <c r="H550" s="32">
        <f t="shared" si="58"/>
        <v>0</v>
      </c>
      <c r="I550" s="24">
        <f t="shared" si="50"/>
        <v>0</v>
      </c>
    </row>
    <row r="551" spans="1:9" s="2" customFormat="1" ht="47.25" hidden="1">
      <c r="A551" s="47" t="s">
        <v>256</v>
      </c>
      <c r="B551" s="4" t="s">
        <v>204</v>
      </c>
      <c r="C551" s="4" t="s">
        <v>71</v>
      </c>
      <c r="D551" s="4" t="s">
        <v>159</v>
      </c>
      <c r="E551" s="4" t="s">
        <v>257</v>
      </c>
      <c r="F551" s="4"/>
      <c r="G551" s="32">
        <f>+G552+G555</f>
        <v>0</v>
      </c>
      <c r="H551" s="32">
        <f>+H552+H555</f>
        <v>0</v>
      </c>
      <c r="I551" s="32">
        <f t="shared" ref="I551" si="59">+I552+I555</f>
        <v>0</v>
      </c>
    </row>
    <row r="552" spans="1:9" s="2" customFormat="1" ht="47.25" hidden="1">
      <c r="A552" s="47" t="s">
        <v>52</v>
      </c>
      <c r="B552" s="4" t="s">
        <v>204</v>
      </c>
      <c r="C552" s="4" t="s">
        <v>71</v>
      </c>
      <c r="D552" s="4" t="s">
        <v>159</v>
      </c>
      <c r="E552" s="4" t="s">
        <v>257</v>
      </c>
      <c r="F552" s="4" t="s">
        <v>53</v>
      </c>
      <c r="G552" s="32">
        <f t="shared" si="58"/>
        <v>0</v>
      </c>
      <c r="H552" s="32">
        <f t="shared" si="58"/>
        <v>0</v>
      </c>
      <c r="I552" s="24">
        <f t="shared" si="50"/>
        <v>0</v>
      </c>
    </row>
    <row r="553" spans="1:9" s="2" customFormat="1" ht="47.25" hidden="1">
      <c r="A553" s="47" t="s">
        <v>54</v>
      </c>
      <c r="B553" s="4" t="s">
        <v>204</v>
      </c>
      <c r="C553" s="4" t="s">
        <v>71</v>
      </c>
      <c r="D553" s="4" t="s">
        <v>159</v>
      </c>
      <c r="E553" s="4" t="s">
        <v>257</v>
      </c>
      <c r="F553" s="4" t="s">
        <v>55</v>
      </c>
      <c r="G553" s="32">
        <f t="shared" si="58"/>
        <v>0</v>
      </c>
      <c r="H553" s="32">
        <f t="shared" si="58"/>
        <v>0</v>
      </c>
      <c r="I553" s="24">
        <f t="shared" si="50"/>
        <v>0</v>
      </c>
    </row>
    <row r="554" spans="1:9" s="2" customFormat="1" ht="47.25" hidden="1">
      <c r="A554" s="47" t="s">
        <v>58</v>
      </c>
      <c r="B554" s="4" t="s">
        <v>204</v>
      </c>
      <c r="C554" s="4" t="s">
        <v>71</v>
      </c>
      <c r="D554" s="4" t="s">
        <v>159</v>
      </c>
      <c r="E554" s="4" t="s">
        <v>257</v>
      </c>
      <c r="F554" s="4" t="s">
        <v>59</v>
      </c>
      <c r="G554" s="32"/>
      <c r="H554" s="32"/>
      <c r="I554" s="24">
        <f t="shared" si="50"/>
        <v>0</v>
      </c>
    </row>
    <row r="555" spans="1:9" s="2" customFormat="1" ht="15.75" hidden="1">
      <c r="A555" s="47" t="s">
        <v>60</v>
      </c>
      <c r="B555" s="4" t="s">
        <v>204</v>
      </c>
      <c r="C555" s="4" t="s">
        <v>71</v>
      </c>
      <c r="D555" s="4" t="s">
        <v>159</v>
      </c>
      <c r="E555" s="4" t="s">
        <v>257</v>
      </c>
      <c r="F555" s="4" t="s">
        <v>61</v>
      </c>
      <c r="G555" s="32">
        <f>+G556</f>
        <v>0</v>
      </c>
      <c r="H555" s="32">
        <f>+H556</f>
        <v>0</v>
      </c>
      <c r="I555" s="24">
        <f t="shared" si="50"/>
        <v>0</v>
      </c>
    </row>
    <row r="556" spans="1:9" s="2" customFormat="1" ht="15.75" hidden="1">
      <c r="A556" s="47" t="s">
        <v>588</v>
      </c>
      <c r="B556" s="4" t="s">
        <v>204</v>
      </c>
      <c r="C556" s="4" t="s">
        <v>71</v>
      </c>
      <c r="D556" s="4" t="s">
        <v>159</v>
      </c>
      <c r="E556" s="4" t="s">
        <v>257</v>
      </c>
      <c r="F556" s="4" t="s">
        <v>585</v>
      </c>
      <c r="G556" s="32">
        <f>+G557</f>
        <v>0</v>
      </c>
      <c r="H556" s="32">
        <f>+H557</f>
        <v>0</v>
      </c>
      <c r="I556" s="24">
        <f t="shared" si="50"/>
        <v>0</v>
      </c>
    </row>
    <row r="557" spans="1:9" s="2" customFormat="1" ht="63" hidden="1">
      <c r="A557" s="47" t="s">
        <v>587</v>
      </c>
      <c r="B557" s="4" t="s">
        <v>204</v>
      </c>
      <c r="C557" s="4" t="s">
        <v>71</v>
      </c>
      <c r="D557" s="4" t="s">
        <v>159</v>
      </c>
      <c r="E557" s="4" t="s">
        <v>257</v>
      </c>
      <c r="F557" s="4" t="s">
        <v>586</v>
      </c>
      <c r="G557" s="32"/>
      <c r="H557" s="32"/>
      <c r="I557" s="24">
        <f t="shared" si="50"/>
        <v>0</v>
      </c>
    </row>
    <row r="558" spans="1:9" s="2" customFormat="1" ht="15.75">
      <c r="A558" s="47" t="s">
        <v>258</v>
      </c>
      <c r="B558" s="4" t="s">
        <v>204</v>
      </c>
      <c r="C558" s="4" t="s">
        <v>147</v>
      </c>
      <c r="D558" s="4"/>
      <c r="E558" s="4"/>
      <c r="F558" s="4"/>
      <c r="G558" s="32">
        <f t="shared" ref="G558:H565" si="60">+G559</f>
        <v>996.5</v>
      </c>
      <c r="H558" s="32">
        <f t="shared" si="60"/>
        <v>1021.4</v>
      </c>
      <c r="I558" s="24">
        <f t="shared" si="50"/>
        <v>2017.9</v>
      </c>
    </row>
    <row r="559" spans="1:9" s="2" customFormat="1" ht="15.75">
      <c r="A559" s="47" t="s">
        <v>259</v>
      </c>
      <c r="B559" s="4" t="s">
        <v>204</v>
      </c>
      <c r="C559" s="4" t="s">
        <v>147</v>
      </c>
      <c r="D559" s="4" t="s">
        <v>98</v>
      </c>
      <c r="E559" s="4"/>
      <c r="F559" s="4"/>
      <c r="G559" s="32">
        <f t="shared" si="60"/>
        <v>996.5</v>
      </c>
      <c r="H559" s="32">
        <f t="shared" si="60"/>
        <v>1021.4</v>
      </c>
      <c r="I559" s="24">
        <f t="shared" si="50"/>
        <v>2017.9</v>
      </c>
    </row>
    <row r="560" spans="1:9" s="2" customFormat="1" ht="31.5">
      <c r="A560" s="47" t="s">
        <v>248</v>
      </c>
      <c r="B560" s="4" t="s">
        <v>204</v>
      </c>
      <c r="C560" s="4" t="s">
        <v>147</v>
      </c>
      <c r="D560" s="4" t="s">
        <v>98</v>
      </c>
      <c r="E560" s="4" t="s">
        <v>421</v>
      </c>
      <c r="F560" s="4"/>
      <c r="G560" s="32">
        <f t="shared" si="60"/>
        <v>996.5</v>
      </c>
      <c r="H560" s="32">
        <f t="shared" si="60"/>
        <v>1021.4</v>
      </c>
      <c r="I560" s="24">
        <f t="shared" si="50"/>
        <v>2017.9</v>
      </c>
    </row>
    <row r="561" spans="1:11" s="2" customFormat="1" ht="15.75">
      <c r="A561" s="47" t="s">
        <v>260</v>
      </c>
      <c r="B561" s="4" t="s">
        <v>204</v>
      </c>
      <c r="C561" s="4" t="s">
        <v>147</v>
      </c>
      <c r="D561" s="4" t="s">
        <v>98</v>
      </c>
      <c r="E561" s="4" t="s">
        <v>427</v>
      </c>
      <c r="F561" s="4"/>
      <c r="G561" s="32">
        <f t="shared" si="60"/>
        <v>996.5</v>
      </c>
      <c r="H561" s="32">
        <f t="shared" si="60"/>
        <v>1021.4</v>
      </c>
      <c r="I561" s="24">
        <f t="shared" si="50"/>
        <v>2017.9</v>
      </c>
    </row>
    <row r="562" spans="1:11" s="2" customFormat="1" ht="47.25">
      <c r="A562" s="47" t="s">
        <v>261</v>
      </c>
      <c r="B562" s="4" t="s">
        <v>204</v>
      </c>
      <c r="C562" s="4" t="s">
        <v>147</v>
      </c>
      <c r="D562" s="4" t="s">
        <v>98</v>
      </c>
      <c r="E562" s="4" t="s">
        <v>428</v>
      </c>
      <c r="F562" s="4"/>
      <c r="G562" s="32">
        <f t="shared" si="60"/>
        <v>996.5</v>
      </c>
      <c r="H562" s="32">
        <f t="shared" si="60"/>
        <v>1021.4</v>
      </c>
      <c r="I562" s="24">
        <f t="shared" si="50"/>
        <v>2017.9</v>
      </c>
    </row>
    <row r="563" spans="1:11" s="2" customFormat="1" ht="31.5">
      <c r="A563" s="47" t="s">
        <v>262</v>
      </c>
      <c r="B563" s="4" t="s">
        <v>204</v>
      </c>
      <c r="C563" s="4" t="s">
        <v>147</v>
      </c>
      <c r="D563" s="4" t="s">
        <v>98</v>
      </c>
      <c r="E563" s="4" t="s">
        <v>429</v>
      </c>
      <c r="F563" s="4"/>
      <c r="G563" s="32">
        <f t="shared" si="60"/>
        <v>996.5</v>
      </c>
      <c r="H563" s="32">
        <f t="shared" si="60"/>
        <v>1021.4</v>
      </c>
      <c r="I563" s="24">
        <f t="shared" si="50"/>
        <v>2017.9</v>
      </c>
    </row>
    <row r="564" spans="1:11" s="2" customFormat="1" ht="47.25">
      <c r="A564" s="47" t="s">
        <v>52</v>
      </c>
      <c r="B564" s="4" t="s">
        <v>204</v>
      </c>
      <c r="C564" s="4" t="s">
        <v>147</v>
      </c>
      <c r="D564" s="4" t="s">
        <v>98</v>
      </c>
      <c r="E564" s="4" t="s">
        <v>429</v>
      </c>
      <c r="F564" s="4" t="s">
        <v>53</v>
      </c>
      <c r="G564" s="32">
        <f t="shared" si="60"/>
        <v>996.5</v>
      </c>
      <c r="H564" s="32">
        <f t="shared" si="60"/>
        <v>1021.4</v>
      </c>
      <c r="I564" s="24">
        <f t="shared" si="50"/>
        <v>2017.9</v>
      </c>
    </row>
    <row r="565" spans="1:11" s="2" customFormat="1" ht="47.25">
      <c r="A565" s="47" t="s">
        <v>54</v>
      </c>
      <c r="B565" s="4" t="s">
        <v>204</v>
      </c>
      <c r="C565" s="4" t="s">
        <v>147</v>
      </c>
      <c r="D565" s="4" t="s">
        <v>98</v>
      </c>
      <c r="E565" s="4" t="s">
        <v>429</v>
      </c>
      <c r="F565" s="4" t="s">
        <v>55</v>
      </c>
      <c r="G565" s="32">
        <f t="shared" si="60"/>
        <v>996.5</v>
      </c>
      <c r="H565" s="32">
        <f t="shared" si="60"/>
        <v>1021.4</v>
      </c>
      <c r="I565" s="24">
        <f t="shared" si="50"/>
        <v>2017.9</v>
      </c>
    </row>
    <row r="566" spans="1:11" s="2" customFormat="1" ht="47.25">
      <c r="A566" s="47" t="s">
        <v>58</v>
      </c>
      <c r="B566" s="4" t="s">
        <v>204</v>
      </c>
      <c r="C566" s="4" t="s">
        <v>147</v>
      </c>
      <c r="D566" s="4" t="s">
        <v>98</v>
      </c>
      <c r="E566" s="4" t="s">
        <v>429</v>
      </c>
      <c r="F566" s="4" t="s">
        <v>59</v>
      </c>
      <c r="G566" s="32">
        <v>996.5</v>
      </c>
      <c r="H566" s="32">
        <v>1021.4</v>
      </c>
      <c r="I566" s="24">
        <f t="shared" si="50"/>
        <v>2017.9</v>
      </c>
    </row>
    <row r="567" spans="1:11" s="2" customFormat="1" ht="15.75">
      <c r="A567" s="47" t="s">
        <v>163</v>
      </c>
      <c r="B567" s="4" t="s">
        <v>204</v>
      </c>
      <c r="C567" s="4" t="s">
        <v>14</v>
      </c>
      <c r="D567" s="4"/>
      <c r="E567" s="4"/>
      <c r="F567" s="4"/>
      <c r="G567" s="32">
        <f>+G568+G573</f>
        <v>424.3</v>
      </c>
      <c r="H567" s="32">
        <f>+H568+H573</f>
        <v>426.8</v>
      </c>
      <c r="I567" s="24">
        <f t="shared" si="50"/>
        <v>851.1</v>
      </c>
    </row>
    <row r="568" spans="1:11" s="2" customFormat="1" ht="47.25">
      <c r="A568" s="47" t="s">
        <v>810</v>
      </c>
      <c r="B568" s="4" t="s">
        <v>204</v>
      </c>
      <c r="C568" s="4" t="s">
        <v>14</v>
      </c>
      <c r="D568" s="4" t="s">
        <v>147</v>
      </c>
      <c r="E568" s="4"/>
      <c r="F568" s="4"/>
      <c r="G568" s="32">
        <f t="shared" ref="G568:H571" si="61">+G569</f>
        <v>40</v>
      </c>
      <c r="H568" s="32">
        <f t="shared" si="61"/>
        <v>40</v>
      </c>
      <c r="I568" s="24"/>
      <c r="K568" s="3"/>
    </row>
    <row r="569" spans="1:11" s="2" customFormat="1" ht="63">
      <c r="A569" s="47" t="s">
        <v>808</v>
      </c>
      <c r="B569" s="4" t="s">
        <v>204</v>
      </c>
      <c r="C569" s="4" t="s">
        <v>14</v>
      </c>
      <c r="D569" s="4" t="s">
        <v>147</v>
      </c>
      <c r="E569" s="4" t="s">
        <v>805</v>
      </c>
      <c r="F569" s="4"/>
      <c r="G569" s="32">
        <f t="shared" si="61"/>
        <v>40</v>
      </c>
      <c r="H569" s="32">
        <f t="shared" si="61"/>
        <v>40</v>
      </c>
      <c r="I569" s="24"/>
      <c r="K569" s="3"/>
    </row>
    <row r="570" spans="1:11" s="2" customFormat="1" ht="47.25">
      <c r="A570" s="47" t="s">
        <v>809</v>
      </c>
      <c r="B570" s="4" t="s">
        <v>204</v>
      </c>
      <c r="C570" s="4" t="s">
        <v>14</v>
      </c>
      <c r="D570" s="4" t="s">
        <v>147</v>
      </c>
      <c r="E570" s="4" t="s">
        <v>806</v>
      </c>
      <c r="F570" s="4"/>
      <c r="G570" s="32">
        <f t="shared" si="61"/>
        <v>40</v>
      </c>
      <c r="H570" s="32">
        <f t="shared" si="61"/>
        <v>40</v>
      </c>
      <c r="I570" s="24"/>
      <c r="K570" s="3"/>
    </row>
    <row r="571" spans="1:11" s="2" customFormat="1" ht="47.25">
      <c r="A571" s="47" t="s">
        <v>54</v>
      </c>
      <c r="B571" s="4" t="s">
        <v>204</v>
      </c>
      <c r="C571" s="4" t="s">
        <v>14</v>
      </c>
      <c r="D571" s="4" t="s">
        <v>147</v>
      </c>
      <c r="E571" s="4" t="s">
        <v>807</v>
      </c>
      <c r="F571" s="4" t="s">
        <v>55</v>
      </c>
      <c r="G571" s="32">
        <f t="shared" si="61"/>
        <v>40</v>
      </c>
      <c r="H571" s="32">
        <f t="shared" si="61"/>
        <v>40</v>
      </c>
      <c r="I571" s="24"/>
      <c r="K571" s="3"/>
    </row>
    <row r="572" spans="1:11" s="2" customFormat="1" ht="47.25">
      <c r="A572" s="47" t="s">
        <v>58</v>
      </c>
      <c r="B572" s="4" t="s">
        <v>204</v>
      </c>
      <c r="C572" s="4" t="s">
        <v>14</v>
      </c>
      <c r="D572" s="4" t="s">
        <v>147</v>
      </c>
      <c r="E572" s="4" t="s">
        <v>807</v>
      </c>
      <c r="F572" s="4" t="s">
        <v>59</v>
      </c>
      <c r="G572" s="32">
        <v>40</v>
      </c>
      <c r="H572" s="32">
        <v>40</v>
      </c>
      <c r="I572" s="24"/>
      <c r="K572" s="3"/>
    </row>
    <row r="573" spans="1:11" s="2" customFormat="1" ht="19.5" customHeight="1">
      <c r="A573" s="47" t="s">
        <v>263</v>
      </c>
      <c r="B573" s="4" t="s">
        <v>204</v>
      </c>
      <c r="C573" s="4" t="s">
        <v>14</v>
      </c>
      <c r="D573" s="4" t="s">
        <v>189</v>
      </c>
      <c r="E573" s="4"/>
      <c r="F573" s="4"/>
      <c r="G573" s="32">
        <f>+G574</f>
        <v>384.3</v>
      </c>
      <c r="H573" s="32">
        <f>+H574</f>
        <v>386.8</v>
      </c>
      <c r="I573" s="24">
        <f t="shared" si="50"/>
        <v>771.1</v>
      </c>
    </row>
    <row r="574" spans="1:11" s="2" customFormat="1" ht="53.25" customHeight="1">
      <c r="A574" s="47" t="s">
        <v>264</v>
      </c>
      <c r="B574" s="4" t="s">
        <v>204</v>
      </c>
      <c r="C574" s="4" t="s">
        <v>14</v>
      </c>
      <c r="D574" s="4" t="s">
        <v>189</v>
      </c>
      <c r="E574" s="4" t="s">
        <v>430</v>
      </c>
      <c r="F574" s="4"/>
      <c r="G574" s="32">
        <f>+G575+G580</f>
        <v>384.3</v>
      </c>
      <c r="H574" s="32">
        <f>+H575+H580</f>
        <v>386.8</v>
      </c>
      <c r="I574" s="24">
        <f t="shared" si="50"/>
        <v>771.1</v>
      </c>
    </row>
    <row r="575" spans="1:11" s="2" customFormat="1" ht="120.75" customHeight="1">
      <c r="A575" s="47" t="s">
        <v>42</v>
      </c>
      <c r="B575" s="4" t="s">
        <v>204</v>
      </c>
      <c r="C575" s="4" t="s">
        <v>14</v>
      </c>
      <c r="D575" s="4" t="s">
        <v>189</v>
      </c>
      <c r="E575" s="4" t="s">
        <v>430</v>
      </c>
      <c r="F575" s="4" t="s">
        <v>43</v>
      </c>
      <c r="G575" s="32">
        <f>+G576</f>
        <v>352.1</v>
      </c>
      <c r="H575" s="32">
        <f>+H576</f>
        <v>352.1</v>
      </c>
      <c r="I575" s="24">
        <f t="shared" si="50"/>
        <v>704.2</v>
      </c>
    </row>
    <row r="576" spans="1:11" s="2" customFormat="1" ht="47.25">
      <c r="A576" s="47" t="s">
        <v>74</v>
      </c>
      <c r="B576" s="4" t="s">
        <v>204</v>
      </c>
      <c r="C576" s="4" t="s">
        <v>14</v>
      </c>
      <c r="D576" s="4" t="s">
        <v>189</v>
      </c>
      <c r="E576" s="4" t="s">
        <v>430</v>
      </c>
      <c r="F576" s="4" t="s">
        <v>75</v>
      </c>
      <c r="G576" s="32">
        <f>+G577+G578+G579</f>
        <v>352.1</v>
      </c>
      <c r="H576" s="32">
        <f>+H577+H578+H579</f>
        <v>352.1</v>
      </c>
      <c r="I576" s="24">
        <f t="shared" si="50"/>
        <v>704.2</v>
      </c>
    </row>
    <row r="577" spans="1:9" s="2" customFormat="1" ht="31.5">
      <c r="A577" s="47" t="s">
        <v>46</v>
      </c>
      <c r="B577" s="4" t="s">
        <v>204</v>
      </c>
      <c r="C577" s="4" t="s">
        <v>14</v>
      </c>
      <c r="D577" s="4" t="s">
        <v>189</v>
      </c>
      <c r="E577" s="4" t="s">
        <v>430</v>
      </c>
      <c r="F577" s="4" t="s">
        <v>76</v>
      </c>
      <c r="G577" s="32">
        <v>270.43</v>
      </c>
      <c r="H577" s="32">
        <v>270.43</v>
      </c>
      <c r="I577" s="24">
        <f t="shared" si="50"/>
        <v>540.86</v>
      </c>
    </row>
    <row r="578" spans="1:9" s="2" customFormat="1" ht="31.5" hidden="1">
      <c r="A578" s="47" t="s">
        <v>48</v>
      </c>
      <c r="B578" s="4" t="s">
        <v>204</v>
      </c>
      <c r="C578" s="4" t="s">
        <v>14</v>
      </c>
      <c r="D578" s="4" t="s">
        <v>189</v>
      </c>
      <c r="E578" s="4" t="s">
        <v>430</v>
      </c>
      <c r="F578" s="4" t="s">
        <v>77</v>
      </c>
      <c r="G578" s="32"/>
      <c r="H578" s="32"/>
      <c r="I578" s="24">
        <f t="shared" si="50"/>
        <v>0</v>
      </c>
    </row>
    <row r="579" spans="1:9" s="2" customFormat="1" ht="94.5">
      <c r="A579" s="47" t="s">
        <v>78</v>
      </c>
      <c r="B579" s="4" t="s">
        <v>204</v>
      </c>
      <c r="C579" s="4" t="s">
        <v>14</v>
      </c>
      <c r="D579" s="4" t="s">
        <v>189</v>
      </c>
      <c r="E579" s="4" t="s">
        <v>430</v>
      </c>
      <c r="F579" s="4" t="s">
        <v>79</v>
      </c>
      <c r="G579" s="32">
        <v>81.67</v>
      </c>
      <c r="H579" s="32">
        <v>81.67</v>
      </c>
      <c r="I579" s="24">
        <f t="shared" si="50"/>
        <v>163.34</v>
      </c>
    </row>
    <row r="580" spans="1:9" s="2" customFormat="1" ht="47.25">
      <c r="A580" s="47" t="s">
        <v>52</v>
      </c>
      <c r="B580" s="4" t="s">
        <v>204</v>
      </c>
      <c r="C580" s="4" t="s">
        <v>14</v>
      </c>
      <c r="D580" s="4" t="s">
        <v>189</v>
      </c>
      <c r="E580" s="4" t="s">
        <v>430</v>
      </c>
      <c r="F580" s="4" t="s">
        <v>53</v>
      </c>
      <c r="G580" s="32">
        <f>+G581</f>
        <v>32.200000000000003</v>
      </c>
      <c r="H580" s="32">
        <f>+H581</f>
        <v>34.700000000000003</v>
      </c>
      <c r="I580" s="24">
        <f t="shared" si="50"/>
        <v>66.900000000000006</v>
      </c>
    </row>
    <row r="581" spans="1:9" s="2" customFormat="1" ht="47.25">
      <c r="A581" s="47" t="s">
        <v>54</v>
      </c>
      <c r="B581" s="4" t="s">
        <v>204</v>
      </c>
      <c r="C581" s="4" t="s">
        <v>14</v>
      </c>
      <c r="D581" s="4" t="s">
        <v>189</v>
      </c>
      <c r="E581" s="4" t="s">
        <v>430</v>
      </c>
      <c r="F581" s="4" t="s">
        <v>55</v>
      </c>
      <c r="G581" s="32">
        <f>+G582+G583</f>
        <v>32.200000000000003</v>
      </c>
      <c r="H581" s="32">
        <f>+H582+H583</f>
        <v>34.700000000000003</v>
      </c>
      <c r="I581" s="24">
        <f t="shared" ref="I581:I672" si="62">+G581+H581</f>
        <v>66.900000000000006</v>
      </c>
    </row>
    <row r="582" spans="1:9" s="2" customFormat="1" ht="47.25" hidden="1">
      <c r="A582" s="47" t="s">
        <v>150</v>
      </c>
      <c r="B582" s="4" t="s">
        <v>204</v>
      </c>
      <c r="C582" s="4" t="s">
        <v>14</v>
      </c>
      <c r="D582" s="4" t="s">
        <v>189</v>
      </c>
      <c r="E582" s="4" t="s">
        <v>430</v>
      </c>
      <c r="F582" s="4" t="s">
        <v>57</v>
      </c>
      <c r="G582" s="32"/>
      <c r="H582" s="32"/>
      <c r="I582" s="24">
        <f t="shared" si="62"/>
        <v>0</v>
      </c>
    </row>
    <row r="583" spans="1:9" s="2" customFormat="1" ht="47.25">
      <c r="A583" s="47" t="s">
        <v>58</v>
      </c>
      <c r="B583" s="4" t="s">
        <v>204</v>
      </c>
      <c r="C583" s="4" t="s">
        <v>14</v>
      </c>
      <c r="D583" s="4" t="s">
        <v>189</v>
      </c>
      <c r="E583" s="4" t="s">
        <v>430</v>
      </c>
      <c r="F583" s="4" t="s">
        <v>59</v>
      </c>
      <c r="G583" s="32">
        <v>32.200000000000003</v>
      </c>
      <c r="H583" s="32">
        <v>34.700000000000003</v>
      </c>
      <c r="I583" s="24">
        <f t="shared" si="62"/>
        <v>66.900000000000006</v>
      </c>
    </row>
    <row r="584" spans="1:9" s="2" customFormat="1" ht="15.75">
      <c r="A584" s="196" t="s">
        <v>582</v>
      </c>
      <c r="B584" s="4" t="s">
        <v>204</v>
      </c>
      <c r="C584" s="4" t="s">
        <v>85</v>
      </c>
      <c r="D584" s="4"/>
      <c r="E584" s="4"/>
      <c r="F584" s="4"/>
      <c r="G584" s="5">
        <f t="shared" ref="G584:I591" si="63">+G585</f>
        <v>525.9</v>
      </c>
      <c r="H584" s="5">
        <f t="shared" si="63"/>
        <v>525.9</v>
      </c>
      <c r="I584" s="5">
        <f t="shared" si="63"/>
        <v>251.8</v>
      </c>
    </row>
    <row r="585" spans="1:9" s="2" customFormat="1" ht="18.75" customHeight="1">
      <c r="A585" s="197" t="s">
        <v>118</v>
      </c>
      <c r="B585" s="4" t="s">
        <v>204</v>
      </c>
      <c r="C585" s="4" t="s">
        <v>85</v>
      </c>
      <c r="D585" s="4" t="s">
        <v>98</v>
      </c>
      <c r="E585" s="4"/>
      <c r="F585" s="4"/>
      <c r="G585" s="5">
        <f>+G586+G593</f>
        <v>525.9</v>
      </c>
      <c r="H585" s="5">
        <f>+H586+H593</f>
        <v>525.9</v>
      </c>
      <c r="I585" s="5">
        <f t="shared" si="63"/>
        <v>251.8</v>
      </c>
    </row>
    <row r="586" spans="1:9" s="2" customFormat="1" ht="31.5">
      <c r="A586" s="47" t="s">
        <v>151</v>
      </c>
      <c r="B586" s="4" t="s">
        <v>204</v>
      </c>
      <c r="C586" s="4" t="s">
        <v>85</v>
      </c>
      <c r="D586" s="4" t="s">
        <v>98</v>
      </c>
      <c r="E586" s="4" t="s">
        <v>350</v>
      </c>
      <c r="F586" s="4"/>
      <c r="G586" s="5">
        <f t="shared" si="63"/>
        <v>125.9</v>
      </c>
      <c r="H586" s="5">
        <f t="shared" si="63"/>
        <v>125.9</v>
      </c>
      <c r="I586" s="5">
        <f t="shared" si="63"/>
        <v>251.8</v>
      </c>
    </row>
    <row r="587" spans="1:9" s="2" customFormat="1" ht="31.5">
      <c r="A587" s="47" t="s">
        <v>152</v>
      </c>
      <c r="B587" s="4" t="s">
        <v>204</v>
      </c>
      <c r="C587" s="4" t="s">
        <v>85</v>
      </c>
      <c r="D587" s="4" t="s">
        <v>98</v>
      </c>
      <c r="E587" s="4" t="s">
        <v>351</v>
      </c>
      <c r="F587" s="4"/>
      <c r="G587" s="5">
        <f t="shared" si="63"/>
        <v>125.9</v>
      </c>
      <c r="H587" s="5">
        <f t="shared" si="63"/>
        <v>125.9</v>
      </c>
      <c r="I587" s="5">
        <f t="shared" si="63"/>
        <v>251.8</v>
      </c>
    </row>
    <row r="588" spans="1:9" s="2" customFormat="1" ht="31.5">
      <c r="A588" s="47" t="s">
        <v>153</v>
      </c>
      <c r="B588" s="4" t="s">
        <v>204</v>
      </c>
      <c r="C588" s="4" t="s">
        <v>85</v>
      </c>
      <c r="D588" s="4" t="s">
        <v>98</v>
      </c>
      <c r="E588" s="4" t="s">
        <v>352</v>
      </c>
      <c r="F588" s="4"/>
      <c r="G588" s="5">
        <f t="shared" si="63"/>
        <v>125.9</v>
      </c>
      <c r="H588" s="5">
        <f t="shared" si="63"/>
        <v>125.9</v>
      </c>
      <c r="I588" s="5">
        <f t="shared" si="63"/>
        <v>251.8</v>
      </c>
    </row>
    <row r="589" spans="1:9" s="2" customFormat="1" ht="94.5">
      <c r="A589" s="48" t="s">
        <v>154</v>
      </c>
      <c r="B589" s="4" t="s">
        <v>204</v>
      </c>
      <c r="C589" s="4" t="s">
        <v>85</v>
      </c>
      <c r="D589" s="4" t="s">
        <v>98</v>
      </c>
      <c r="E589" s="4" t="s">
        <v>353</v>
      </c>
      <c r="F589" s="4"/>
      <c r="G589" s="5">
        <f t="shared" si="63"/>
        <v>125.9</v>
      </c>
      <c r="H589" s="5">
        <f t="shared" si="63"/>
        <v>125.9</v>
      </c>
      <c r="I589" s="5">
        <f t="shared" si="63"/>
        <v>251.8</v>
      </c>
    </row>
    <row r="590" spans="1:9" ht="45.75" customHeight="1">
      <c r="A590" s="47" t="s">
        <v>233</v>
      </c>
      <c r="B590" s="4" t="s">
        <v>204</v>
      </c>
      <c r="C590" s="4" t="s">
        <v>85</v>
      </c>
      <c r="D590" s="4" t="s">
        <v>98</v>
      </c>
      <c r="E590" s="4" t="s">
        <v>353</v>
      </c>
      <c r="F590" s="5">
        <v>300</v>
      </c>
      <c r="G590" s="5">
        <f t="shared" si="63"/>
        <v>125.9</v>
      </c>
      <c r="H590" s="5">
        <f t="shared" si="63"/>
        <v>125.9</v>
      </c>
      <c r="I590" s="24">
        <f>+G590+H590</f>
        <v>251.8</v>
      </c>
    </row>
    <row r="591" spans="1:9" ht="58.5" customHeight="1">
      <c r="A591" s="47" t="s">
        <v>234</v>
      </c>
      <c r="B591" s="4" t="s">
        <v>204</v>
      </c>
      <c r="C591" s="4" t="s">
        <v>85</v>
      </c>
      <c r="D591" s="4" t="s">
        <v>98</v>
      </c>
      <c r="E591" s="4" t="s">
        <v>353</v>
      </c>
      <c r="F591" s="5">
        <v>320</v>
      </c>
      <c r="G591" s="5">
        <f t="shared" si="63"/>
        <v>125.9</v>
      </c>
      <c r="H591" s="5">
        <f t="shared" si="63"/>
        <v>125.9</v>
      </c>
      <c r="I591" s="24">
        <f t="shared" ref="I591:I598" si="64">+G591+H591</f>
        <v>251.8</v>
      </c>
    </row>
    <row r="592" spans="1:9" ht="33.75" customHeight="1">
      <c r="A592" s="47" t="s">
        <v>235</v>
      </c>
      <c r="B592" s="4" t="s">
        <v>204</v>
      </c>
      <c r="C592" s="4" t="s">
        <v>85</v>
      </c>
      <c r="D592" s="4" t="s">
        <v>98</v>
      </c>
      <c r="E592" s="4" t="s">
        <v>353</v>
      </c>
      <c r="F592" s="5">
        <v>322</v>
      </c>
      <c r="G592" s="5">
        <v>125.9</v>
      </c>
      <c r="H592" s="5">
        <v>125.9</v>
      </c>
      <c r="I592" s="24">
        <f t="shared" si="64"/>
        <v>251.8</v>
      </c>
    </row>
    <row r="593" spans="1:9" ht="55.5" customHeight="1">
      <c r="A593" s="47" t="s">
        <v>228</v>
      </c>
      <c r="B593" s="4" t="s">
        <v>204</v>
      </c>
      <c r="C593" s="4" t="s">
        <v>85</v>
      </c>
      <c r="D593" s="4" t="s">
        <v>98</v>
      </c>
      <c r="E593" s="4" t="s">
        <v>413</v>
      </c>
      <c r="F593" s="5"/>
      <c r="G593" s="5">
        <f>+G594</f>
        <v>400</v>
      </c>
      <c r="H593" s="5">
        <f t="shared" ref="H593:H597" si="65">+H594</f>
        <v>400</v>
      </c>
      <c r="I593" s="24">
        <f t="shared" si="64"/>
        <v>800</v>
      </c>
    </row>
    <row r="594" spans="1:9" ht="36" customHeight="1">
      <c r="A594" s="47" t="s">
        <v>229</v>
      </c>
      <c r="B594" s="4" t="s">
        <v>204</v>
      </c>
      <c r="C594" s="4" t="s">
        <v>85</v>
      </c>
      <c r="D594" s="4" t="s">
        <v>98</v>
      </c>
      <c r="E594" s="4" t="s">
        <v>414</v>
      </c>
      <c r="F594" s="5"/>
      <c r="G594" s="5">
        <f>+G595</f>
        <v>400</v>
      </c>
      <c r="H594" s="5">
        <f t="shared" si="65"/>
        <v>400</v>
      </c>
      <c r="I594" s="24">
        <f t="shared" si="64"/>
        <v>800</v>
      </c>
    </row>
    <row r="595" spans="1:9" ht="60.75" customHeight="1">
      <c r="A595" s="47" t="s">
        <v>232</v>
      </c>
      <c r="B595" s="4" t="s">
        <v>204</v>
      </c>
      <c r="C595" s="4" t="s">
        <v>85</v>
      </c>
      <c r="D595" s="4" t="s">
        <v>98</v>
      </c>
      <c r="E595" s="4" t="s">
        <v>415</v>
      </c>
      <c r="F595" s="5"/>
      <c r="G595" s="5">
        <f>+G596</f>
        <v>400</v>
      </c>
      <c r="H595" s="5">
        <f t="shared" si="65"/>
        <v>400</v>
      </c>
      <c r="I595" s="24">
        <f t="shared" si="64"/>
        <v>800</v>
      </c>
    </row>
    <row r="596" spans="1:9" ht="45.75" customHeight="1">
      <c r="A596" s="47" t="s">
        <v>233</v>
      </c>
      <c r="B596" s="4" t="s">
        <v>204</v>
      </c>
      <c r="C596" s="4" t="s">
        <v>85</v>
      </c>
      <c r="D596" s="4" t="s">
        <v>98</v>
      </c>
      <c r="E596" s="4" t="s">
        <v>415</v>
      </c>
      <c r="F596" s="5">
        <v>300</v>
      </c>
      <c r="G596" s="5">
        <f>+G597</f>
        <v>400</v>
      </c>
      <c r="H596" s="5">
        <f t="shared" si="65"/>
        <v>400</v>
      </c>
      <c r="I596" s="24">
        <f t="shared" si="64"/>
        <v>800</v>
      </c>
    </row>
    <row r="597" spans="1:9" ht="58.5" customHeight="1">
      <c r="A597" s="47" t="s">
        <v>234</v>
      </c>
      <c r="B597" s="4" t="s">
        <v>204</v>
      </c>
      <c r="C597" s="4" t="s">
        <v>85</v>
      </c>
      <c r="D597" s="4" t="s">
        <v>98</v>
      </c>
      <c r="E597" s="4" t="s">
        <v>415</v>
      </c>
      <c r="F597" s="5">
        <v>320</v>
      </c>
      <c r="G597" s="5">
        <f>+G598</f>
        <v>400</v>
      </c>
      <c r="H597" s="5">
        <f t="shared" si="65"/>
        <v>400</v>
      </c>
      <c r="I597" s="24">
        <f t="shared" si="64"/>
        <v>800</v>
      </c>
    </row>
    <row r="598" spans="1:9" ht="33.75" customHeight="1">
      <c r="A598" s="47" t="s">
        <v>235</v>
      </c>
      <c r="B598" s="4" t="s">
        <v>204</v>
      </c>
      <c r="C598" s="4" t="s">
        <v>85</v>
      </c>
      <c r="D598" s="4" t="s">
        <v>98</v>
      </c>
      <c r="E598" s="4" t="s">
        <v>415</v>
      </c>
      <c r="F598" s="5">
        <v>322</v>
      </c>
      <c r="G598" s="5">
        <v>400</v>
      </c>
      <c r="H598" s="5">
        <v>400</v>
      </c>
      <c r="I598" s="24">
        <f t="shared" si="64"/>
        <v>800</v>
      </c>
    </row>
    <row r="599" spans="1:9" s="2" customFormat="1" ht="15.75">
      <c r="A599" s="47" t="s">
        <v>265</v>
      </c>
      <c r="B599" s="4" t="s">
        <v>204</v>
      </c>
      <c r="C599" s="4" t="s">
        <v>216</v>
      </c>
      <c r="D599" s="4" t="s">
        <v>28</v>
      </c>
      <c r="E599" s="4" t="s">
        <v>29</v>
      </c>
      <c r="F599" s="4" t="s">
        <v>17</v>
      </c>
      <c r="G599" s="32">
        <f>+G600</f>
        <v>858.5</v>
      </c>
      <c r="H599" s="32">
        <f>+H600</f>
        <v>758.5</v>
      </c>
      <c r="I599" s="24">
        <f t="shared" si="62"/>
        <v>1617</v>
      </c>
    </row>
    <row r="600" spans="1:9" s="2" customFormat="1" ht="31.5">
      <c r="A600" s="47" t="s">
        <v>266</v>
      </c>
      <c r="B600" s="4" t="s">
        <v>204</v>
      </c>
      <c r="C600" s="4" t="s">
        <v>216</v>
      </c>
      <c r="D600" s="4" t="s">
        <v>147</v>
      </c>
      <c r="E600" s="4" t="s">
        <v>29</v>
      </c>
      <c r="F600" s="4" t="s">
        <v>17</v>
      </c>
      <c r="G600" s="32">
        <f>+G601</f>
        <v>858.5</v>
      </c>
      <c r="H600" s="32">
        <f>+H601</f>
        <v>758.5</v>
      </c>
      <c r="I600" s="24">
        <f t="shared" si="62"/>
        <v>1617</v>
      </c>
    </row>
    <row r="601" spans="1:9" s="2" customFormat="1" ht="47.25">
      <c r="A601" s="47" t="s">
        <v>267</v>
      </c>
      <c r="B601" s="4" t="s">
        <v>204</v>
      </c>
      <c r="C601" s="4" t="s">
        <v>216</v>
      </c>
      <c r="D601" s="4" t="s">
        <v>147</v>
      </c>
      <c r="E601" s="4" t="s">
        <v>409</v>
      </c>
      <c r="F601" s="4" t="s">
        <v>17</v>
      </c>
      <c r="G601" s="32">
        <f>+G602+G611</f>
        <v>858.5</v>
      </c>
      <c r="H601" s="32">
        <f>+H602+H611</f>
        <v>758.5</v>
      </c>
      <c r="I601" s="32">
        <f t="shared" ref="I601" si="66">+I602+I611</f>
        <v>1617</v>
      </c>
    </row>
    <row r="602" spans="1:9" s="2" customFormat="1" ht="33.75" customHeight="1">
      <c r="A602" s="47" t="s">
        <v>450</v>
      </c>
      <c r="B602" s="4" t="s">
        <v>204</v>
      </c>
      <c r="C602" s="4" t="s">
        <v>216</v>
      </c>
      <c r="D602" s="4" t="s">
        <v>147</v>
      </c>
      <c r="E602" s="4" t="s">
        <v>410</v>
      </c>
      <c r="F602" s="4" t="s">
        <v>17</v>
      </c>
      <c r="G602" s="32">
        <f>+G603</f>
        <v>257.7</v>
      </c>
      <c r="H602" s="32">
        <f>+H603</f>
        <v>257.7</v>
      </c>
      <c r="I602" s="24">
        <f t="shared" ref="I602:I610" si="67">+G602+H602</f>
        <v>515.4</v>
      </c>
    </row>
    <row r="603" spans="1:9" s="2" customFormat="1" ht="71.25" customHeight="1">
      <c r="A603" s="47" t="s">
        <v>269</v>
      </c>
      <c r="B603" s="4" t="s">
        <v>204</v>
      </c>
      <c r="C603" s="4" t="s">
        <v>216</v>
      </c>
      <c r="D603" s="4" t="s">
        <v>147</v>
      </c>
      <c r="E603" s="4" t="s">
        <v>411</v>
      </c>
      <c r="F603" s="4"/>
      <c r="G603" s="32">
        <f>+G604</f>
        <v>257.7</v>
      </c>
      <c r="H603" s="32">
        <f>+H604</f>
        <v>257.7</v>
      </c>
      <c r="I603" s="24">
        <f t="shared" si="67"/>
        <v>515.4</v>
      </c>
    </row>
    <row r="604" spans="1:9" s="2" customFormat="1" ht="35.25" customHeight="1">
      <c r="A604" s="47" t="s">
        <v>270</v>
      </c>
      <c r="B604" s="4" t="s">
        <v>204</v>
      </c>
      <c r="C604" s="4" t="s">
        <v>216</v>
      </c>
      <c r="D604" s="4" t="s">
        <v>147</v>
      </c>
      <c r="E604" s="4" t="s">
        <v>412</v>
      </c>
      <c r="F604" s="4"/>
      <c r="G604" s="32">
        <f>+G605+G608</f>
        <v>257.7</v>
      </c>
      <c r="H604" s="32">
        <f>+H605+H608</f>
        <v>257.7</v>
      </c>
      <c r="I604" s="24">
        <f t="shared" si="67"/>
        <v>515.4</v>
      </c>
    </row>
    <row r="605" spans="1:9" s="2" customFormat="1" ht="117" customHeight="1">
      <c r="A605" s="47" t="s">
        <v>42</v>
      </c>
      <c r="B605" s="4" t="s">
        <v>204</v>
      </c>
      <c r="C605" s="4" t="s">
        <v>216</v>
      </c>
      <c r="D605" s="4" t="s">
        <v>147</v>
      </c>
      <c r="E605" s="4" t="s">
        <v>412</v>
      </c>
      <c r="F605" s="4" t="s">
        <v>43</v>
      </c>
      <c r="G605" s="32">
        <f>+G606</f>
        <v>43</v>
      </c>
      <c r="H605" s="32">
        <f>+H606</f>
        <v>43</v>
      </c>
      <c r="I605" s="24">
        <f t="shared" si="67"/>
        <v>86</v>
      </c>
    </row>
    <row r="606" spans="1:9" ht="31.5">
      <c r="A606" s="47" t="s">
        <v>44</v>
      </c>
      <c r="B606" s="4" t="s">
        <v>204</v>
      </c>
      <c r="C606" s="4" t="s">
        <v>216</v>
      </c>
      <c r="D606" s="4" t="s">
        <v>147</v>
      </c>
      <c r="E606" s="4" t="s">
        <v>412</v>
      </c>
      <c r="F606" s="4" t="s">
        <v>45</v>
      </c>
      <c r="G606" s="32">
        <f>+G607</f>
        <v>43</v>
      </c>
      <c r="H606" s="32">
        <f>+H607</f>
        <v>43</v>
      </c>
      <c r="I606" s="24">
        <f t="shared" si="67"/>
        <v>86</v>
      </c>
    </row>
    <row r="607" spans="1:9" ht="94.5">
      <c r="A607" s="47" t="s">
        <v>816</v>
      </c>
      <c r="B607" s="4" t="s">
        <v>204</v>
      </c>
      <c r="C607" s="4" t="s">
        <v>216</v>
      </c>
      <c r="D607" s="4" t="s">
        <v>147</v>
      </c>
      <c r="E607" s="4" t="s">
        <v>412</v>
      </c>
      <c r="F607" s="4" t="s">
        <v>815</v>
      </c>
      <c r="G607" s="32">
        <v>43</v>
      </c>
      <c r="H607" s="32">
        <v>43</v>
      </c>
      <c r="I607" s="24">
        <f t="shared" si="67"/>
        <v>86</v>
      </c>
    </row>
    <row r="608" spans="1:9" ht="47.25">
      <c r="A608" s="47" t="s">
        <v>52</v>
      </c>
      <c r="B608" s="4" t="s">
        <v>204</v>
      </c>
      <c r="C608" s="4" t="s">
        <v>216</v>
      </c>
      <c r="D608" s="4" t="s">
        <v>147</v>
      </c>
      <c r="E608" s="4" t="s">
        <v>412</v>
      </c>
      <c r="F608" s="4" t="s">
        <v>53</v>
      </c>
      <c r="G608" s="32">
        <f>+G609</f>
        <v>214.7</v>
      </c>
      <c r="H608" s="32">
        <f>+H609</f>
        <v>214.7</v>
      </c>
      <c r="I608" s="32">
        <f t="shared" ref="I608" si="68">+I609</f>
        <v>429.4</v>
      </c>
    </row>
    <row r="609" spans="1:9" ht="47.25">
      <c r="A609" s="47" t="s">
        <v>54</v>
      </c>
      <c r="B609" s="4" t="s">
        <v>204</v>
      </c>
      <c r="C609" s="4" t="s">
        <v>216</v>
      </c>
      <c r="D609" s="4" t="s">
        <v>147</v>
      </c>
      <c r="E609" s="4" t="s">
        <v>412</v>
      </c>
      <c r="F609" s="4" t="s">
        <v>55</v>
      </c>
      <c r="G609" s="32">
        <f>+G610</f>
        <v>214.7</v>
      </c>
      <c r="H609" s="32">
        <f>+H610</f>
        <v>214.7</v>
      </c>
      <c r="I609" s="24">
        <f t="shared" si="67"/>
        <v>429.4</v>
      </c>
    </row>
    <row r="610" spans="1:9" ht="57.75" customHeight="1">
      <c r="A610" s="47" t="s">
        <v>58</v>
      </c>
      <c r="B610" s="4" t="s">
        <v>204</v>
      </c>
      <c r="C610" s="4" t="s">
        <v>216</v>
      </c>
      <c r="D610" s="4" t="s">
        <v>147</v>
      </c>
      <c r="E610" s="4" t="s">
        <v>412</v>
      </c>
      <c r="F610" s="4" t="s">
        <v>59</v>
      </c>
      <c r="G610" s="32">
        <v>214.7</v>
      </c>
      <c r="H610" s="32">
        <v>214.7</v>
      </c>
      <c r="I610" s="24">
        <f t="shared" si="67"/>
        <v>429.4</v>
      </c>
    </row>
    <row r="611" spans="1:9" s="2" customFormat="1" ht="33.75" customHeight="1">
      <c r="A611" s="47" t="s">
        <v>268</v>
      </c>
      <c r="B611" s="4" t="s">
        <v>204</v>
      </c>
      <c r="C611" s="4" t="s">
        <v>216</v>
      </c>
      <c r="D611" s="4" t="s">
        <v>147</v>
      </c>
      <c r="E611" s="4" t="s">
        <v>413</v>
      </c>
      <c r="F611" s="4" t="s">
        <v>17</v>
      </c>
      <c r="G611" s="32">
        <f>+G612</f>
        <v>600.79999999999995</v>
      </c>
      <c r="H611" s="32">
        <f>+H612</f>
        <v>500.8</v>
      </c>
      <c r="I611" s="24">
        <f t="shared" si="62"/>
        <v>1101.5999999999999</v>
      </c>
    </row>
    <row r="612" spans="1:9" s="2" customFormat="1" ht="71.25" customHeight="1">
      <c r="A612" s="47" t="s">
        <v>269</v>
      </c>
      <c r="B612" s="4" t="s">
        <v>204</v>
      </c>
      <c r="C612" s="4" t="s">
        <v>216</v>
      </c>
      <c r="D612" s="4" t="s">
        <v>147</v>
      </c>
      <c r="E612" s="4" t="s">
        <v>414</v>
      </c>
      <c r="F612" s="4"/>
      <c r="G612" s="32">
        <f>+G613</f>
        <v>600.79999999999995</v>
      </c>
      <c r="H612" s="32">
        <f>+H613</f>
        <v>500.8</v>
      </c>
      <c r="I612" s="24">
        <f t="shared" si="62"/>
        <v>1101.5999999999999</v>
      </c>
    </row>
    <row r="613" spans="1:9" s="2" customFormat="1" ht="35.25" customHeight="1">
      <c r="A613" s="47" t="s">
        <v>270</v>
      </c>
      <c r="B613" s="4" t="s">
        <v>204</v>
      </c>
      <c r="C613" s="4" t="s">
        <v>216</v>
      </c>
      <c r="D613" s="4" t="s">
        <v>147</v>
      </c>
      <c r="E613" s="4" t="s">
        <v>431</v>
      </c>
      <c r="F613" s="4"/>
      <c r="G613" s="32">
        <f>+G614+G617</f>
        <v>600.79999999999995</v>
      </c>
      <c r="H613" s="32">
        <f>+H614+H617</f>
        <v>500.8</v>
      </c>
      <c r="I613" s="24">
        <f t="shared" si="62"/>
        <v>1101.5999999999999</v>
      </c>
    </row>
    <row r="614" spans="1:9" s="2" customFormat="1" ht="117" customHeight="1">
      <c r="A614" s="47" t="s">
        <v>42</v>
      </c>
      <c r="B614" s="4" t="s">
        <v>204</v>
      </c>
      <c r="C614" s="4" t="s">
        <v>216</v>
      </c>
      <c r="D614" s="4" t="s">
        <v>147</v>
      </c>
      <c r="E614" s="4" t="s">
        <v>431</v>
      </c>
      <c r="F614" s="4" t="s">
        <v>43</v>
      </c>
      <c r="G614" s="32">
        <f>+G615</f>
        <v>70</v>
      </c>
      <c r="H614" s="32">
        <f>+H615</f>
        <v>70</v>
      </c>
      <c r="I614" s="24">
        <f t="shared" si="62"/>
        <v>140</v>
      </c>
    </row>
    <row r="615" spans="1:9" ht="31.5">
      <c r="A615" s="47" t="s">
        <v>44</v>
      </c>
      <c r="B615" s="4" t="s">
        <v>204</v>
      </c>
      <c r="C615" s="4" t="s">
        <v>216</v>
      </c>
      <c r="D615" s="4" t="s">
        <v>147</v>
      </c>
      <c r="E615" s="4" t="s">
        <v>431</v>
      </c>
      <c r="F615" s="4" t="s">
        <v>45</v>
      </c>
      <c r="G615" s="32">
        <f>+G616</f>
        <v>70</v>
      </c>
      <c r="H615" s="32">
        <f>+H616</f>
        <v>70</v>
      </c>
      <c r="I615" s="24">
        <f t="shared" si="62"/>
        <v>140</v>
      </c>
    </row>
    <row r="616" spans="1:9" ht="94.5">
      <c r="A616" s="47" t="s">
        <v>816</v>
      </c>
      <c r="B616" s="4" t="s">
        <v>204</v>
      </c>
      <c r="C616" s="4" t="s">
        <v>216</v>
      </c>
      <c r="D616" s="4" t="s">
        <v>147</v>
      </c>
      <c r="E616" s="4" t="s">
        <v>431</v>
      </c>
      <c r="F616" s="4" t="s">
        <v>815</v>
      </c>
      <c r="G616" s="32">
        <v>70</v>
      </c>
      <c r="H616" s="32">
        <v>70</v>
      </c>
      <c r="I616" s="24">
        <f t="shared" si="62"/>
        <v>140</v>
      </c>
    </row>
    <row r="617" spans="1:9" ht="47.25">
      <c r="A617" s="47" t="s">
        <v>52</v>
      </c>
      <c r="B617" s="4" t="s">
        <v>204</v>
      </c>
      <c r="C617" s="4" t="s">
        <v>216</v>
      </c>
      <c r="D617" s="4" t="s">
        <v>147</v>
      </c>
      <c r="E617" s="4" t="s">
        <v>431</v>
      </c>
      <c r="F617" s="4" t="s">
        <v>53</v>
      </c>
      <c r="G617" s="32">
        <f>+G618</f>
        <v>530.79999999999995</v>
      </c>
      <c r="H617" s="32">
        <f>+H618</f>
        <v>430.8</v>
      </c>
      <c r="I617" s="24">
        <f t="shared" si="62"/>
        <v>961.59999999999991</v>
      </c>
    </row>
    <row r="618" spans="1:9" ht="47.25">
      <c r="A618" s="47" t="s">
        <v>54</v>
      </c>
      <c r="B618" s="4" t="s">
        <v>204</v>
      </c>
      <c r="C618" s="4" t="s">
        <v>216</v>
      </c>
      <c r="D618" s="4" t="s">
        <v>147</v>
      </c>
      <c r="E618" s="4" t="s">
        <v>431</v>
      </c>
      <c r="F618" s="4" t="s">
        <v>55</v>
      </c>
      <c r="G618" s="32">
        <f>+G619</f>
        <v>530.79999999999995</v>
      </c>
      <c r="H618" s="32">
        <f>+H619</f>
        <v>430.8</v>
      </c>
      <c r="I618" s="24">
        <f t="shared" si="62"/>
        <v>961.59999999999991</v>
      </c>
    </row>
    <row r="619" spans="1:9" ht="57.75" customHeight="1">
      <c r="A619" s="47" t="s">
        <v>58</v>
      </c>
      <c r="B619" s="4" t="s">
        <v>204</v>
      </c>
      <c r="C619" s="4" t="s">
        <v>216</v>
      </c>
      <c r="D619" s="4" t="s">
        <v>147</v>
      </c>
      <c r="E619" s="4" t="s">
        <v>431</v>
      </c>
      <c r="F619" s="4" t="s">
        <v>59</v>
      </c>
      <c r="G619" s="32">
        <v>530.79999999999995</v>
      </c>
      <c r="H619" s="32">
        <v>430.8</v>
      </c>
      <c r="I619" s="24">
        <f t="shared" si="62"/>
        <v>961.59999999999991</v>
      </c>
    </row>
    <row r="620" spans="1:9" ht="32.25" customHeight="1">
      <c r="A620" s="47" t="s">
        <v>271</v>
      </c>
      <c r="B620" s="4" t="s">
        <v>204</v>
      </c>
      <c r="C620" s="4" t="s">
        <v>159</v>
      </c>
      <c r="D620" s="4" t="s">
        <v>16</v>
      </c>
      <c r="E620" s="4"/>
      <c r="F620" s="4"/>
      <c r="G620" s="32">
        <f t="shared" ref="G620:H623" si="69">+G621</f>
        <v>70</v>
      </c>
      <c r="H620" s="32">
        <f t="shared" si="69"/>
        <v>50</v>
      </c>
      <c r="I620" s="24">
        <f t="shared" si="62"/>
        <v>120</v>
      </c>
    </row>
    <row r="621" spans="1:9" ht="171.75" customHeight="1">
      <c r="A621" s="47" t="s">
        <v>272</v>
      </c>
      <c r="B621" s="4" t="s">
        <v>204</v>
      </c>
      <c r="C621" s="4" t="s">
        <v>159</v>
      </c>
      <c r="D621" s="4" t="s">
        <v>16</v>
      </c>
      <c r="E621" s="4" t="s">
        <v>432</v>
      </c>
      <c r="F621" s="4"/>
      <c r="G621" s="32">
        <f t="shared" si="69"/>
        <v>70</v>
      </c>
      <c r="H621" s="32">
        <f t="shared" si="69"/>
        <v>50</v>
      </c>
      <c r="I621" s="24">
        <f t="shared" si="62"/>
        <v>120</v>
      </c>
    </row>
    <row r="622" spans="1:9" ht="56.25" customHeight="1">
      <c r="A622" s="47" t="s">
        <v>52</v>
      </c>
      <c r="B622" s="4" t="s">
        <v>204</v>
      </c>
      <c r="C622" s="4" t="s">
        <v>159</v>
      </c>
      <c r="D622" s="4" t="s">
        <v>16</v>
      </c>
      <c r="E622" s="4" t="s">
        <v>432</v>
      </c>
      <c r="F622" s="4" t="s">
        <v>53</v>
      </c>
      <c r="G622" s="32">
        <f t="shared" si="69"/>
        <v>70</v>
      </c>
      <c r="H622" s="32">
        <f t="shared" si="69"/>
        <v>50</v>
      </c>
      <c r="I622" s="24">
        <f t="shared" si="62"/>
        <v>120</v>
      </c>
    </row>
    <row r="623" spans="1:9" ht="49.5" customHeight="1">
      <c r="A623" s="47" t="s">
        <v>54</v>
      </c>
      <c r="B623" s="4" t="s">
        <v>204</v>
      </c>
      <c r="C623" s="4" t="s">
        <v>159</v>
      </c>
      <c r="D623" s="4" t="s">
        <v>16</v>
      </c>
      <c r="E623" s="4" t="s">
        <v>432</v>
      </c>
      <c r="F623" s="4" t="s">
        <v>55</v>
      </c>
      <c r="G623" s="32">
        <f t="shared" si="69"/>
        <v>70</v>
      </c>
      <c r="H623" s="32">
        <f t="shared" si="69"/>
        <v>50</v>
      </c>
      <c r="I623" s="24">
        <f t="shared" si="62"/>
        <v>120</v>
      </c>
    </row>
    <row r="624" spans="1:9" ht="51.75" customHeight="1">
      <c r="A624" s="47" t="s">
        <v>58</v>
      </c>
      <c r="B624" s="4" t="s">
        <v>204</v>
      </c>
      <c r="C624" s="4" t="s">
        <v>159</v>
      </c>
      <c r="D624" s="4" t="s">
        <v>16</v>
      </c>
      <c r="E624" s="4" t="s">
        <v>432</v>
      </c>
      <c r="F624" s="4" t="s">
        <v>59</v>
      </c>
      <c r="G624" s="32">
        <v>70</v>
      </c>
      <c r="H624" s="32">
        <v>50</v>
      </c>
      <c r="I624" s="24">
        <f t="shared" si="62"/>
        <v>120</v>
      </c>
    </row>
    <row r="625" spans="1:9" s="62" customFormat="1" ht="47.25">
      <c r="A625" s="46" t="s">
        <v>273</v>
      </c>
      <c r="B625" s="61">
        <v>998</v>
      </c>
      <c r="C625" s="61"/>
      <c r="D625" s="61"/>
      <c r="E625" s="61"/>
      <c r="F625" s="61"/>
      <c r="G625" s="227">
        <f>+G626+G661+G666+G672+G677</f>
        <v>17123.53</v>
      </c>
      <c r="H625" s="227">
        <f>+H626+H661+H666+H672+H677</f>
        <v>16958.829999999998</v>
      </c>
      <c r="I625" s="226">
        <f t="shared" si="62"/>
        <v>34082.36</v>
      </c>
    </row>
    <row r="626" spans="1:9" ht="24" customHeight="1">
      <c r="A626" s="47" t="s">
        <v>205</v>
      </c>
      <c r="B626" s="30" t="s">
        <v>274</v>
      </c>
      <c r="C626" s="30" t="s">
        <v>33</v>
      </c>
      <c r="D626" s="30"/>
      <c r="E626" s="30"/>
      <c r="F626" s="30"/>
      <c r="G626" s="40">
        <f>+G627+G644+G648</f>
        <v>3927.5799999999995</v>
      </c>
      <c r="H626" s="40">
        <f>+H627+H644+H648</f>
        <v>3757.5799999999995</v>
      </c>
      <c r="I626" s="24">
        <f t="shared" si="62"/>
        <v>7685.1599999999989</v>
      </c>
    </row>
    <row r="627" spans="1:9" ht="42" customHeight="1">
      <c r="A627" s="47" t="s">
        <v>201</v>
      </c>
      <c r="B627" s="4" t="s">
        <v>274</v>
      </c>
      <c r="C627" s="4" t="s">
        <v>33</v>
      </c>
      <c r="D627" s="4" t="s">
        <v>131</v>
      </c>
      <c r="E627" s="4" t="s">
        <v>29</v>
      </c>
      <c r="F627" s="4" t="s">
        <v>17</v>
      </c>
      <c r="G627" s="32">
        <f>+G628</f>
        <v>3711.7099999999996</v>
      </c>
      <c r="H627" s="32">
        <f>+H628</f>
        <v>3541.7099999999996</v>
      </c>
      <c r="I627" s="24">
        <f t="shared" si="62"/>
        <v>7253.4199999999992</v>
      </c>
    </row>
    <row r="628" spans="1:9" ht="63">
      <c r="A628" s="47" t="s">
        <v>148</v>
      </c>
      <c r="B628" s="4" t="s">
        <v>274</v>
      </c>
      <c r="C628" s="4" t="s">
        <v>33</v>
      </c>
      <c r="D628" s="4" t="s">
        <v>131</v>
      </c>
      <c r="E628" s="4" t="s">
        <v>348</v>
      </c>
      <c r="F628" s="4" t="s">
        <v>17</v>
      </c>
      <c r="G628" s="32">
        <f>+G629</f>
        <v>3711.7099999999996</v>
      </c>
      <c r="H628" s="32">
        <f>+H629</f>
        <v>3541.7099999999996</v>
      </c>
      <c r="I628" s="24">
        <f t="shared" si="62"/>
        <v>7253.4199999999992</v>
      </c>
    </row>
    <row r="629" spans="1:9" ht="15.75">
      <c r="A629" s="47" t="s">
        <v>149</v>
      </c>
      <c r="B629" s="4" t="s">
        <v>274</v>
      </c>
      <c r="C629" s="4" t="s">
        <v>33</v>
      </c>
      <c r="D629" s="4" t="s">
        <v>131</v>
      </c>
      <c r="E629" s="4" t="s">
        <v>348</v>
      </c>
      <c r="F629" s="4" t="s">
        <v>17</v>
      </c>
      <c r="G629" s="32">
        <f>+G630+G635+G639</f>
        <v>3711.7099999999996</v>
      </c>
      <c r="H629" s="32">
        <f>+H630+H635+H639</f>
        <v>3541.7099999999996</v>
      </c>
      <c r="I629" s="24">
        <f t="shared" si="62"/>
        <v>7253.4199999999992</v>
      </c>
    </row>
    <row r="630" spans="1:9" ht="110.25">
      <c r="A630" s="47" t="s">
        <v>42</v>
      </c>
      <c r="B630" s="4" t="s">
        <v>274</v>
      </c>
      <c r="C630" s="4" t="s">
        <v>33</v>
      </c>
      <c r="D630" s="4" t="s">
        <v>131</v>
      </c>
      <c r="E630" s="4" t="s">
        <v>348</v>
      </c>
      <c r="F630" s="4" t="s">
        <v>43</v>
      </c>
      <c r="G630" s="32">
        <f>+G631</f>
        <v>3408.1499999999996</v>
      </c>
      <c r="H630" s="32">
        <f>+H631</f>
        <v>3358.1499999999996</v>
      </c>
      <c r="I630" s="24">
        <f t="shared" si="62"/>
        <v>6766.2999999999993</v>
      </c>
    </row>
    <row r="631" spans="1:9" ht="47.25">
      <c r="A631" s="47" t="s">
        <v>74</v>
      </c>
      <c r="B631" s="4" t="s">
        <v>274</v>
      </c>
      <c r="C631" s="4" t="s">
        <v>33</v>
      </c>
      <c r="D631" s="4" t="s">
        <v>131</v>
      </c>
      <c r="E631" s="4" t="s">
        <v>348</v>
      </c>
      <c r="F631" s="4" t="s">
        <v>75</v>
      </c>
      <c r="G631" s="32">
        <f>+G632+G633+G634</f>
        <v>3408.1499999999996</v>
      </c>
      <c r="H631" s="32">
        <f>+H632+H633+H634</f>
        <v>3358.1499999999996</v>
      </c>
      <c r="I631" s="24">
        <f t="shared" si="62"/>
        <v>6766.2999999999993</v>
      </c>
    </row>
    <row r="632" spans="1:9" ht="31.5">
      <c r="A632" s="47" t="s">
        <v>46</v>
      </c>
      <c r="B632" s="4" t="s">
        <v>274</v>
      </c>
      <c r="C632" s="4" t="s">
        <v>33</v>
      </c>
      <c r="D632" s="4" t="s">
        <v>131</v>
      </c>
      <c r="E632" s="4" t="s">
        <v>348</v>
      </c>
      <c r="F632" s="4" t="s">
        <v>76</v>
      </c>
      <c r="G632" s="32">
        <v>2563.1</v>
      </c>
      <c r="H632" s="32">
        <v>2563.1</v>
      </c>
      <c r="I632" s="24">
        <f t="shared" si="62"/>
        <v>5126.2</v>
      </c>
    </row>
    <row r="633" spans="1:9" ht="31.5">
      <c r="A633" s="47" t="s">
        <v>48</v>
      </c>
      <c r="B633" s="4" t="s">
        <v>274</v>
      </c>
      <c r="C633" s="4" t="s">
        <v>33</v>
      </c>
      <c r="D633" s="4" t="s">
        <v>131</v>
      </c>
      <c r="E633" s="4" t="s">
        <v>348</v>
      </c>
      <c r="F633" s="4" t="s">
        <v>77</v>
      </c>
      <c r="G633" s="32">
        <v>71</v>
      </c>
      <c r="H633" s="32">
        <v>21</v>
      </c>
      <c r="I633" s="24">
        <f t="shared" si="62"/>
        <v>92</v>
      </c>
    </row>
    <row r="634" spans="1:9" ht="94.5">
      <c r="A634" s="47" t="s">
        <v>78</v>
      </c>
      <c r="B634" s="4" t="s">
        <v>274</v>
      </c>
      <c r="C634" s="4" t="s">
        <v>33</v>
      </c>
      <c r="D634" s="4" t="s">
        <v>131</v>
      </c>
      <c r="E634" s="4" t="s">
        <v>348</v>
      </c>
      <c r="F634" s="4" t="s">
        <v>79</v>
      </c>
      <c r="G634" s="32">
        <v>774.05</v>
      </c>
      <c r="H634" s="32">
        <v>774.05</v>
      </c>
      <c r="I634" s="24">
        <f t="shared" si="62"/>
        <v>1548.1</v>
      </c>
    </row>
    <row r="635" spans="1:9" ht="47.25">
      <c r="A635" s="47" t="s">
        <v>52</v>
      </c>
      <c r="B635" s="4" t="s">
        <v>274</v>
      </c>
      <c r="C635" s="4" t="s">
        <v>33</v>
      </c>
      <c r="D635" s="4" t="s">
        <v>131</v>
      </c>
      <c r="E635" s="4" t="s">
        <v>348</v>
      </c>
      <c r="F635" s="4" t="s">
        <v>53</v>
      </c>
      <c r="G635" s="32">
        <f>+G636</f>
        <v>293.56</v>
      </c>
      <c r="H635" s="32">
        <f>+H636</f>
        <v>173.56</v>
      </c>
      <c r="I635" s="24">
        <f t="shared" si="62"/>
        <v>467.12</v>
      </c>
    </row>
    <row r="636" spans="1:9" ht="47.25">
      <c r="A636" s="47" t="s">
        <v>54</v>
      </c>
      <c r="B636" s="4" t="s">
        <v>274</v>
      </c>
      <c r="C636" s="4" t="s">
        <v>33</v>
      </c>
      <c r="D636" s="4" t="s">
        <v>131</v>
      </c>
      <c r="E636" s="4" t="s">
        <v>348</v>
      </c>
      <c r="F636" s="4" t="s">
        <v>55</v>
      </c>
      <c r="G636" s="32">
        <f>+G637+G638</f>
        <v>293.56</v>
      </c>
      <c r="H636" s="32">
        <f>+H637+H638</f>
        <v>173.56</v>
      </c>
      <c r="I636" s="24">
        <f t="shared" si="62"/>
        <v>467.12</v>
      </c>
    </row>
    <row r="637" spans="1:9" ht="47.25">
      <c r="A637" s="47" t="s">
        <v>150</v>
      </c>
      <c r="B637" s="4" t="s">
        <v>274</v>
      </c>
      <c r="C637" s="4" t="s">
        <v>33</v>
      </c>
      <c r="D637" s="4" t="s">
        <v>131</v>
      </c>
      <c r="E637" s="4" t="s">
        <v>348</v>
      </c>
      <c r="F637" s="4" t="s">
        <v>57</v>
      </c>
      <c r="G637" s="32">
        <v>118</v>
      </c>
      <c r="H637" s="32">
        <v>98</v>
      </c>
      <c r="I637" s="24">
        <f t="shared" si="62"/>
        <v>216</v>
      </c>
    </row>
    <row r="638" spans="1:9" ht="47.25">
      <c r="A638" s="47" t="s">
        <v>58</v>
      </c>
      <c r="B638" s="4" t="s">
        <v>274</v>
      </c>
      <c r="C638" s="4" t="s">
        <v>33</v>
      </c>
      <c r="D638" s="4" t="s">
        <v>131</v>
      </c>
      <c r="E638" s="4" t="s">
        <v>348</v>
      </c>
      <c r="F638" s="4" t="s">
        <v>59</v>
      </c>
      <c r="G638" s="32">
        <v>175.56</v>
      </c>
      <c r="H638" s="32">
        <v>75.56</v>
      </c>
      <c r="I638" s="24">
        <f t="shared" si="62"/>
        <v>251.12</v>
      </c>
    </row>
    <row r="639" spans="1:9" ht="15.75">
      <c r="A639" s="47" t="s">
        <v>60</v>
      </c>
      <c r="B639" s="4" t="s">
        <v>274</v>
      </c>
      <c r="C639" s="4" t="s">
        <v>33</v>
      </c>
      <c r="D639" s="4" t="s">
        <v>131</v>
      </c>
      <c r="E639" s="4" t="s">
        <v>348</v>
      </c>
      <c r="F639" s="4" t="s">
        <v>61</v>
      </c>
      <c r="G639" s="32">
        <f>+G640</f>
        <v>10</v>
      </c>
      <c r="H639" s="32">
        <f>+H640</f>
        <v>10</v>
      </c>
      <c r="I639" s="24">
        <f t="shared" si="62"/>
        <v>20</v>
      </c>
    </row>
    <row r="640" spans="1:9" ht="63">
      <c r="A640" s="47" t="s">
        <v>81</v>
      </c>
      <c r="B640" s="4" t="s">
        <v>274</v>
      </c>
      <c r="C640" s="4" t="s">
        <v>33</v>
      </c>
      <c r="D640" s="4" t="s">
        <v>131</v>
      </c>
      <c r="E640" s="4" t="s">
        <v>348</v>
      </c>
      <c r="F640" s="4" t="s">
        <v>63</v>
      </c>
      <c r="G640" s="32">
        <f>+G641+G642+G643</f>
        <v>10</v>
      </c>
      <c r="H640" s="32">
        <f>+H641+H642+H643</f>
        <v>10</v>
      </c>
      <c r="I640" s="24">
        <f t="shared" si="62"/>
        <v>20</v>
      </c>
    </row>
    <row r="641" spans="1:9" ht="27" customHeight="1">
      <c r="A641" s="47" t="s">
        <v>64</v>
      </c>
      <c r="B641" s="4" t="s">
        <v>274</v>
      </c>
      <c r="C641" s="4" t="s">
        <v>33</v>
      </c>
      <c r="D641" s="4" t="s">
        <v>131</v>
      </c>
      <c r="E641" s="4" t="s">
        <v>348</v>
      </c>
      <c r="F641" s="4" t="s">
        <v>65</v>
      </c>
      <c r="G641" s="32">
        <v>7</v>
      </c>
      <c r="H641" s="32">
        <v>7</v>
      </c>
      <c r="I641" s="24">
        <f t="shared" si="62"/>
        <v>14</v>
      </c>
    </row>
    <row r="642" spans="1:9" ht="31.5">
      <c r="A642" s="47" t="s">
        <v>66</v>
      </c>
      <c r="B642" s="4" t="s">
        <v>274</v>
      </c>
      <c r="C642" s="4" t="s">
        <v>33</v>
      </c>
      <c r="D642" s="4" t="s">
        <v>131</v>
      </c>
      <c r="E642" s="4" t="s">
        <v>348</v>
      </c>
      <c r="F642" s="4" t="s">
        <v>67</v>
      </c>
      <c r="G642" s="32">
        <v>3</v>
      </c>
      <c r="H642" s="32">
        <v>3</v>
      </c>
      <c r="I642" s="24">
        <f t="shared" si="62"/>
        <v>6</v>
      </c>
    </row>
    <row r="643" spans="1:9" ht="15.75" hidden="1">
      <c r="A643" s="54" t="s">
        <v>211</v>
      </c>
      <c r="B643" s="4" t="s">
        <v>274</v>
      </c>
      <c r="C643" s="4" t="s">
        <v>33</v>
      </c>
      <c r="D643" s="4" t="s">
        <v>131</v>
      </c>
      <c r="E643" s="4" t="s">
        <v>348</v>
      </c>
      <c r="F643" s="4" t="s">
        <v>212</v>
      </c>
      <c r="G643" s="32"/>
      <c r="H643" s="32"/>
      <c r="I643" s="24">
        <f t="shared" si="62"/>
        <v>0</v>
      </c>
    </row>
    <row r="644" spans="1:9" ht="76.5" hidden="1" customHeight="1">
      <c r="A644" s="47" t="s">
        <v>210</v>
      </c>
      <c r="B644" s="4" t="s">
        <v>274</v>
      </c>
      <c r="C644" s="4" t="s">
        <v>33</v>
      </c>
      <c r="D644" s="4" t="s">
        <v>131</v>
      </c>
      <c r="E644" s="4" t="s">
        <v>275</v>
      </c>
      <c r="F644" s="4"/>
      <c r="G644" s="32">
        <f t="shared" ref="G644:H646" si="70">+G645</f>
        <v>0</v>
      </c>
      <c r="H644" s="32">
        <f t="shared" si="70"/>
        <v>0</v>
      </c>
      <c r="I644" s="24">
        <f t="shared" si="62"/>
        <v>0</v>
      </c>
    </row>
    <row r="645" spans="1:9" ht="75" hidden="1" customHeight="1">
      <c r="A645" s="47" t="s">
        <v>42</v>
      </c>
      <c r="B645" s="4" t="s">
        <v>274</v>
      </c>
      <c r="C645" s="4" t="s">
        <v>33</v>
      </c>
      <c r="D645" s="4" t="s">
        <v>131</v>
      </c>
      <c r="E645" s="4" t="s">
        <v>275</v>
      </c>
      <c r="F645" s="4" t="s">
        <v>43</v>
      </c>
      <c r="G645" s="32">
        <f t="shared" si="70"/>
        <v>0</v>
      </c>
      <c r="H645" s="32">
        <f t="shared" si="70"/>
        <v>0</v>
      </c>
      <c r="I645" s="24">
        <f t="shared" si="62"/>
        <v>0</v>
      </c>
    </row>
    <row r="646" spans="1:9" ht="47.25" hidden="1">
      <c r="A646" s="47" t="s">
        <v>74</v>
      </c>
      <c r="B646" s="4" t="s">
        <v>274</v>
      </c>
      <c r="C646" s="4" t="s">
        <v>33</v>
      </c>
      <c r="D646" s="4" t="s">
        <v>131</v>
      </c>
      <c r="E646" s="4" t="s">
        <v>275</v>
      </c>
      <c r="F646" s="4" t="s">
        <v>75</v>
      </c>
      <c r="G646" s="32">
        <f t="shared" si="70"/>
        <v>0</v>
      </c>
      <c r="H646" s="32">
        <f t="shared" si="70"/>
        <v>0</v>
      </c>
      <c r="I646" s="24">
        <f t="shared" si="62"/>
        <v>0</v>
      </c>
    </row>
    <row r="647" spans="1:9" ht="31.5" hidden="1">
      <c r="A647" s="47" t="s">
        <v>48</v>
      </c>
      <c r="B647" s="4" t="s">
        <v>274</v>
      </c>
      <c r="C647" s="4" t="s">
        <v>33</v>
      </c>
      <c r="D647" s="4" t="s">
        <v>131</v>
      </c>
      <c r="E647" s="4" t="s">
        <v>275</v>
      </c>
      <c r="F647" s="4" t="s">
        <v>77</v>
      </c>
      <c r="G647" s="32"/>
      <c r="H647" s="32"/>
      <c r="I647" s="24">
        <f t="shared" si="62"/>
        <v>0</v>
      </c>
    </row>
    <row r="648" spans="1:9" s="3" customFormat="1" ht="32.25" customHeight="1">
      <c r="A648" s="47" t="s">
        <v>218</v>
      </c>
      <c r="B648" s="4" t="s">
        <v>274</v>
      </c>
      <c r="C648" s="4" t="s">
        <v>33</v>
      </c>
      <c r="D648" s="4" t="s">
        <v>219</v>
      </c>
      <c r="E648" s="4"/>
      <c r="F648" s="4"/>
      <c r="G648" s="32">
        <f>+G649+G657</f>
        <v>215.87</v>
      </c>
      <c r="H648" s="32">
        <f>+H649+H657</f>
        <v>215.87</v>
      </c>
      <c r="I648" s="32">
        <f t="shared" ref="I648" si="71">+I649+I657</f>
        <v>431.74</v>
      </c>
    </row>
    <row r="649" spans="1:9" ht="31.5">
      <c r="A649" s="47" t="s">
        <v>160</v>
      </c>
      <c r="B649" s="4" t="s">
        <v>274</v>
      </c>
      <c r="C649" s="4" t="s">
        <v>33</v>
      </c>
      <c r="D649" s="4" t="s">
        <v>219</v>
      </c>
      <c r="E649" s="4" t="s">
        <v>357</v>
      </c>
      <c r="F649" s="4"/>
      <c r="G649" s="32">
        <f t="shared" ref="G649:H652" si="72">+G650</f>
        <v>211.37</v>
      </c>
      <c r="H649" s="32">
        <f t="shared" si="72"/>
        <v>211.37</v>
      </c>
      <c r="I649" s="24">
        <f t="shared" si="62"/>
        <v>422.74</v>
      </c>
    </row>
    <row r="650" spans="1:9" ht="31.5">
      <c r="A650" s="47" t="s">
        <v>160</v>
      </c>
      <c r="B650" s="4" t="s">
        <v>274</v>
      </c>
      <c r="C650" s="4" t="s">
        <v>33</v>
      </c>
      <c r="D650" s="4" t="s">
        <v>219</v>
      </c>
      <c r="E650" s="4" t="s">
        <v>358</v>
      </c>
      <c r="F650" s="4"/>
      <c r="G650" s="32">
        <f t="shared" si="72"/>
        <v>211.37</v>
      </c>
      <c r="H650" s="32">
        <f t="shared" si="72"/>
        <v>211.37</v>
      </c>
      <c r="I650" s="24">
        <f t="shared" si="62"/>
        <v>422.74</v>
      </c>
    </row>
    <row r="651" spans="1:9" ht="31.5">
      <c r="A651" s="47" t="s">
        <v>161</v>
      </c>
      <c r="B651" s="4" t="s">
        <v>274</v>
      </c>
      <c r="C651" s="4" t="s">
        <v>33</v>
      </c>
      <c r="D651" s="4" t="s">
        <v>219</v>
      </c>
      <c r="E651" s="4" t="s">
        <v>358</v>
      </c>
      <c r="F651" s="4"/>
      <c r="G651" s="32">
        <f t="shared" si="72"/>
        <v>211.37</v>
      </c>
      <c r="H651" s="32">
        <f t="shared" si="72"/>
        <v>211.37</v>
      </c>
      <c r="I651" s="24">
        <f t="shared" si="62"/>
        <v>422.74</v>
      </c>
    </row>
    <row r="652" spans="1:9" ht="110.25">
      <c r="A652" s="47" t="s">
        <v>42</v>
      </c>
      <c r="B652" s="4" t="s">
        <v>274</v>
      </c>
      <c r="C652" s="4" t="s">
        <v>33</v>
      </c>
      <c r="D652" s="4" t="s">
        <v>219</v>
      </c>
      <c r="E652" s="4" t="s">
        <v>358</v>
      </c>
      <c r="F652" s="4" t="s">
        <v>43</v>
      </c>
      <c r="G652" s="32">
        <f t="shared" si="72"/>
        <v>211.37</v>
      </c>
      <c r="H652" s="32">
        <f t="shared" si="72"/>
        <v>211.37</v>
      </c>
      <c r="I652" s="24">
        <f t="shared" si="62"/>
        <v>422.74</v>
      </c>
    </row>
    <row r="653" spans="1:9" ht="47.25">
      <c r="A653" s="47" t="s">
        <v>74</v>
      </c>
      <c r="B653" s="4" t="s">
        <v>274</v>
      </c>
      <c r="C653" s="4" t="s">
        <v>33</v>
      </c>
      <c r="D653" s="4" t="s">
        <v>219</v>
      </c>
      <c r="E653" s="4" t="s">
        <v>358</v>
      </c>
      <c r="F653" s="4" t="s">
        <v>75</v>
      </c>
      <c r="G653" s="32">
        <f>+G654+G655+G656</f>
        <v>211.37</v>
      </c>
      <c r="H653" s="32">
        <f>+H654+H655+H656</f>
        <v>211.37</v>
      </c>
      <c r="I653" s="24">
        <f t="shared" si="62"/>
        <v>422.74</v>
      </c>
    </row>
    <row r="654" spans="1:9" ht="31.5">
      <c r="A654" s="47" t="s">
        <v>46</v>
      </c>
      <c r="B654" s="4" t="s">
        <v>274</v>
      </c>
      <c r="C654" s="4" t="s">
        <v>33</v>
      </c>
      <c r="D654" s="4" t="s">
        <v>219</v>
      </c>
      <c r="E654" s="4" t="s">
        <v>358</v>
      </c>
      <c r="F654" s="4" t="s">
        <v>76</v>
      </c>
      <c r="G654" s="32">
        <v>160.04</v>
      </c>
      <c r="H654" s="32">
        <v>160.04</v>
      </c>
      <c r="I654" s="24">
        <f t="shared" si="62"/>
        <v>320.08</v>
      </c>
    </row>
    <row r="655" spans="1:9" ht="31.5">
      <c r="A655" s="47" t="s">
        <v>48</v>
      </c>
      <c r="B655" s="4" t="s">
        <v>274</v>
      </c>
      <c r="C655" s="4" t="s">
        <v>33</v>
      </c>
      <c r="D655" s="4" t="s">
        <v>219</v>
      </c>
      <c r="E655" s="4" t="s">
        <v>358</v>
      </c>
      <c r="F655" s="4" t="s">
        <v>77</v>
      </c>
      <c r="G655" s="32">
        <v>3</v>
      </c>
      <c r="H655" s="32">
        <v>3</v>
      </c>
      <c r="I655" s="24">
        <f t="shared" si="62"/>
        <v>6</v>
      </c>
    </row>
    <row r="656" spans="1:9" ht="94.5">
      <c r="A656" s="47" t="s">
        <v>78</v>
      </c>
      <c r="B656" s="4" t="s">
        <v>274</v>
      </c>
      <c r="C656" s="4" t="s">
        <v>33</v>
      </c>
      <c r="D656" s="4" t="s">
        <v>219</v>
      </c>
      <c r="E656" s="4" t="s">
        <v>358</v>
      </c>
      <c r="F656" s="4" t="s">
        <v>79</v>
      </c>
      <c r="G656" s="32">
        <v>48.33</v>
      </c>
      <c r="H656" s="32">
        <v>48.33</v>
      </c>
      <c r="I656" s="24">
        <f t="shared" si="62"/>
        <v>96.66</v>
      </c>
    </row>
    <row r="657" spans="1:9" ht="63">
      <c r="A657" s="47" t="s">
        <v>220</v>
      </c>
      <c r="B657" s="4" t="s">
        <v>274</v>
      </c>
      <c r="C657" s="4" t="s">
        <v>33</v>
      </c>
      <c r="D657" s="4" t="s">
        <v>219</v>
      </c>
      <c r="E657" s="4" t="s">
        <v>448</v>
      </c>
      <c r="F657" s="4" t="s">
        <v>17</v>
      </c>
      <c r="G657" s="32">
        <f t="shared" ref="G657:H659" si="73">+G658</f>
        <v>4.5</v>
      </c>
      <c r="H657" s="32">
        <f t="shared" si="73"/>
        <v>4.5</v>
      </c>
      <c r="I657" s="24">
        <f t="shared" si="62"/>
        <v>9</v>
      </c>
    </row>
    <row r="658" spans="1:9" ht="47.25">
      <c r="A658" s="47" t="s">
        <v>52</v>
      </c>
      <c r="B658" s="4" t="s">
        <v>274</v>
      </c>
      <c r="C658" s="4" t="s">
        <v>33</v>
      </c>
      <c r="D658" s="4" t="s">
        <v>219</v>
      </c>
      <c r="E658" s="4" t="s">
        <v>448</v>
      </c>
      <c r="F658" s="4"/>
      <c r="G658" s="32">
        <f t="shared" si="73"/>
        <v>4.5</v>
      </c>
      <c r="H658" s="32">
        <f t="shared" si="73"/>
        <v>4.5</v>
      </c>
      <c r="I658" s="24">
        <f t="shared" si="62"/>
        <v>9</v>
      </c>
    </row>
    <row r="659" spans="1:9" ht="47.25">
      <c r="A659" s="47" t="s">
        <v>54</v>
      </c>
      <c r="B659" s="4" t="s">
        <v>274</v>
      </c>
      <c r="C659" s="4" t="s">
        <v>33</v>
      </c>
      <c r="D659" s="4" t="s">
        <v>219</v>
      </c>
      <c r="E659" s="4" t="s">
        <v>448</v>
      </c>
      <c r="F659" s="4" t="s">
        <v>276</v>
      </c>
      <c r="G659" s="32">
        <f t="shared" si="73"/>
        <v>4.5</v>
      </c>
      <c r="H659" s="32">
        <f t="shared" si="73"/>
        <v>4.5</v>
      </c>
      <c r="I659" s="24">
        <f t="shared" si="62"/>
        <v>9</v>
      </c>
    </row>
    <row r="660" spans="1:9" ht="47.25">
      <c r="A660" s="47" t="s">
        <v>58</v>
      </c>
      <c r="B660" s="4" t="s">
        <v>274</v>
      </c>
      <c r="C660" s="4" t="s">
        <v>33</v>
      </c>
      <c r="D660" s="4" t="s">
        <v>219</v>
      </c>
      <c r="E660" s="4" t="s">
        <v>448</v>
      </c>
      <c r="F660" s="4" t="s">
        <v>278</v>
      </c>
      <c r="G660" s="32">
        <v>4.5</v>
      </c>
      <c r="H660" s="32">
        <v>4.5</v>
      </c>
      <c r="I660" s="24">
        <f t="shared" si="62"/>
        <v>9</v>
      </c>
    </row>
    <row r="661" spans="1:9" ht="17.25" customHeight="1">
      <c r="A661" s="47" t="s">
        <v>239</v>
      </c>
      <c r="B661" s="4" t="s">
        <v>274</v>
      </c>
      <c r="C661" s="4" t="s">
        <v>16</v>
      </c>
      <c r="D661" s="4" t="s">
        <v>28</v>
      </c>
      <c r="E661" s="4" t="s">
        <v>29</v>
      </c>
      <c r="F661" s="4" t="s">
        <v>17</v>
      </c>
      <c r="G661" s="32">
        <f t="shared" ref="G661:H664" si="74">+G662</f>
        <v>327.8</v>
      </c>
      <c r="H661" s="32">
        <f t="shared" si="74"/>
        <v>330.1</v>
      </c>
      <c r="I661" s="24">
        <f t="shared" si="62"/>
        <v>657.90000000000009</v>
      </c>
    </row>
    <row r="662" spans="1:9" ht="42.75" customHeight="1">
      <c r="A662" s="47" t="s">
        <v>240</v>
      </c>
      <c r="B662" s="4" t="s">
        <v>274</v>
      </c>
      <c r="C662" s="4" t="s">
        <v>16</v>
      </c>
      <c r="D662" s="4" t="s">
        <v>98</v>
      </c>
      <c r="E662" s="4" t="s">
        <v>29</v>
      </c>
      <c r="F662" s="4" t="s">
        <v>17</v>
      </c>
      <c r="G662" s="32">
        <f t="shared" si="74"/>
        <v>327.8</v>
      </c>
      <c r="H662" s="32">
        <f t="shared" si="74"/>
        <v>330.1</v>
      </c>
      <c r="I662" s="24">
        <f t="shared" si="62"/>
        <v>657.90000000000009</v>
      </c>
    </row>
    <row r="663" spans="1:9" s="3" customFormat="1" ht="47.25">
      <c r="A663" s="47" t="s">
        <v>241</v>
      </c>
      <c r="B663" s="4" t="s">
        <v>204</v>
      </c>
      <c r="C663" s="4" t="s">
        <v>16</v>
      </c>
      <c r="D663" s="4" t="s">
        <v>98</v>
      </c>
      <c r="E663" s="4" t="s">
        <v>242</v>
      </c>
      <c r="F663" s="4"/>
      <c r="G663" s="32">
        <f t="shared" si="74"/>
        <v>327.8</v>
      </c>
      <c r="H663" s="32">
        <f t="shared" si="74"/>
        <v>330.1</v>
      </c>
      <c r="I663" s="24">
        <f t="shared" si="62"/>
        <v>657.90000000000009</v>
      </c>
    </row>
    <row r="664" spans="1:9" ht="15.75">
      <c r="A664" s="47" t="s">
        <v>142</v>
      </c>
      <c r="B664" s="4" t="s">
        <v>274</v>
      </c>
      <c r="C664" s="4" t="s">
        <v>16</v>
      </c>
      <c r="D664" s="4" t="s">
        <v>98</v>
      </c>
      <c r="E664" s="4" t="s">
        <v>242</v>
      </c>
      <c r="F664" s="4" t="s">
        <v>276</v>
      </c>
      <c r="G664" s="32">
        <f t="shared" si="74"/>
        <v>327.8</v>
      </c>
      <c r="H664" s="32">
        <f t="shared" si="74"/>
        <v>330.1</v>
      </c>
      <c r="I664" s="24">
        <f t="shared" si="62"/>
        <v>657.90000000000009</v>
      </c>
    </row>
    <row r="665" spans="1:9" ht="15.75">
      <c r="A665" s="47" t="s">
        <v>277</v>
      </c>
      <c r="B665" s="4" t="s">
        <v>274</v>
      </c>
      <c r="C665" s="4" t="s">
        <v>16</v>
      </c>
      <c r="D665" s="4" t="s">
        <v>98</v>
      </c>
      <c r="E665" s="4" t="s">
        <v>242</v>
      </c>
      <c r="F665" s="4" t="s">
        <v>278</v>
      </c>
      <c r="G665" s="32">
        <v>327.8</v>
      </c>
      <c r="H665" s="32">
        <v>330.1</v>
      </c>
      <c r="I665" s="24">
        <f t="shared" si="62"/>
        <v>657.90000000000009</v>
      </c>
    </row>
    <row r="666" spans="1:9" ht="31.5">
      <c r="A666" s="47" t="s">
        <v>247</v>
      </c>
      <c r="B666" s="4" t="s">
        <v>274</v>
      </c>
      <c r="C666" s="4" t="s">
        <v>71</v>
      </c>
      <c r="D666" s="4"/>
      <c r="E666" s="4"/>
      <c r="F666" s="4"/>
      <c r="G666" s="32">
        <f t="shared" ref="G666:H669" si="75">+G667</f>
        <v>400</v>
      </c>
      <c r="H666" s="32">
        <f t="shared" si="75"/>
        <v>400</v>
      </c>
      <c r="I666" s="24">
        <f t="shared" si="62"/>
        <v>800</v>
      </c>
    </row>
    <row r="667" spans="1:9" ht="15.75">
      <c r="A667" s="47"/>
      <c r="B667" s="4" t="s">
        <v>274</v>
      </c>
      <c r="C667" s="4" t="s">
        <v>71</v>
      </c>
      <c r="D667" s="4" t="s">
        <v>189</v>
      </c>
      <c r="E667" s="4"/>
      <c r="F667" s="4"/>
      <c r="G667" s="32">
        <f t="shared" si="75"/>
        <v>400</v>
      </c>
      <c r="H667" s="32">
        <f t="shared" si="75"/>
        <v>400</v>
      </c>
      <c r="I667" s="24">
        <f t="shared" si="62"/>
        <v>800</v>
      </c>
    </row>
    <row r="668" spans="1:9" ht="78.75">
      <c r="A668" s="55" t="s">
        <v>282</v>
      </c>
      <c r="B668" s="4" t="s">
        <v>274</v>
      </c>
      <c r="C668" s="4" t="s">
        <v>71</v>
      </c>
      <c r="D668" s="4" t="s">
        <v>189</v>
      </c>
      <c r="E668" s="4" t="s">
        <v>283</v>
      </c>
      <c r="F668" s="4"/>
      <c r="G668" s="32">
        <f t="shared" si="75"/>
        <v>400</v>
      </c>
      <c r="H668" s="32">
        <f t="shared" si="75"/>
        <v>400</v>
      </c>
      <c r="I668" s="24">
        <f t="shared" si="62"/>
        <v>800</v>
      </c>
    </row>
    <row r="669" spans="1:9" ht="15.75">
      <c r="A669" s="49" t="s">
        <v>142</v>
      </c>
      <c r="B669" s="4" t="s">
        <v>274</v>
      </c>
      <c r="C669" s="4" t="s">
        <v>71</v>
      </c>
      <c r="D669" s="4" t="s">
        <v>189</v>
      </c>
      <c r="E669" s="4" t="s">
        <v>283</v>
      </c>
      <c r="F669" s="4" t="s">
        <v>276</v>
      </c>
      <c r="G669" s="32">
        <f t="shared" si="75"/>
        <v>400</v>
      </c>
      <c r="H669" s="32">
        <f t="shared" si="75"/>
        <v>400</v>
      </c>
      <c r="I669" s="24">
        <f t="shared" si="62"/>
        <v>800</v>
      </c>
    </row>
    <row r="670" spans="1:9" ht="15.75">
      <c r="A670" s="49" t="s">
        <v>921</v>
      </c>
      <c r="B670" s="4" t="s">
        <v>274</v>
      </c>
      <c r="C670" s="4" t="s">
        <v>71</v>
      </c>
      <c r="D670" s="4" t="s">
        <v>189</v>
      </c>
      <c r="E670" s="4" t="s">
        <v>283</v>
      </c>
      <c r="F670" s="4" t="s">
        <v>930</v>
      </c>
      <c r="G670" s="32">
        <v>400</v>
      </c>
      <c r="H670" s="32">
        <v>400</v>
      </c>
      <c r="I670" s="24">
        <f t="shared" si="62"/>
        <v>800</v>
      </c>
    </row>
    <row r="671" spans="1:9" ht="94.5" hidden="1">
      <c r="A671" s="47" t="s">
        <v>284</v>
      </c>
      <c r="B671" s="4" t="s">
        <v>274</v>
      </c>
      <c r="C671" s="4" t="s">
        <v>71</v>
      </c>
      <c r="D671" s="4" t="s">
        <v>189</v>
      </c>
      <c r="E671" s="4" t="s">
        <v>283</v>
      </c>
      <c r="F671" s="4" t="s">
        <v>281</v>
      </c>
      <c r="G671" s="32"/>
      <c r="H671" s="32"/>
      <c r="I671" s="24">
        <f t="shared" si="62"/>
        <v>0</v>
      </c>
    </row>
    <row r="672" spans="1:9" ht="31.5">
      <c r="A672" s="47" t="s">
        <v>285</v>
      </c>
      <c r="B672" s="4" t="s">
        <v>274</v>
      </c>
      <c r="C672" s="4" t="s">
        <v>219</v>
      </c>
      <c r="D672" s="4" t="s">
        <v>28</v>
      </c>
      <c r="E672" s="4" t="s">
        <v>29</v>
      </c>
      <c r="F672" s="4" t="s">
        <v>17</v>
      </c>
      <c r="G672" s="32">
        <f t="shared" ref="G672:H675" si="76">+G673</f>
        <v>17.600000000000001</v>
      </c>
      <c r="H672" s="32">
        <f t="shared" si="76"/>
        <v>18.600000000000001</v>
      </c>
      <c r="I672" s="24">
        <f t="shared" si="62"/>
        <v>36.200000000000003</v>
      </c>
    </row>
    <row r="673" spans="1:9" ht="47.25">
      <c r="A673" s="47" t="s">
        <v>286</v>
      </c>
      <c r="B673" s="4" t="s">
        <v>274</v>
      </c>
      <c r="C673" s="4" t="s">
        <v>219</v>
      </c>
      <c r="D673" s="4" t="s">
        <v>33</v>
      </c>
      <c r="E673" s="4" t="s">
        <v>29</v>
      </c>
      <c r="F673" s="4" t="s">
        <v>17</v>
      </c>
      <c r="G673" s="32">
        <f t="shared" si="76"/>
        <v>17.600000000000001</v>
      </c>
      <c r="H673" s="32">
        <f t="shared" si="76"/>
        <v>18.600000000000001</v>
      </c>
      <c r="I673" s="24">
        <f t="shared" ref="I673:I704" si="77">+G673+H673</f>
        <v>36.200000000000003</v>
      </c>
    </row>
    <row r="674" spans="1:9" ht="15.75">
      <c r="A674" s="47" t="s">
        <v>287</v>
      </c>
      <c r="B674" s="4" t="s">
        <v>274</v>
      </c>
      <c r="C674" s="4" t="s">
        <v>219</v>
      </c>
      <c r="D674" s="4" t="s">
        <v>33</v>
      </c>
      <c r="E674" s="4" t="s">
        <v>288</v>
      </c>
      <c r="F674" s="4" t="s">
        <v>17</v>
      </c>
      <c r="G674" s="32">
        <f t="shared" si="76"/>
        <v>17.600000000000001</v>
      </c>
      <c r="H674" s="32">
        <f t="shared" si="76"/>
        <v>18.600000000000001</v>
      </c>
      <c r="I674" s="24">
        <f t="shared" si="77"/>
        <v>36.200000000000003</v>
      </c>
    </row>
    <row r="675" spans="1:9" ht="31.5">
      <c r="A675" s="47" t="s">
        <v>289</v>
      </c>
      <c r="B675" s="4" t="s">
        <v>274</v>
      </c>
      <c r="C675" s="4" t="s">
        <v>219</v>
      </c>
      <c r="D675" s="4" t="s">
        <v>33</v>
      </c>
      <c r="E675" s="4" t="s">
        <v>288</v>
      </c>
      <c r="F675" s="4" t="s">
        <v>290</v>
      </c>
      <c r="G675" s="32">
        <f t="shared" si="76"/>
        <v>17.600000000000001</v>
      </c>
      <c r="H675" s="32">
        <f t="shared" si="76"/>
        <v>18.600000000000001</v>
      </c>
      <c r="I675" s="24">
        <f t="shared" si="77"/>
        <v>36.200000000000003</v>
      </c>
    </row>
    <row r="676" spans="1:9" ht="30" customHeight="1">
      <c r="A676" s="47" t="s">
        <v>287</v>
      </c>
      <c r="B676" s="4" t="s">
        <v>274</v>
      </c>
      <c r="C676" s="4" t="s">
        <v>219</v>
      </c>
      <c r="D676" s="4" t="s">
        <v>33</v>
      </c>
      <c r="E676" s="4" t="s">
        <v>288</v>
      </c>
      <c r="F676" s="4" t="s">
        <v>291</v>
      </c>
      <c r="G676" s="32">
        <v>17.600000000000001</v>
      </c>
      <c r="H676" s="32">
        <v>18.600000000000001</v>
      </c>
      <c r="I676" s="24">
        <f t="shared" si="77"/>
        <v>36.200000000000003</v>
      </c>
    </row>
    <row r="677" spans="1:9" ht="77.25" customHeight="1">
      <c r="A677" s="47" t="s">
        <v>292</v>
      </c>
      <c r="B677" s="4" t="s">
        <v>274</v>
      </c>
      <c r="C677" s="4" t="s">
        <v>293</v>
      </c>
      <c r="D677" s="4" t="s">
        <v>28</v>
      </c>
      <c r="E677" s="4" t="s">
        <v>29</v>
      </c>
      <c r="F677" s="4" t="s">
        <v>17</v>
      </c>
      <c r="G677" s="32">
        <f>+G678+G683+G689</f>
        <v>12450.55</v>
      </c>
      <c r="H677" s="32">
        <f>+H678+H683+H689</f>
        <v>12452.55</v>
      </c>
      <c r="I677" s="226">
        <f t="shared" si="77"/>
        <v>24903.1</v>
      </c>
    </row>
    <row r="678" spans="1:9" ht="63">
      <c r="A678" s="47" t="s">
        <v>294</v>
      </c>
      <c r="B678" s="4" t="s">
        <v>274</v>
      </c>
      <c r="C678" s="4" t="s">
        <v>293</v>
      </c>
      <c r="D678" s="4" t="s">
        <v>33</v>
      </c>
      <c r="E678" s="4" t="s">
        <v>29</v>
      </c>
      <c r="F678" s="4" t="s">
        <v>17</v>
      </c>
      <c r="G678" s="32">
        <f t="shared" ref="G678:H681" si="78">+G679</f>
        <v>11502.39</v>
      </c>
      <c r="H678" s="32">
        <f t="shared" si="78"/>
        <v>11502.39</v>
      </c>
      <c r="I678" s="24">
        <f t="shared" si="77"/>
        <v>23004.78</v>
      </c>
    </row>
    <row r="679" spans="1:9" ht="63">
      <c r="A679" s="47" t="s">
        <v>296</v>
      </c>
      <c r="B679" s="4" t="s">
        <v>274</v>
      </c>
      <c r="C679" s="4" t="s">
        <v>293</v>
      </c>
      <c r="D679" s="4" t="s">
        <v>33</v>
      </c>
      <c r="E679" s="4" t="s">
        <v>295</v>
      </c>
      <c r="F679" s="4" t="s">
        <v>17</v>
      </c>
      <c r="G679" s="32">
        <f t="shared" si="78"/>
        <v>11502.39</v>
      </c>
      <c r="H679" s="32">
        <f t="shared" si="78"/>
        <v>11502.39</v>
      </c>
      <c r="I679" s="24">
        <f t="shared" si="77"/>
        <v>23004.78</v>
      </c>
    </row>
    <row r="680" spans="1:9" ht="23.25" customHeight="1">
      <c r="A680" s="47" t="s">
        <v>142</v>
      </c>
      <c r="B680" s="4" t="s">
        <v>274</v>
      </c>
      <c r="C680" s="4" t="s">
        <v>293</v>
      </c>
      <c r="D680" s="4" t="s">
        <v>33</v>
      </c>
      <c r="E680" s="4" t="s">
        <v>295</v>
      </c>
      <c r="F680" s="4" t="s">
        <v>276</v>
      </c>
      <c r="G680" s="32">
        <f t="shared" si="78"/>
        <v>11502.39</v>
      </c>
      <c r="H680" s="32">
        <f t="shared" si="78"/>
        <v>11502.39</v>
      </c>
      <c r="I680" s="24">
        <f t="shared" si="77"/>
        <v>23004.78</v>
      </c>
    </row>
    <row r="681" spans="1:9" ht="15.75">
      <c r="A681" s="47" t="s">
        <v>297</v>
      </c>
      <c r="B681" s="4" t="s">
        <v>274</v>
      </c>
      <c r="C681" s="4" t="s">
        <v>293</v>
      </c>
      <c r="D681" s="4" t="s">
        <v>33</v>
      </c>
      <c r="E681" s="4" t="s">
        <v>295</v>
      </c>
      <c r="F681" s="4" t="s">
        <v>298</v>
      </c>
      <c r="G681" s="32">
        <f t="shared" si="78"/>
        <v>11502.39</v>
      </c>
      <c r="H681" s="32">
        <f t="shared" si="78"/>
        <v>11502.39</v>
      </c>
      <c r="I681" s="24">
        <f t="shared" si="77"/>
        <v>23004.78</v>
      </c>
    </row>
    <row r="682" spans="1:9" ht="63">
      <c r="A682" s="47" t="s">
        <v>299</v>
      </c>
      <c r="B682" s="4" t="s">
        <v>274</v>
      </c>
      <c r="C682" s="4" t="s">
        <v>293</v>
      </c>
      <c r="D682" s="4" t="s">
        <v>33</v>
      </c>
      <c r="E682" s="4" t="s">
        <v>295</v>
      </c>
      <c r="F682" s="4" t="s">
        <v>300</v>
      </c>
      <c r="G682" s="32">
        <v>11502.39</v>
      </c>
      <c r="H682" s="32">
        <v>11502.39</v>
      </c>
      <c r="I682" s="24">
        <f t="shared" si="77"/>
        <v>23004.78</v>
      </c>
    </row>
    <row r="683" spans="1:9" ht="20.25" hidden="1" customHeight="1">
      <c r="A683" s="47" t="s">
        <v>301</v>
      </c>
      <c r="B683" s="4" t="s">
        <v>274</v>
      </c>
      <c r="C683" s="4" t="s">
        <v>293</v>
      </c>
      <c r="D683" s="4" t="s">
        <v>16</v>
      </c>
      <c r="E683" s="4" t="s">
        <v>29</v>
      </c>
      <c r="F683" s="4" t="s">
        <v>17</v>
      </c>
      <c r="G683" s="32">
        <f t="shared" ref="G683:H687" si="79">+G684</f>
        <v>0</v>
      </c>
      <c r="H683" s="32">
        <f t="shared" si="79"/>
        <v>0</v>
      </c>
      <c r="I683" s="24">
        <f t="shared" si="77"/>
        <v>0</v>
      </c>
    </row>
    <row r="684" spans="1:9" ht="15.75" hidden="1">
      <c r="A684" s="47" t="s">
        <v>302</v>
      </c>
      <c r="B684" s="4" t="s">
        <v>274</v>
      </c>
      <c r="C684" s="4" t="s">
        <v>293</v>
      </c>
      <c r="D684" s="4" t="s">
        <v>16</v>
      </c>
      <c r="E684" s="4" t="s">
        <v>303</v>
      </c>
      <c r="F684" s="4" t="s">
        <v>17</v>
      </c>
      <c r="G684" s="32">
        <f t="shared" si="79"/>
        <v>0</v>
      </c>
      <c r="H684" s="32">
        <f t="shared" si="79"/>
        <v>0</v>
      </c>
      <c r="I684" s="24">
        <f t="shared" si="77"/>
        <v>0</v>
      </c>
    </row>
    <row r="685" spans="1:9" ht="38.25" hidden="1" customHeight="1">
      <c r="A685" s="47" t="s">
        <v>304</v>
      </c>
      <c r="B685" s="4" t="s">
        <v>274</v>
      </c>
      <c r="C685" s="4" t="s">
        <v>293</v>
      </c>
      <c r="D685" s="4" t="s">
        <v>16</v>
      </c>
      <c r="E685" s="4" t="s">
        <v>303</v>
      </c>
      <c r="F685" s="4" t="s">
        <v>17</v>
      </c>
      <c r="G685" s="32">
        <f t="shared" si="79"/>
        <v>0</v>
      </c>
      <c r="H685" s="32">
        <f t="shared" si="79"/>
        <v>0</v>
      </c>
      <c r="I685" s="24">
        <f t="shared" si="77"/>
        <v>0</v>
      </c>
    </row>
    <row r="686" spans="1:9" ht="15.75" hidden="1">
      <c r="A686" s="47" t="s">
        <v>142</v>
      </c>
      <c r="B686" s="4" t="s">
        <v>274</v>
      </c>
      <c r="C686" s="4" t="s">
        <v>293</v>
      </c>
      <c r="D686" s="4" t="s">
        <v>16</v>
      </c>
      <c r="E686" s="4" t="s">
        <v>303</v>
      </c>
      <c r="F686" s="4" t="s">
        <v>276</v>
      </c>
      <c r="G686" s="32">
        <f t="shared" si="79"/>
        <v>0</v>
      </c>
      <c r="H686" s="32">
        <f t="shared" si="79"/>
        <v>0</v>
      </c>
      <c r="I686" s="24">
        <f t="shared" si="77"/>
        <v>0</v>
      </c>
    </row>
    <row r="687" spans="1:9" ht="33" hidden="1" customHeight="1">
      <c r="A687" s="47" t="s">
        <v>305</v>
      </c>
      <c r="B687" s="4" t="s">
        <v>274</v>
      </c>
      <c r="C687" s="4" t="s">
        <v>293</v>
      </c>
      <c r="D687" s="4" t="s">
        <v>16</v>
      </c>
      <c r="E687" s="4" t="s">
        <v>303</v>
      </c>
      <c r="F687" s="4" t="s">
        <v>298</v>
      </c>
      <c r="G687" s="32">
        <f t="shared" si="79"/>
        <v>0</v>
      </c>
      <c r="H687" s="32">
        <f t="shared" si="79"/>
        <v>0</v>
      </c>
      <c r="I687" s="24">
        <f t="shared" si="77"/>
        <v>0</v>
      </c>
    </row>
    <row r="688" spans="1:9" ht="63" hidden="1">
      <c r="A688" s="47" t="s">
        <v>306</v>
      </c>
      <c r="B688" s="4" t="s">
        <v>274</v>
      </c>
      <c r="C688" s="4" t="s">
        <v>293</v>
      </c>
      <c r="D688" s="4" t="s">
        <v>16</v>
      </c>
      <c r="E688" s="4" t="s">
        <v>303</v>
      </c>
      <c r="F688" s="4" t="s">
        <v>307</v>
      </c>
      <c r="G688" s="32"/>
      <c r="H688" s="32"/>
      <c r="I688" s="24">
        <f t="shared" si="77"/>
        <v>0</v>
      </c>
    </row>
    <row r="689" spans="1:9" ht="31.5">
      <c r="A689" s="47" t="s">
        <v>308</v>
      </c>
      <c r="B689" s="4" t="s">
        <v>274</v>
      </c>
      <c r="C689" s="4" t="s">
        <v>293</v>
      </c>
      <c r="D689" s="4" t="s">
        <v>98</v>
      </c>
      <c r="E689" s="4" t="s">
        <v>29</v>
      </c>
      <c r="F689" s="4" t="s">
        <v>17</v>
      </c>
      <c r="G689" s="32">
        <f>+G690+G694+G699</f>
        <v>948.16</v>
      </c>
      <c r="H689" s="32">
        <f>+H690+H694+H699</f>
        <v>950.16</v>
      </c>
      <c r="I689" s="226">
        <f t="shared" si="77"/>
        <v>1898.32</v>
      </c>
    </row>
    <row r="690" spans="1:9" ht="63" hidden="1">
      <c r="A690" s="47" t="s">
        <v>220</v>
      </c>
      <c r="B690" s="4" t="s">
        <v>274</v>
      </c>
      <c r="C690" s="4" t="s">
        <v>293</v>
      </c>
      <c r="D690" s="4" t="s">
        <v>98</v>
      </c>
      <c r="E690" s="4" t="s">
        <v>309</v>
      </c>
      <c r="F690" s="4" t="s">
        <v>17</v>
      </c>
      <c r="G690" s="32">
        <f t="shared" ref="G690:H692" si="80">+G691</f>
        <v>0</v>
      </c>
      <c r="H690" s="32">
        <f t="shared" si="80"/>
        <v>0</v>
      </c>
      <c r="I690" s="24">
        <f t="shared" si="77"/>
        <v>0</v>
      </c>
    </row>
    <row r="691" spans="1:9" ht="47.25" hidden="1">
      <c r="A691" s="47" t="s">
        <v>52</v>
      </c>
      <c r="B691" s="4" t="s">
        <v>274</v>
      </c>
      <c r="C691" s="4" t="s">
        <v>293</v>
      </c>
      <c r="D691" s="4" t="s">
        <v>98</v>
      </c>
      <c r="E691" s="4" t="s">
        <v>309</v>
      </c>
      <c r="F691" s="4"/>
      <c r="G691" s="32">
        <f t="shared" si="80"/>
        <v>0</v>
      </c>
      <c r="H691" s="32">
        <f t="shared" si="80"/>
        <v>0</v>
      </c>
      <c r="I691" s="24">
        <f t="shared" si="77"/>
        <v>0</v>
      </c>
    </row>
    <row r="692" spans="1:9" ht="47.25" hidden="1">
      <c r="A692" s="47" t="s">
        <v>54</v>
      </c>
      <c r="B692" s="4" t="s">
        <v>274</v>
      </c>
      <c r="C692" s="4" t="s">
        <v>293</v>
      </c>
      <c r="D692" s="4" t="s">
        <v>98</v>
      </c>
      <c r="E692" s="4" t="s">
        <v>309</v>
      </c>
      <c r="F692" s="4" t="s">
        <v>276</v>
      </c>
      <c r="G692" s="32">
        <f t="shared" si="80"/>
        <v>0</v>
      </c>
      <c r="H692" s="32">
        <f t="shared" si="80"/>
        <v>0</v>
      </c>
      <c r="I692" s="24">
        <f t="shared" si="77"/>
        <v>0</v>
      </c>
    </row>
    <row r="693" spans="1:9" ht="47.25" hidden="1">
      <c r="A693" s="47" t="s">
        <v>58</v>
      </c>
      <c r="B693" s="4" t="s">
        <v>274</v>
      </c>
      <c r="C693" s="4" t="s">
        <v>293</v>
      </c>
      <c r="D693" s="4" t="s">
        <v>98</v>
      </c>
      <c r="E693" s="4" t="s">
        <v>309</v>
      </c>
      <c r="F693" s="4" t="s">
        <v>278</v>
      </c>
      <c r="G693" s="32"/>
      <c r="H693" s="32"/>
      <c r="I693" s="24">
        <f t="shared" si="77"/>
        <v>0</v>
      </c>
    </row>
    <row r="694" spans="1:9" ht="110.25">
      <c r="A694" s="49" t="s">
        <v>310</v>
      </c>
      <c r="B694" s="4" t="s">
        <v>274</v>
      </c>
      <c r="C694" s="5" t="s">
        <v>293</v>
      </c>
      <c r="D694" s="5" t="s">
        <v>98</v>
      </c>
      <c r="E694" s="5" t="s">
        <v>311</v>
      </c>
      <c r="F694" s="4"/>
      <c r="G694" s="32">
        <f t="shared" ref="G694:H697" si="81">+G695</f>
        <v>486.95</v>
      </c>
      <c r="H694" s="32">
        <f t="shared" si="81"/>
        <v>487.95</v>
      </c>
      <c r="I694" s="188">
        <f t="shared" si="77"/>
        <v>974.9</v>
      </c>
    </row>
    <row r="695" spans="1:9" ht="141.75">
      <c r="A695" s="49" t="s">
        <v>312</v>
      </c>
      <c r="B695" s="4" t="s">
        <v>274</v>
      </c>
      <c r="C695" s="5" t="s">
        <v>293</v>
      </c>
      <c r="D695" s="5" t="s">
        <v>98</v>
      </c>
      <c r="E695" s="5" t="s">
        <v>311</v>
      </c>
      <c r="F695" s="4"/>
      <c r="G695" s="32">
        <f t="shared" si="81"/>
        <v>486.95</v>
      </c>
      <c r="H695" s="32">
        <f t="shared" si="81"/>
        <v>487.95</v>
      </c>
      <c r="I695" s="188">
        <f t="shared" si="77"/>
        <v>974.9</v>
      </c>
    </row>
    <row r="696" spans="1:9" ht="15.75">
      <c r="A696" s="49" t="s">
        <v>142</v>
      </c>
      <c r="B696" s="4" t="s">
        <v>274</v>
      </c>
      <c r="C696" s="5" t="s">
        <v>293</v>
      </c>
      <c r="D696" s="5" t="s">
        <v>98</v>
      </c>
      <c r="E696" s="5" t="s">
        <v>311</v>
      </c>
      <c r="F696" s="4" t="s">
        <v>276</v>
      </c>
      <c r="G696" s="32">
        <f t="shared" si="81"/>
        <v>486.95</v>
      </c>
      <c r="H696" s="32">
        <f t="shared" si="81"/>
        <v>487.95</v>
      </c>
      <c r="I696" s="188">
        <f t="shared" si="77"/>
        <v>974.9</v>
      </c>
    </row>
    <row r="697" spans="1:9" ht="21" customHeight="1">
      <c r="A697" s="49" t="s">
        <v>279</v>
      </c>
      <c r="B697" s="4" t="s">
        <v>274</v>
      </c>
      <c r="C697" s="5" t="s">
        <v>293</v>
      </c>
      <c r="D697" s="5" t="s">
        <v>98</v>
      </c>
      <c r="E697" s="5" t="s">
        <v>311</v>
      </c>
      <c r="F697" s="4" t="s">
        <v>280</v>
      </c>
      <c r="G697" s="32">
        <f t="shared" si="81"/>
        <v>486.95</v>
      </c>
      <c r="H697" s="32">
        <f t="shared" si="81"/>
        <v>487.95</v>
      </c>
      <c r="I697" s="188">
        <f t="shared" si="77"/>
        <v>974.9</v>
      </c>
    </row>
    <row r="698" spans="1:9" ht="30" customHeight="1">
      <c r="A698" s="48" t="s">
        <v>313</v>
      </c>
      <c r="B698" s="4" t="s">
        <v>274</v>
      </c>
      <c r="C698" s="5" t="s">
        <v>293</v>
      </c>
      <c r="D698" s="5" t="s">
        <v>98</v>
      </c>
      <c r="E698" s="5" t="s">
        <v>311</v>
      </c>
      <c r="F698" s="4" t="s">
        <v>281</v>
      </c>
      <c r="G698" s="32">
        <v>486.95</v>
      </c>
      <c r="H698" s="32">
        <v>487.95</v>
      </c>
      <c r="I698" s="188">
        <f t="shared" si="77"/>
        <v>974.9</v>
      </c>
    </row>
    <row r="699" spans="1:9" ht="15.75">
      <c r="A699" s="49" t="s">
        <v>142</v>
      </c>
      <c r="B699" s="4" t="s">
        <v>274</v>
      </c>
      <c r="C699" s="4" t="s">
        <v>293</v>
      </c>
      <c r="D699" s="4" t="s">
        <v>98</v>
      </c>
      <c r="E699" s="5" t="s">
        <v>314</v>
      </c>
      <c r="F699" s="4" t="s">
        <v>17</v>
      </c>
      <c r="G699" s="32">
        <f t="shared" ref="G699:H703" si="82">+G700</f>
        <v>461.21</v>
      </c>
      <c r="H699" s="32">
        <f t="shared" si="82"/>
        <v>462.21</v>
      </c>
      <c r="I699" s="226">
        <f t="shared" si="77"/>
        <v>923.42</v>
      </c>
    </row>
    <row r="700" spans="1:9" ht="78.75">
      <c r="A700" s="49" t="s">
        <v>315</v>
      </c>
      <c r="B700" s="4" t="s">
        <v>274</v>
      </c>
      <c r="C700" s="5" t="s">
        <v>293</v>
      </c>
      <c r="D700" s="5" t="s">
        <v>98</v>
      </c>
      <c r="E700" s="5" t="s">
        <v>314</v>
      </c>
      <c r="F700" s="4"/>
      <c r="G700" s="32">
        <f t="shared" si="82"/>
        <v>461.21</v>
      </c>
      <c r="H700" s="32">
        <f t="shared" si="82"/>
        <v>462.21</v>
      </c>
      <c r="I700" s="226">
        <f t="shared" si="77"/>
        <v>923.42</v>
      </c>
    </row>
    <row r="701" spans="1:9" ht="141.75">
      <c r="A701" s="49" t="s">
        <v>312</v>
      </c>
      <c r="B701" s="4" t="s">
        <v>274</v>
      </c>
      <c r="C701" s="5" t="s">
        <v>293</v>
      </c>
      <c r="D701" s="5" t="s">
        <v>98</v>
      </c>
      <c r="E701" s="5" t="s">
        <v>314</v>
      </c>
      <c r="F701" s="4"/>
      <c r="G701" s="32">
        <f t="shared" si="82"/>
        <v>461.21</v>
      </c>
      <c r="H701" s="32">
        <f t="shared" si="82"/>
        <v>462.21</v>
      </c>
      <c r="I701" s="226">
        <f t="shared" si="77"/>
        <v>923.42</v>
      </c>
    </row>
    <row r="702" spans="1:9" ht="15.75">
      <c r="A702" s="49" t="s">
        <v>142</v>
      </c>
      <c r="B702" s="4" t="s">
        <v>274</v>
      </c>
      <c r="C702" s="5" t="s">
        <v>293</v>
      </c>
      <c r="D702" s="5" t="s">
        <v>98</v>
      </c>
      <c r="E702" s="5" t="s">
        <v>314</v>
      </c>
      <c r="F702" s="4" t="s">
        <v>276</v>
      </c>
      <c r="G702" s="32">
        <f t="shared" si="82"/>
        <v>461.21</v>
      </c>
      <c r="H702" s="32">
        <f t="shared" si="82"/>
        <v>462.21</v>
      </c>
      <c r="I702" s="226">
        <f t="shared" si="77"/>
        <v>923.42</v>
      </c>
    </row>
    <row r="703" spans="1:9" ht="20.25" customHeight="1">
      <c r="A703" s="49" t="s">
        <v>279</v>
      </c>
      <c r="B703" s="4" t="s">
        <v>274</v>
      </c>
      <c r="C703" s="5" t="s">
        <v>293</v>
      </c>
      <c r="D703" s="5" t="s">
        <v>98</v>
      </c>
      <c r="E703" s="5" t="s">
        <v>314</v>
      </c>
      <c r="F703" s="4" t="s">
        <v>280</v>
      </c>
      <c r="G703" s="32">
        <f t="shared" si="82"/>
        <v>461.21</v>
      </c>
      <c r="H703" s="32">
        <f t="shared" si="82"/>
        <v>462.21</v>
      </c>
      <c r="I703" s="226">
        <f t="shared" si="77"/>
        <v>923.42</v>
      </c>
    </row>
    <row r="704" spans="1:9" ht="50.25" customHeight="1">
      <c r="A704" s="48" t="s">
        <v>316</v>
      </c>
      <c r="B704" s="4" t="s">
        <v>274</v>
      </c>
      <c r="C704" s="5" t="s">
        <v>293</v>
      </c>
      <c r="D704" s="5" t="s">
        <v>98</v>
      </c>
      <c r="E704" s="5" t="s">
        <v>314</v>
      </c>
      <c r="F704" s="4" t="s">
        <v>281</v>
      </c>
      <c r="G704" s="32">
        <v>461.21</v>
      </c>
      <c r="H704" s="32">
        <v>462.21</v>
      </c>
      <c r="I704" s="226">
        <f t="shared" si="77"/>
        <v>923.42</v>
      </c>
    </row>
    <row r="705" spans="1:9" s="346" customFormat="1" ht="15.75">
      <c r="A705" s="43" t="s">
        <v>821</v>
      </c>
      <c r="B705" s="30"/>
      <c r="C705" s="30"/>
      <c r="D705" s="30"/>
      <c r="E705" s="30"/>
      <c r="F705" s="30"/>
      <c r="G705" s="24">
        <v>8912.6</v>
      </c>
      <c r="H705" s="346" t="s">
        <v>822</v>
      </c>
      <c r="I705" s="365"/>
    </row>
  </sheetData>
  <autoFilter ref="A14:H704"/>
  <mergeCells count="16">
    <mergeCell ref="A8:I8"/>
    <mergeCell ref="E1:I1"/>
    <mergeCell ref="A2:I2"/>
    <mergeCell ref="A3:I3"/>
    <mergeCell ref="A4:I4"/>
    <mergeCell ref="B5:I5"/>
    <mergeCell ref="A9:I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/>
  <rowBreaks count="9" manualBreakCount="9">
    <brk id="177" max="8" man="1"/>
    <brk id="198" max="8" man="1"/>
    <brk id="229" max="8" man="1"/>
    <brk id="253" max="8" man="1"/>
    <brk id="274" max="8" man="1"/>
    <brk id="339" max="8" man="1"/>
    <brk id="355" max="8" man="1"/>
    <brk id="370" max="8" man="1"/>
    <brk id="385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3"/>
  <sheetViews>
    <sheetView view="pageBreakPreview" zoomScale="60" workbookViewId="0">
      <selection activeCell="A4" sqref="A4:I4"/>
    </sheetView>
  </sheetViews>
  <sheetFormatPr defaultColWidth="12.7109375" defaultRowHeight="15.75"/>
  <cols>
    <col min="1" max="1" width="34.5703125" style="83" customWidth="1"/>
    <col min="2" max="2" width="10.140625" style="83" customWidth="1"/>
    <col min="3" max="4" width="12.7109375" style="84"/>
    <col min="5" max="5" width="17.42578125" style="84" customWidth="1"/>
    <col min="6" max="6" width="12.7109375" style="84"/>
    <col min="7" max="7" width="12.7109375" style="88"/>
    <col min="8" max="9" width="0" style="84" hidden="1" customWidth="1"/>
    <col min="10" max="16384" width="12.7109375" style="83"/>
  </cols>
  <sheetData>
    <row r="1" spans="1:9" s="64" customFormat="1" ht="12.75" customHeight="1">
      <c r="A1" s="529" t="s">
        <v>598</v>
      </c>
      <c r="B1" s="529"/>
      <c r="C1" s="529"/>
      <c r="D1" s="529"/>
      <c r="E1" s="529"/>
      <c r="F1" s="529"/>
      <c r="G1" s="529"/>
      <c r="H1" s="529"/>
      <c r="I1" s="529"/>
    </row>
    <row r="2" spans="1:9" s="64" customFormat="1" ht="18" customHeight="1">
      <c r="A2" s="530" t="s">
        <v>433</v>
      </c>
      <c r="B2" s="530"/>
      <c r="C2" s="530"/>
      <c r="D2" s="530"/>
      <c r="E2" s="530"/>
      <c r="F2" s="530"/>
      <c r="G2" s="530"/>
      <c r="H2" s="530"/>
      <c r="I2" s="530"/>
    </row>
    <row r="3" spans="1:9" s="64" customFormat="1" ht="18" customHeight="1">
      <c r="A3" s="530" t="s">
        <v>1</v>
      </c>
      <c r="B3" s="530"/>
      <c r="C3" s="530"/>
      <c r="D3" s="530"/>
      <c r="E3" s="530"/>
      <c r="F3" s="530"/>
      <c r="G3" s="530"/>
      <c r="H3" s="530"/>
      <c r="I3" s="530"/>
    </row>
    <row r="4" spans="1:9" s="64" customFormat="1" ht="18" customHeight="1">
      <c r="A4" s="530" t="s">
        <v>2</v>
      </c>
      <c r="B4" s="530"/>
      <c r="C4" s="530"/>
      <c r="D4" s="530"/>
      <c r="E4" s="530"/>
      <c r="F4" s="530"/>
      <c r="G4" s="530"/>
      <c r="H4" s="530"/>
      <c r="I4" s="530"/>
    </row>
    <row r="5" spans="1:9" s="64" customFormat="1" ht="15.75" customHeight="1">
      <c r="A5" s="530" t="s">
        <v>927</v>
      </c>
      <c r="B5" s="530"/>
      <c r="C5" s="530"/>
      <c r="D5" s="530"/>
      <c r="E5" s="530"/>
      <c r="F5" s="530"/>
      <c r="G5" s="530"/>
      <c r="H5" s="530"/>
      <c r="I5" s="530"/>
    </row>
    <row r="6" spans="1:9" s="65" customFormat="1" ht="6.6" customHeight="1">
      <c r="E6" s="13"/>
      <c r="G6" s="349"/>
    </row>
    <row r="7" spans="1:9" s="65" customFormat="1" ht="6.6" customHeight="1">
      <c r="E7" s="13"/>
      <c r="G7" s="349"/>
    </row>
    <row r="8" spans="1:9" s="65" customFormat="1" ht="6.6" customHeight="1">
      <c r="E8" s="13"/>
      <c r="G8" s="349"/>
    </row>
    <row r="9" spans="1:9" s="65" customFormat="1" ht="6.6" customHeight="1">
      <c r="E9" s="13"/>
      <c r="G9" s="349"/>
    </row>
    <row r="10" spans="1:9" s="65" customFormat="1" ht="6.6" customHeight="1">
      <c r="E10" s="13"/>
      <c r="G10" s="349"/>
    </row>
    <row r="11" spans="1:9" s="65" customFormat="1" ht="6.6" customHeight="1">
      <c r="E11" s="13"/>
      <c r="G11" s="349"/>
    </row>
    <row r="12" spans="1:9" s="65" customFormat="1" ht="6.6" customHeight="1">
      <c r="E12" s="13"/>
      <c r="G12" s="349"/>
    </row>
    <row r="13" spans="1:9" s="65" customFormat="1">
      <c r="A13" s="527" t="s">
        <v>593</v>
      </c>
      <c r="B13" s="527"/>
      <c r="C13" s="527"/>
      <c r="D13" s="527"/>
      <c r="E13" s="527"/>
      <c r="F13" s="527"/>
      <c r="G13" s="527"/>
      <c r="H13" s="527"/>
      <c r="I13" s="527"/>
    </row>
    <row r="14" spans="1:9" s="65" customFormat="1">
      <c r="A14" s="528" t="s">
        <v>438</v>
      </c>
      <c r="B14" s="528"/>
      <c r="C14" s="528"/>
      <c r="D14" s="528"/>
      <c r="E14" s="528"/>
      <c r="F14" s="528"/>
      <c r="G14" s="528"/>
      <c r="H14" s="528"/>
      <c r="I14" s="528"/>
    </row>
    <row r="15" spans="1:9" s="65" customFormat="1">
      <c r="A15" s="79"/>
      <c r="B15" s="79"/>
      <c r="C15" s="79"/>
      <c r="D15" s="79"/>
      <c r="E15" s="79"/>
      <c r="F15" s="79"/>
      <c r="G15" s="350"/>
      <c r="H15" s="79"/>
      <c r="I15" s="79"/>
    </row>
    <row r="16" spans="1:9" s="65" customFormat="1">
      <c r="B16" s="94"/>
      <c r="C16" s="94"/>
      <c r="D16" s="94"/>
      <c r="E16" s="94"/>
      <c r="F16" s="94"/>
      <c r="G16" s="351"/>
      <c r="H16" s="66"/>
      <c r="I16" s="94" t="s">
        <v>439</v>
      </c>
    </row>
    <row r="17" spans="1:10" s="93" customFormat="1" ht="12.75" customHeight="1">
      <c r="A17" s="531" t="s">
        <v>4</v>
      </c>
      <c r="B17" s="532" t="s">
        <v>5</v>
      </c>
      <c r="C17" s="532" t="s">
        <v>6</v>
      </c>
      <c r="D17" s="532" t="s">
        <v>7</v>
      </c>
      <c r="E17" s="532" t="s">
        <v>8</v>
      </c>
      <c r="F17" s="532" t="s">
        <v>9</v>
      </c>
      <c r="G17" s="533" t="s">
        <v>10</v>
      </c>
      <c r="H17" s="525" t="s">
        <v>443</v>
      </c>
      <c r="I17" s="526" t="s">
        <v>444</v>
      </c>
    </row>
    <row r="18" spans="1:10" s="93" customFormat="1" ht="50.1" customHeight="1">
      <c r="A18" s="531"/>
      <c r="B18" s="532"/>
      <c r="C18" s="532"/>
      <c r="D18" s="532"/>
      <c r="E18" s="532"/>
      <c r="F18" s="532"/>
      <c r="G18" s="534"/>
      <c r="H18" s="525"/>
      <c r="I18" s="526"/>
    </row>
    <row r="19" spans="1:10" s="90" customFormat="1">
      <c r="A19" s="90" t="s">
        <v>440</v>
      </c>
      <c r="C19" s="91"/>
      <c r="D19" s="91"/>
      <c r="E19" s="91"/>
      <c r="F19" s="91"/>
      <c r="G19" s="92">
        <f>+G20+G115+G133+G146+G167+G191+G197+G306+G362+G372+G379</f>
        <v>344268.82</v>
      </c>
      <c r="H19" s="92">
        <f>+H21+H116+H122+H128+H133+H140+H146+H167+H186+H191+H213+H243+H250+H261+H292+H299+H338+H197+H306+H362+H372</f>
        <v>0</v>
      </c>
      <c r="I19" s="92">
        <f>+I21+I116+I122+I128+I133+I140+I146+I167+I186+I191+I213+I243+I250+I261+I292+I299+I338+I197+I306+I362+I372</f>
        <v>343978.82</v>
      </c>
    </row>
    <row r="20" spans="1:10" s="90" customFormat="1" ht="63">
      <c r="A20" s="90" t="s">
        <v>782</v>
      </c>
      <c r="C20" s="91"/>
      <c r="D20" s="91"/>
      <c r="E20" s="91" t="s">
        <v>781</v>
      </c>
      <c r="F20" s="91"/>
      <c r="G20" s="348">
        <f>+G21</f>
        <v>38902.530000000006</v>
      </c>
      <c r="H20" s="92"/>
      <c r="I20" s="92"/>
    </row>
    <row r="21" spans="1:10" ht="47.25">
      <c r="A21" s="86" t="str">
        <f>'11+'!A97</f>
        <v xml:space="preserve">Муниципальная программа "Социальная поддержка граждан в Овюрском кожууне </v>
      </c>
      <c r="B21" s="86"/>
      <c r="C21" s="85" t="str">
        <f>'11+'!C97</f>
        <v>10</v>
      </c>
      <c r="D21" s="85"/>
      <c r="E21" s="85"/>
      <c r="F21" s="85"/>
      <c r="G21" s="88">
        <f>+G22+G29+G85+G91</f>
        <v>38902.530000000006</v>
      </c>
      <c r="H21" s="85">
        <f>'11+'!H97</f>
        <v>0</v>
      </c>
      <c r="I21" s="85">
        <f>'11+'!I97</f>
        <v>38902.530000000006</v>
      </c>
      <c r="J21" s="86"/>
    </row>
    <row r="22" spans="1:10" hidden="1">
      <c r="A22" s="86" t="str">
        <f>'11+'!A98</f>
        <v>Пенсионное обеспечение</v>
      </c>
      <c r="B22" s="86"/>
      <c r="C22" s="85" t="str">
        <f>'11+'!C98</f>
        <v>10</v>
      </c>
      <c r="D22" s="85" t="str">
        <f>'11+'!D98</f>
        <v>01</v>
      </c>
      <c r="E22" s="85" t="str">
        <f>'11+'!E98</f>
        <v xml:space="preserve">         </v>
      </c>
      <c r="F22" s="85" t="str">
        <f>'11+'!F98</f>
        <v xml:space="preserve">   </v>
      </c>
      <c r="G22" s="88">
        <f>+G23</f>
        <v>0</v>
      </c>
      <c r="H22" s="85">
        <f>'11+'!H98</f>
        <v>0</v>
      </c>
      <c r="I22" s="85">
        <f>'11+'!I98</f>
        <v>0</v>
      </c>
    </row>
    <row r="23" spans="1:10" ht="47.25" hidden="1">
      <c r="A23" s="86" t="str">
        <f>'11+'!A99</f>
        <v>подпрограмма "Развитие мер социальной поддержки отдельным категориям граждан"</v>
      </c>
      <c r="B23" s="86"/>
      <c r="C23" s="85" t="str">
        <f>'11+'!C99</f>
        <v>10</v>
      </c>
      <c r="D23" s="85" t="str">
        <f>'11+'!D99</f>
        <v>01</v>
      </c>
      <c r="E23" s="85" t="str">
        <f>'11+'!E99</f>
        <v>01 1 00 00000</v>
      </c>
      <c r="F23" s="85" t="str">
        <f>'11+'!F99</f>
        <v xml:space="preserve">   </v>
      </c>
      <c r="G23" s="88">
        <f>'11+'!G99</f>
        <v>0</v>
      </c>
      <c r="H23" s="85">
        <f>'11+'!H99</f>
        <v>0</v>
      </c>
      <c r="I23" s="85">
        <f>'11+'!I99</f>
        <v>0</v>
      </c>
    </row>
    <row r="24" spans="1:10" ht="63" hidden="1">
      <c r="A24" s="86" t="str">
        <f>'11+'!A100</f>
        <v>Основное мероприятие: Социальные гарантии лицам, замещавшим муниципальные должности</v>
      </c>
      <c r="B24" s="86"/>
      <c r="C24" s="85" t="str">
        <f>'11+'!C100</f>
        <v>10</v>
      </c>
      <c r="D24" s="85" t="str">
        <f>'11+'!D100</f>
        <v>01</v>
      </c>
      <c r="E24" s="85" t="str">
        <f>'11+'!E100</f>
        <v>01 1 02 00000</v>
      </c>
      <c r="F24" s="85">
        <f>'11+'!F100</f>
        <v>0</v>
      </c>
      <c r="G24" s="88">
        <f>'11+'!G100</f>
        <v>0</v>
      </c>
      <c r="H24" s="85">
        <f>'11+'!H100</f>
        <v>0</v>
      </c>
      <c r="I24" s="85">
        <f>'11+'!I100</f>
        <v>0</v>
      </c>
    </row>
    <row r="25" spans="1:10" ht="78.75" hidden="1">
      <c r="A25" s="86" t="str">
        <f>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25" s="86"/>
      <c r="C25" s="85" t="str">
        <f>'11+'!C101</f>
        <v>10</v>
      </c>
      <c r="D25" s="85" t="str">
        <f>'11+'!D101</f>
        <v>01</v>
      </c>
      <c r="E25" s="85" t="str">
        <f>'11+'!E101</f>
        <v>01 1 02 07019</v>
      </c>
      <c r="F25" s="85" t="str">
        <f>'11+'!F101</f>
        <v xml:space="preserve">   </v>
      </c>
      <c r="G25" s="88">
        <f>'11+'!G101</f>
        <v>0</v>
      </c>
      <c r="H25" s="85">
        <f>'11+'!H101</f>
        <v>0</v>
      </c>
      <c r="I25" s="85">
        <f>'11+'!I101</f>
        <v>0</v>
      </c>
    </row>
    <row r="26" spans="1:10" ht="31.5" hidden="1">
      <c r="A26" s="86" t="str">
        <f>'11+'!A102</f>
        <v>Публичные норативные, социальные выплаты гражданам</v>
      </c>
      <c r="B26" s="86"/>
      <c r="C26" s="85" t="str">
        <f>'11+'!C102</f>
        <v>10</v>
      </c>
      <c r="D26" s="85" t="str">
        <f>'11+'!D102</f>
        <v>01</v>
      </c>
      <c r="E26" s="85" t="str">
        <f>'11+'!E102</f>
        <v>01 1 02 07019</v>
      </c>
      <c r="F26" s="85" t="str">
        <f>'11+'!F102</f>
        <v>300</v>
      </c>
      <c r="G26" s="88">
        <f>'11+'!G102</f>
        <v>0</v>
      </c>
      <c r="H26" s="85">
        <f>'11+'!H102</f>
        <v>0</v>
      </c>
      <c r="I26" s="85">
        <f>'11+'!I102</f>
        <v>0</v>
      </c>
    </row>
    <row r="27" spans="1:10" ht="47.25" hidden="1">
      <c r="A27" s="86" t="str">
        <f>'11+'!A103</f>
        <v>Социальные выплаты гражданам, кроме публичных обязательств</v>
      </c>
      <c r="B27" s="86"/>
      <c r="C27" s="85" t="str">
        <f>'11+'!C103</f>
        <v>10</v>
      </c>
      <c r="D27" s="85" t="str">
        <f>'11+'!D103</f>
        <v>01</v>
      </c>
      <c r="E27" s="85" t="str">
        <f>'11+'!E103</f>
        <v>01 1 02 07019</v>
      </c>
      <c r="F27" s="85" t="str">
        <f>'11+'!F103</f>
        <v>310</v>
      </c>
      <c r="G27" s="88">
        <f>'11+'!G103</f>
        <v>0</v>
      </c>
      <c r="H27" s="85">
        <f>'11+'!H103</f>
        <v>0</v>
      </c>
      <c r="I27" s="85">
        <f>'11+'!I103</f>
        <v>0</v>
      </c>
    </row>
    <row r="28" spans="1:10" ht="31.5" hidden="1">
      <c r="A28" s="86" t="str">
        <f>'11+'!A104</f>
        <v>Иные пенсии, социальные доплаты к пенсиям</v>
      </c>
      <c r="B28" s="86"/>
      <c r="C28" s="85" t="str">
        <f>'11+'!C104</f>
        <v>10</v>
      </c>
      <c r="D28" s="85" t="str">
        <f>'11+'!D104</f>
        <v>01</v>
      </c>
      <c r="E28" s="85" t="str">
        <f>'11+'!E104</f>
        <v>01 1 02 07019</v>
      </c>
      <c r="F28" s="85" t="str">
        <f>'11+'!F104</f>
        <v>312</v>
      </c>
      <c r="G28" s="88">
        <f>'11+'!G104</f>
        <v>0</v>
      </c>
      <c r="H28" s="85">
        <f>'11+'!H104</f>
        <v>0</v>
      </c>
      <c r="I28" s="85">
        <f>'11+'!I104</f>
        <v>0</v>
      </c>
    </row>
    <row r="29" spans="1:10" ht="31.5">
      <c r="A29" s="86" t="str">
        <f>'11+'!A105</f>
        <v>"Социальное обеспечение населения"</v>
      </c>
      <c r="B29" s="86"/>
      <c r="C29" s="85" t="str">
        <f>'11+'!C105</f>
        <v>10</v>
      </c>
      <c r="D29" s="85" t="str">
        <f>'11+'!D105</f>
        <v>03</v>
      </c>
      <c r="E29" s="85">
        <f>'11+'!E105</f>
        <v>0</v>
      </c>
      <c r="F29" s="85">
        <f>'11+'!F105</f>
        <v>0</v>
      </c>
      <c r="G29" s="88">
        <f>'11+'!G105</f>
        <v>16247.900000000001</v>
      </c>
      <c r="H29" s="85">
        <f>'11+'!H105</f>
        <v>0</v>
      </c>
      <c r="I29" s="85">
        <f>'11+'!I105</f>
        <v>16247.900000000001</v>
      </c>
    </row>
    <row r="30" spans="1:10" ht="47.25">
      <c r="A30" s="86" t="str">
        <f>'11+'!A106</f>
        <v>подпрограмма "Развитие мер социальной поддержки отдельным категориям граждан"</v>
      </c>
      <c r="B30" s="86"/>
      <c r="C30" s="85" t="str">
        <f>'11+'!C106</f>
        <v>10</v>
      </c>
      <c r="D30" s="85" t="str">
        <f>'11+'!D106</f>
        <v>03</v>
      </c>
      <c r="E30" s="85" t="str">
        <f>'11+'!E106</f>
        <v>01 1 00 00000</v>
      </c>
      <c r="F30" s="85" t="str">
        <f>'11+'!F106</f>
        <v xml:space="preserve">   </v>
      </c>
      <c r="G30" s="88">
        <f>+G31+G39+G44+G49</f>
        <v>4461.6000000000004</v>
      </c>
      <c r="H30" s="85">
        <f>'11+'!H106</f>
        <v>0</v>
      </c>
      <c r="I30" s="85">
        <f>'11+'!I106</f>
        <v>4461.6000000000004</v>
      </c>
    </row>
    <row r="31" spans="1:10" ht="47.25">
      <c r="A31" s="86" t="str">
        <f>'11+'!A107</f>
        <v>Основное мероприятие: Социальная поддержка ветеранам труда</v>
      </c>
      <c r="B31" s="86"/>
      <c r="C31" s="85" t="str">
        <f>'11+'!C107</f>
        <v>10</v>
      </c>
      <c r="D31" s="85" t="str">
        <f>'11+'!D107</f>
        <v>03</v>
      </c>
      <c r="E31" s="85" t="str">
        <f>'11+'!E107</f>
        <v>01 1 01 00000</v>
      </c>
      <c r="F31" s="85">
        <f>'11+'!F107</f>
        <v>0</v>
      </c>
      <c r="G31" s="88">
        <f>+G32</f>
        <v>4207.3</v>
      </c>
      <c r="H31" s="85">
        <f>'11+'!H107</f>
        <v>0</v>
      </c>
      <c r="I31" s="85">
        <f>'11+'!I107</f>
        <v>4207.3</v>
      </c>
    </row>
    <row r="32" spans="1:10" ht="47.25">
      <c r="A32" s="86" t="str">
        <f>'11+'!A108</f>
        <v>Обеспечение мер социальной поддержки ветеранов труда и тружеников тыла</v>
      </c>
      <c r="B32" s="86"/>
      <c r="C32" s="85" t="str">
        <f>'11+'!C108</f>
        <v>10</v>
      </c>
      <c r="D32" s="85" t="str">
        <f>'11+'!D108</f>
        <v>03</v>
      </c>
      <c r="E32" s="85" t="str">
        <f>'11+'!E108</f>
        <v>01 1 01 76060</v>
      </c>
      <c r="F32" s="85">
        <f>'11+'!F108</f>
        <v>0</v>
      </c>
      <c r="G32" s="88">
        <f>+G33+G36</f>
        <v>4207.3</v>
      </c>
      <c r="H32" s="85">
        <f>'11+'!H108</f>
        <v>0</v>
      </c>
      <c r="I32" s="85">
        <f>'11+'!I108</f>
        <v>4207.3</v>
      </c>
    </row>
    <row r="33" spans="1:9" ht="47.25">
      <c r="A33" s="86" t="str">
        <f>'11+'!A109</f>
        <v>Закупка товаров, работ и услуг для государственных (муниципальных) нужд</v>
      </c>
      <c r="B33" s="86"/>
      <c r="C33" s="85">
        <f>'11+'!C109</f>
        <v>10</v>
      </c>
      <c r="D33" s="85" t="str">
        <f>'11+'!D109</f>
        <v>03</v>
      </c>
      <c r="E33" s="85" t="str">
        <f>'11+'!E109</f>
        <v>01 1 01 76060</v>
      </c>
      <c r="F33" s="85">
        <f>'11+'!F109</f>
        <v>200</v>
      </c>
      <c r="G33" s="88">
        <f>+G34</f>
        <v>59</v>
      </c>
      <c r="H33" s="85">
        <f>'11+'!H109</f>
        <v>0</v>
      </c>
      <c r="I33" s="85">
        <f>'11+'!I109</f>
        <v>59</v>
      </c>
    </row>
    <row r="34" spans="1:9" ht="47.25">
      <c r="A34" s="86" t="str">
        <f>'11+'!A110</f>
        <v>Иные закупки товаров, работ и услуг для государственных (муниципальных) нужд</v>
      </c>
      <c r="B34" s="86"/>
      <c r="C34" s="85">
        <f>'11+'!C110</f>
        <v>10</v>
      </c>
      <c r="D34" s="85" t="str">
        <f>'11+'!D110</f>
        <v>03</v>
      </c>
      <c r="E34" s="85" t="str">
        <f>'11+'!E110</f>
        <v>01 1 01 76060</v>
      </c>
      <c r="F34" s="85">
        <f>'11+'!F110</f>
        <v>240</v>
      </c>
      <c r="G34" s="88">
        <f>+G35</f>
        <v>59</v>
      </c>
      <c r="H34" s="85">
        <f>'11+'!H110</f>
        <v>0</v>
      </c>
      <c r="I34" s="85">
        <f>'11+'!I110</f>
        <v>59</v>
      </c>
    </row>
    <row r="35" spans="1:9" ht="47.25">
      <c r="A35" s="86" t="str">
        <f>'11+'!A111</f>
        <v>Прочая закупка товаров, работ и услуг для государственных (муниципальных) нужд</v>
      </c>
      <c r="B35" s="86"/>
      <c r="C35" s="85">
        <f>'11+'!C111</f>
        <v>10</v>
      </c>
      <c r="D35" s="85" t="str">
        <f>'11+'!D111</f>
        <v>03</v>
      </c>
      <c r="E35" s="85" t="str">
        <f>'11+'!E111</f>
        <v>01 1 01 76060</v>
      </c>
      <c r="F35" s="85">
        <f>'11+'!F111</f>
        <v>244</v>
      </c>
      <c r="G35" s="88">
        <f>'11+'!G111</f>
        <v>59</v>
      </c>
      <c r="H35" s="85">
        <f>'11+'!H111</f>
        <v>0</v>
      </c>
      <c r="I35" s="85">
        <f>'11+'!I111</f>
        <v>59</v>
      </c>
    </row>
    <row r="36" spans="1:9" ht="31.5">
      <c r="A36" s="86" t="str">
        <f>'11+'!A112</f>
        <v>Социальное обеспечение и иные выплаты населению</v>
      </c>
      <c r="B36" s="86"/>
      <c r="C36" s="85" t="str">
        <f>'11+'!C112</f>
        <v>10</v>
      </c>
      <c r="D36" s="85" t="str">
        <f>'11+'!D112</f>
        <v>03</v>
      </c>
      <c r="E36" s="85" t="str">
        <f>'11+'!E112</f>
        <v>01 1 01 76060</v>
      </c>
      <c r="F36" s="85" t="str">
        <f>'11+'!F112</f>
        <v>300</v>
      </c>
      <c r="G36" s="88">
        <f>+G37</f>
        <v>4148.3</v>
      </c>
      <c r="H36" s="85">
        <f>'11+'!H112</f>
        <v>0</v>
      </c>
      <c r="I36" s="85">
        <f>'11+'!I112</f>
        <v>4148.3</v>
      </c>
    </row>
    <row r="37" spans="1:9" ht="31.5">
      <c r="A37" s="86" t="str">
        <f>'11+'!A113</f>
        <v>Публичные нормативные социальные выплаты гражданам</v>
      </c>
      <c r="B37" s="86"/>
      <c r="C37" s="85" t="str">
        <f>'11+'!C113</f>
        <v>10</v>
      </c>
      <c r="D37" s="85" t="str">
        <f>'11+'!D113</f>
        <v>03</v>
      </c>
      <c r="E37" s="85" t="str">
        <f>'11+'!E113</f>
        <v>01 1 01 76060</v>
      </c>
      <c r="F37" s="85" t="str">
        <f>'11+'!F113</f>
        <v>310</v>
      </c>
      <c r="G37" s="88">
        <f>+G38</f>
        <v>4148.3</v>
      </c>
      <c r="H37" s="85">
        <f>'11+'!H113</f>
        <v>0</v>
      </c>
      <c r="I37" s="85">
        <f>'11+'!I113</f>
        <v>4148.3</v>
      </c>
    </row>
    <row r="38" spans="1:9" ht="63">
      <c r="A38" s="86" t="str">
        <f>'11+'!A114</f>
        <v>Пособия, коменсации, меры социальной поддержки насления по публичным нормативным обязательствам</v>
      </c>
      <c r="B38" s="86"/>
      <c r="C38" s="85" t="str">
        <f>'11+'!C114</f>
        <v>10</v>
      </c>
      <c r="D38" s="85" t="str">
        <f>'11+'!D114</f>
        <v>03</v>
      </c>
      <c r="E38" s="85" t="str">
        <f>'11+'!E114</f>
        <v>01 1 01 76060</v>
      </c>
      <c r="F38" s="85" t="str">
        <f>'11+'!F114</f>
        <v>313</v>
      </c>
      <c r="G38" s="88">
        <f>'11+'!G114</f>
        <v>4148.3</v>
      </c>
      <c r="H38" s="85">
        <f>'11+'!H114</f>
        <v>0</v>
      </c>
      <c r="I38" s="85">
        <f>'11+'!I114</f>
        <v>4148.3</v>
      </c>
    </row>
    <row r="39" spans="1:9" ht="47.25" hidden="1">
      <c r="A39" s="86" t="str">
        <f>'11+'!A115</f>
        <v>Основное мероприятие: Льготы за услуги общественным транспортом инвалидам</v>
      </c>
      <c r="B39" s="86"/>
      <c r="C39" s="85" t="str">
        <f>'11+'!C115</f>
        <v>10</v>
      </c>
      <c r="D39" s="85" t="str">
        <f>'11+'!D115</f>
        <v>03</v>
      </c>
      <c r="E39" s="85" t="str">
        <f>'11+'!E115</f>
        <v>01 1 03 00000</v>
      </c>
      <c r="F39" s="85">
        <f>'11+'!F115</f>
        <v>0</v>
      </c>
      <c r="G39" s="88">
        <f>'11+'!G115</f>
        <v>0</v>
      </c>
      <c r="H39" s="85">
        <f>'11+'!H115</f>
        <v>0</v>
      </c>
      <c r="I39" s="85">
        <f>'11+'!I115</f>
        <v>0</v>
      </c>
    </row>
    <row r="40" spans="1:9" ht="157.5" hidden="1">
      <c r="A40" s="86" t="str">
        <f>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40" s="86"/>
      <c r="C40" s="85" t="str">
        <f>'11+'!C116</f>
        <v>10</v>
      </c>
      <c r="D40" s="85" t="str">
        <f>'11+'!D116</f>
        <v>03</v>
      </c>
      <c r="E40" s="85" t="str">
        <f>'11+'!E116</f>
        <v>01 1 03 76110</v>
      </c>
      <c r="F40" s="85" t="str">
        <f>'11+'!F116</f>
        <v xml:space="preserve">   </v>
      </c>
      <c r="G40" s="88">
        <f>'11+'!G116</f>
        <v>0</v>
      </c>
      <c r="H40" s="85">
        <f>'11+'!H116</f>
        <v>0</v>
      </c>
      <c r="I40" s="85">
        <f>'11+'!I116</f>
        <v>0</v>
      </c>
    </row>
    <row r="41" spans="1:9" ht="31.5" hidden="1">
      <c r="A41" s="86" t="str">
        <f>'11+'!A117</f>
        <v>Социальное обеспечение и иные выплаты населению</v>
      </c>
      <c r="B41" s="86"/>
      <c r="C41" s="85" t="str">
        <f>'11+'!C117</f>
        <v>10</v>
      </c>
      <c r="D41" s="85" t="str">
        <f>'11+'!D117</f>
        <v>03</v>
      </c>
      <c r="E41" s="85" t="str">
        <f>'11+'!E117</f>
        <v>01 1 03 76110</v>
      </c>
      <c r="F41" s="85" t="str">
        <f>'11+'!F117</f>
        <v>300</v>
      </c>
      <c r="G41" s="88">
        <f>'11+'!G117</f>
        <v>0</v>
      </c>
      <c r="H41" s="85">
        <f>'11+'!H117</f>
        <v>0</v>
      </c>
      <c r="I41" s="85">
        <f>'11+'!I117</f>
        <v>0</v>
      </c>
    </row>
    <row r="42" spans="1:9" ht="31.5" hidden="1">
      <c r="A42" s="86" t="str">
        <f>'11+'!A118</f>
        <v>Публичные нормативные социальные выплаты гражданам</v>
      </c>
      <c r="B42" s="86"/>
      <c r="C42" s="85" t="str">
        <f>'11+'!C118</f>
        <v>10</v>
      </c>
      <c r="D42" s="85" t="str">
        <f>'11+'!D118</f>
        <v>03</v>
      </c>
      <c r="E42" s="85" t="str">
        <f>'11+'!E118</f>
        <v>01 1 03 76110</v>
      </c>
      <c r="F42" s="85" t="str">
        <f>'11+'!F118</f>
        <v>310</v>
      </c>
      <c r="G42" s="88">
        <f>'11+'!G118</f>
        <v>0</v>
      </c>
      <c r="H42" s="85">
        <f>'11+'!H118</f>
        <v>0</v>
      </c>
      <c r="I42" s="85">
        <f>'11+'!I118</f>
        <v>0</v>
      </c>
    </row>
    <row r="43" spans="1:9" ht="63" hidden="1">
      <c r="A43" s="86" t="str">
        <f>'11+'!A119</f>
        <v>Пособия, коменсации, меры социальной поддержки насления по публичным нормативным обязательствам</v>
      </c>
      <c r="B43" s="86"/>
      <c r="C43" s="85" t="str">
        <f>'11+'!C119</f>
        <v>10</v>
      </c>
      <c r="D43" s="85" t="str">
        <f>'11+'!D119</f>
        <v>03</v>
      </c>
      <c r="E43" s="85" t="str">
        <f>'11+'!E119</f>
        <v>01 1 03 76110</v>
      </c>
      <c r="F43" s="85" t="str">
        <f>'11+'!F119</f>
        <v>313</v>
      </c>
      <c r="G43" s="88">
        <f>'11+'!G119</f>
        <v>0</v>
      </c>
      <c r="H43" s="85">
        <f>'11+'!H119</f>
        <v>0</v>
      </c>
      <c r="I43" s="85">
        <f>'11+'!I119</f>
        <v>0</v>
      </c>
    </row>
    <row r="44" spans="1:9" ht="63">
      <c r="A44" s="86" t="str">
        <f>'11+'!A120</f>
        <v>Основное мероприятие: Осуществление государственной материальной помощи гражданам</v>
      </c>
      <c r="B44" s="86"/>
      <c r="C44" s="85" t="str">
        <f>'11+'!C120</f>
        <v>10</v>
      </c>
      <c r="D44" s="85" t="str">
        <f>'11+'!D120</f>
        <v>03</v>
      </c>
      <c r="E44" s="85" t="str">
        <f>'11+'!E120</f>
        <v>01 1 04 00000</v>
      </c>
      <c r="F44" s="85">
        <f>'11+'!F120</f>
        <v>0</v>
      </c>
      <c r="G44" s="88">
        <f>+G45</f>
        <v>64.3</v>
      </c>
      <c r="H44" s="85">
        <f>'11+'!H120</f>
        <v>0</v>
      </c>
      <c r="I44" s="85">
        <f>'11+'!I120</f>
        <v>64.3</v>
      </c>
    </row>
    <row r="45" spans="1:9" ht="47.25">
      <c r="A45" s="86" t="str">
        <f>'11+'!A121</f>
        <v>Федеральный Закон от 12 января 1996 года № 8-ФЗ  "О погребении и похоронном деле"</v>
      </c>
      <c r="B45" s="86"/>
      <c r="C45" s="85" t="str">
        <f>'11+'!C121</f>
        <v>10</v>
      </c>
      <c r="D45" s="85" t="str">
        <f>'11+'!D121</f>
        <v>03</v>
      </c>
      <c r="E45" s="85" t="str">
        <f>'11+'!E121</f>
        <v>01 1 04 76120</v>
      </c>
      <c r="F45" s="85" t="str">
        <f>'11+'!F121</f>
        <v xml:space="preserve">   </v>
      </c>
      <c r="G45" s="88">
        <f>+G46</f>
        <v>64.3</v>
      </c>
      <c r="H45" s="85">
        <f>'11+'!H121</f>
        <v>0</v>
      </c>
      <c r="I45" s="85">
        <f>'11+'!I121</f>
        <v>64.3</v>
      </c>
    </row>
    <row r="46" spans="1:9" ht="31.5">
      <c r="A46" s="86" t="str">
        <f>'11+'!A122</f>
        <v>Социальное обеспечение и иные выплаты населению</v>
      </c>
      <c r="B46" s="86"/>
      <c r="C46" s="85" t="str">
        <f>'11+'!C122</f>
        <v>10</v>
      </c>
      <c r="D46" s="85" t="str">
        <f>'11+'!D122</f>
        <v>03</v>
      </c>
      <c r="E46" s="85" t="str">
        <f>'11+'!E122</f>
        <v>01 1 04 76120</v>
      </c>
      <c r="F46" s="85" t="str">
        <f>'11+'!F122</f>
        <v>300</v>
      </c>
      <c r="G46" s="88">
        <f>+G47</f>
        <v>64.3</v>
      </c>
      <c r="H46" s="85">
        <f>'11+'!H122</f>
        <v>0</v>
      </c>
      <c r="I46" s="85">
        <f>'11+'!I122</f>
        <v>64.3</v>
      </c>
    </row>
    <row r="47" spans="1:9" ht="31.5">
      <c r="A47" s="86" t="str">
        <f>'11+'!A123</f>
        <v>Публичные нормативные социальные выплаты гражданам</v>
      </c>
      <c r="B47" s="86"/>
      <c r="C47" s="85" t="str">
        <f>'11+'!C123</f>
        <v>10</v>
      </c>
      <c r="D47" s="85" t="str">
        <f>'11+'!D123</f>
        <v>03</v>
      </c>
      <c r="E47" s="85" t="str">
        <f>'11+'!E123</f>
        <v>01 1 04 76120</v>
      </c>
      <c r="F47" s="85" t="str">
        <f>'11+'!F123</f>
        <v>310</v>
      </c>
      <c r="G47" s="88">
        <f>+G48</f>
        <v>64.3</v>
      </c>
      <c r="H47" s="85">
        <f>'11+'!H123</f>
        <v>0</v>
      </c>
      <c r="I47" s="85">
        <f>'11+'!I123</f>
        <v>64.3</v>
      </c>
    </row>
    <row r="48" spans="1:9" ht="63">
      <c r="A48" s="86" t="str">
        <f>'11+'!A124</f>
        <v>Пособия, коменсации, меры социальной поддержки насления по публичным нормативным обязательствам</v>
      </c>
      <c r="B48" s="86"/>
      <c r="C48" s="85" t="str">
        <f>'11+'!C124</f>
        <v>10</v>
      </c>
      <c r="D48" s="85" t="str">
        <f>'11+'!D124</f>
        <v>03</v>
      </c>
      <c r="E48" s="85" t="str">
        <f>'11+'!E124</f>
        <v>01 1 04 76120</v>
      </c>
      <c r="F48" s="85" t="str">
        <f>'11+'!F124</f>
        <v>313</v>
      </c>
      <c r="G48" s="88">
        <f>'11+'!G124</f>
        <v>64.3</v>
      </c>
      <c r="H48" s="85">
        <f>'11+'!H124</f>
        <v>0</v>
      </c>
      <c r="I48" s="85">
        <f>'11+'!I124</f>
        <v>64.3</v>
      </c>
    </row>
    <row r="49" spans="1:9" ht="47.25">
      <c r="A49" s="86" t="str">
        <f>'11+'!A125</f>
        <v>Основное мероприятие: "культурно-массовые мероприятия"</v>
      </c>
      <c r="B49" s="86"/>
      <c r="C49" s="85" t="str">
        <f>'11+'!C125</f>
        <v>10</v>
      </c>
      <c r="D49" s="85" t="str">
        <f>'11+'!D125</f>
        <v>03</v>
      </c>
      <c r="E49" s="85" t="str">
        <f>'11+'!E125</f>
        <v>01 1 06 00000</v>
      </c>
      <c r="F49" s="85">
        <f>'11+'!F125</f>
        <v>0</v>
      </c>
      <c r="G49" s="88">
        <f>+G50</f>
        <v>190</v>
      </c>
      <c r="H49" s="85">
        <f>'11+'!H125</f>
        <v>0</v>
      </c>
      <c r="I49" s="85">
        <f>'11+'!I125</f>
        <v>190</v>
      </c>
    </row>
    <row r="50" spans="1:9" ht="47.25">
      <c r="A50" s="86" t="str">
        <f>'11+'!A126</f>
        <v>Создание условий для реализации муниципальной программы</v>
      </c>
      <c r="B50" s="86"/>
      <c r="C50" s="85">
        <f>'11+'!C126</f>
        <v>10</v>
      </c>
      <c r="D50" s="85" t="str">
        <f>'11+'!D126</f>
        <v>03</v>
      </c>
      <c r="E50" s="85" t="str">
        <f>'11+'!E126</f>
        <v>01 1 06 07020</v>
      </c>
      <c r="F50" s="85" t="str">
        <f>'11+'!F126</f>
        <v xml:space="preserve">   </v>
      </c>
      <c r="G50" s="88">
        <f>+G51</f>
        <v>190</v>
      </c>
      <c r="H50" s="85">
        <f>'11+'!H126</f>
        <v>0</v>
      </c>
      <c r="I50" s="85">
        <f>'11+'!I126</f>
        <v>190</v>
      </c>
    </row>
    <row r="51" spans="1:9" ht="47.25">
      <c r="A51" s="86" t="str">
        <f>'11+'!A127</f>
        <v>Закупка товаров, работ и услуг для государственных (муниципальных) нужд</v>
      </c>
      <c r="B51" s="86"/>
      <c r="C51" s="85">
        <f>'11+'!C127</f>
        <v>10</v>
      </c>
      <c r="D51" s="85" t="str">
        <f>'11+'!D127</f>
        <v>03</v>
      </c>
      <c r="E51" s="85" t="str">
        <f>'11+'!E127</f>
        <v>01 1 06 07020</v>
      </c>
      <c r="F51" s="85">
        <f>'11+'!F127</f>
        <v>200</v>
      </c>
      <c r="G51" s="88">
        <f>+G52</f>
        <v>190</v>
      </c>
      <c r="H51" s="85">
        <f>'11+'!H127</f>
        <v>0</v>
      </c>
      <c r="I51" s="85">
        <f>'11+'!I127</f>
        <v>190</v>
      </c>
    </row>
    <row r="52" spans="1:9" ht="47.25">
      <c r="A52" s="86" t="str">
        <f>'11+'!A128</f>
        <v>Иные закупки товаров, работ и услуг для государственных (муниципальных) нужд</v>
      </c>
      <c r="B52" s="86"/>
      <c r="C52" s="85">
        <f>'11+'!C128</f>
        <v>10</v>
      </c>
      <c r="D52" s="85" t="str">
        <f>'11+'!D128</f>
        <v>03</v>
      </c>
      <c r="E52" s="85" t="str">
        <f>'11+'!E128</f>
        <v>01 1 06 07020</v>
      </c>
      <c r="F52" s="85">
        <f>'11+'!F128</f>
        <v>240</v>
      </c>
      <c r="G52" s="88">
        <f>+G53</f>
        <v>190</v>
      </c>
      <c r="H52" s="85">
        <f>'11+'!H128</f>
        <v>0</v>
      </c>
      <c r="I52" s="85">
        <f>'11+'!I128</f>
        <v>190</v>
      </c>
    </row>
    <row r="53" spans="1:9" ht="47.25">
      <c r="A53" s="86" t="str">
        <f>'11+'!A129</f>
        <v>Прочая закупка товаров, работ и услуг для государственных (муниципальных) нужд</v>
      </c>
      <c r="B53" s="86"/>
      <c r="C53" s="85">
        <f>'11+'!C129</f>
        <v>10</v>
      </c>
      <c r="D53" s="85" t="str">
        <f>'11+'!D129</f>
        <v>03</v>
      </c>
      <c r="E53" s="85" t="str">
        <f>'11+'!E129</f>
        <v>01 1 06 07020</v>
      </c>
      <c r="F53" s="85">
        <f>'11+'!F129</f>
        <v>244</v>
      </c>
      <c r="G53" s="88">
        <f>'11+'!G129</f>
        <v>190</v>
      </c>
      <c r="H53" s="85">
        <f>'11+'!H129</f>
        <v>0</v>
      </c>
      <c r="I53" s="85">
        <f>'11+'!I129</f>
        <v>190</v>
      </c>
    </row>
    <row r="54" spans="1:9" ht="31.5">
      <c r="A54" s="86" t="str">
        <f>'11+'!A130</f>
        <v>подпрограмма "Социальная поддержка семьи и детей"</v>
      </c>
      <c r="B54" s="86"/>
      <c r="C54" s="85" t="str">
        <f>'11+'!C130</f>
        <v>10</v>
      </c>
      <c r="D54" s="85" t="str">
        <f>'11+'!D130</f>
        <v>03</v>
      </c>
      <c r="E54" s="85" t="str">
        <f>'11+'!E130</f>
        <v>01 2 00 00000</v>
      </c>
      <c r="F54" s="85">
        <f>'11+'!F130</f>
        <v>0</v>
      </c>
      <c r="G54" s="88">
        <f>+G55+G63</f>
        <v>5340.1</v>
      </c>
      <c r="H54" s="85">
        <f>'11+'!H130</f>
        <v>0</v>
      </c>
      <c r="I54" s="85">
        <f>'11+'!I130</f>
        <v>5340.1</v>
      </c>
    </row>
    <row r="55" spans="1:9" ht="63">
      <c r="A55" s="86" t="str">
        <f>'11+'!A131</f>
        <v>Основное мероприятие: Обеспечение мер социальной поддержки гражданам, имеющим детей</v>
      </c>
      <c r="B55" s="86"/>
      <c r="C55" s="85" t="str">
        <f>'11+'!C131</f>
        <v>10</v>
      </c>
      <c r="D55" s="85" t="str">
        <f>'11+'!D131</f>
        <v>03</v>
      </c>
      <c r="E55" s="85" t="str">
        <f>'11+'!E131</f>
        <v>01 2 01 00000</v>
      </c>
      <c r="F55" s="85">
        <f>'11+'!F131</f>
        <v>0</v>
      </c>
      <c r="G55" s="88">
        <f>+G56</f>
        <v>5340.1</v>
      </c>
      <c r="H55" s="85">
        <f>'11+'!H131</f>
        <v>0</v>
      </c>
      <c r="I55" s="85">
        <f>'11+'!I131</f>
        <v>5340.1</v>
      </c>
    </row>
    <row r="56" spans="1:9" ht="31.5">
      <c r="A56" s="86" t="str">
        <f>'11+'!A132</f>
        <v>Выплата ежемесячного пособия на ребенка</v>
      </c>
      <c r="B56" s="86"/>
      <c r="C56" s="85" t="str">
        <f>'11+'!C132</f>
        <v>10</v>
      </c>
      <c r="D56" s="85" t="str">
        <f>'11+'!D132</f>
        <v>03</v>
      </c>
      <c r="E56" s="85" t="str">
        <f>'11+'!E132</f>
        <v>01 2 01 76070</v>
      </c>
      <c r="F56" s="85">
        <f>'11+'!F132</f>
        <v>0</v>
      </c>
      <c r="G56" s="88">
        <f>+G57+G60</f>
        <v>5340.1</v>
      </c>
      <c r="H56" s="85">
        <f>'11+'!H132</f>
        <v>0</v>
      </c>
      <c r="I56" s="85">
        <f>'11+'!I132</f>
        <v>5340.1</v>
      </c>
    </row>
    <row r="57" spans="1:9" ht="47.25">
      <c r="A57" s="86" t="str">
        <f>'11+'!A133</f>
        <v>Закупка товаров, работ и услуг для государственных (муниципальных) нужд</v>
      </c>
      <c r="B57" s="86"/>
      <c r="C57" s="85" t="str">
        <f>'11+'!C133</f>
        <v>10</v>
      </c>
      <c r="D57" s="85" t="str">
        <f>'11+'!D133</f>
        <v>03</v>
      </c>
      <c r="E57" s="85" t="str">
        <f>'11+'!E133</f>
        <v>01 2 01 76070</v>
      </c>
      <c r="F57" s="85">
        <f>'11+'!F133</f>
        <v>200</v>
      </c>
      <c r="G57" s="88">
        <f>+G58</f>
        <v>21</v>
      </c>
      <c r="H57" s="85">
        <f>'11+'!H133</f>
        <v>0</v>
      </c>
      <c r="I57" s="85">
        <f>'11+'!I133</f>
        <v>21</v>
      </c>
    </row>
    <row r="58" spans="1:9" ht="47.25">
      <c r="A58" s="86" t="str">
        <f>'11+'!A134</f>
        <v>Иные закупки товаров, работ и услуг для государственных (муниципальных) нужд</v>
      </c>
      <c r="B58" s="86"/>
      <c r="C58" s="85" t="str">
        <f>'11+'!C134</f>
        <v>10</v>
      </c>
      <c r="D58" s="85" t="str">
        <f>'11+'!D134</f>
        <v>03</v>
      </c>
      <c r="E58" s="85" t="str">
        <f>'11+'!E134</f>
        <v>01 2 01 76070</v>
      </c>
      <c r="F58" s="85">
        <f>'11+'!F134</f>
        <v>240</v>
      </c>
      <c r="G58" s="88">
        <f>+G59</f>
        <v>21</v>
      </c>
      <c r="H58" s="85">
        <f>'11+'!H134</f>
        <v>0</v>
      </c>
      <c r="I58" s="85">
        <f>'11+'!I134</f>
        <v>21</v>
      </c>
    </row>
    <row r="59" spans="1:9" ht="47.25">
      <c r="A59" s="86" t="str">
        <f>'11+'!A135</f>
        <v>Прочая закупка товаров, работ и услуг для государственных (муниципальных) нужд</v>
      </c>
      <c r="B59" s="86"/>
      <c r="C59" s="85" t="str">
        <f>'11+'!C135</f>
        <v>10</v>
      </c>
      <c r="D59" s="85" t="str">
        <f>'11+'!D135</f>
        <v>03</v>
      </c>
      <c r="E59" s="85" t="str">
        <f>'11+'!E135</f>
        <v>01 2 01 76070</v>
      </c>
      <c r="F59" s="85">
        <f>'11+'!F135</f>
        <v>244</v>
      </c>
      <c r="G59" s="88">
        <f>'11+'!G135</f>
        <v>21</v>
      </c>
      <c r="H59" s="85">
        <f>'11+'!H135</f>
        <v>0</v>
      </c>
      <c r="I59" s="85">
        <f>'11+'!I135</f>
        <v>21</v>
      </c>
    </row>
    <row r="60" spans="1:9" ht="31.5">
      <c r="A60" s="86" t="str">
        <f>'11+'!A136</f>
        <v>Социальное обеспечение и иные выплаты населению</v>
      </c>
      <c r="B60" s="86"/>
      <c r="C60" s="85" t="str">
        <f>'11+'!C136</f>
        <v>10</v>
      </c>
      <c r="D60" s="85" t="str">
        <f>'11+'!D136</f>
        <v>03</v>
      </c>
      <c r="E60" s="85" t="str">
        <f>'11+'!E136</f>
        <v>01 2 01 76070</v>
      </c>
      <c r="F60" s="85" t="str">
        <f>'11+'!F136</f>
        <v>300</v>
      </c>
      <c r="G60" s="88">
        <f>+G61</f>
        <v>5319.1</v>
      </c>
      <c r="H60" s="85">
        <f>'11+'!H136</f>
        <v>0</v>
      </c>
      <c r="I60" s="85">
        <f>'11+'!I136</f>
        <v>5319.1</v>
      </c>
    </row>
    <row r="61" spans="1:9" ht="31.5">
      <c r="A61" s="86" t="str">
        <f>'11+'!A137</f>
        <v>Публичные нормативные социальные выплаты гражданам</v>
      </c>
      <c r="B61" s="86"/>
      <c r="C61" s="85" t="str">
        <f>'11+'!C137</f>
        <v>10</v>
      </c>
      <c r="D61" s="85" t="str">
        <f>'11+'!D137</f>
        <v>03</v>
      </c>
      <c r="E61" s="85" t="str">
        <f>'11+'!E137</f>
        <v>01 2 01 76070</v>
      </c>
      <c r="F61" s="85" t="str">
        <f>'11+'!F137</f>
        <v>310</v>
      </c>
      <c r="G61" s="88">
        <f>+G62</f>
        <v>5319.1</v>
      </c>
      <c r="H61" s="85">
        <f>'11+'!H137</f>
        <v>0</v>
      </c>
      <c r="I61" s="85">
        <f>'11+'!I137</f>
        <v>5319.1</v>
      </c>
    </row>
    <row r="62" spans="1:9" ht="63">
      <c r="A62" s="86" t="str">
        <f>'11+'!A138</f>
        <v>Пособия, коменсации, меры социальной поддержки насления по публичным нормативным обязательствам</v>
      </c>
      <c r="B62" s="86"/>
      <c r="C62" s="85" t="str">
        <f>'11+'!C138</f>
        <v>10</v>
      </c>
      <c r="D62" s="85" t="str">
        <f>'11+'!D138</f>
        <v>03</v>
      </c>
      <c r="E62" s="85" t="str">
        <f>'11+'!E138</f>
        <v>01 2 01 76070</v>
      </c>
      <c r="F62" s="85" t="str">
        <f>'11+'!F138</f>
        <v>313</v>
      </c>
      <c r="G62" s="88">
        <f>'11+'!G138</f>
        <v>5319.1</v>
      </c>
      <c r="H62" s="85">
        <f>'11+'!H138</f>
        <v>0</v>
      </c>
      <c r="I62" s="85">
        <f>'11+'!I138</f>
        <v>5319.1</v>
      </c>
    </row>
    <row r="63" spans="1:9" ht="63" hidden="1">
      <c r="A63" s="86" t="str">
        <f>'11+'!A139</f>
        <v>Основное мероприятие: Социальные гарантии гражданам, осуществляющих уход за детьми до 1,5 лет</v>
      </c>
      <c r="B63" s="86"/>
      <c r="C63" s="85" t="str">
        <f>'11+'!C139</f>
        <v>10</v>
      </c>
      <c r="D63" s="85" t="str">
        <f>'11+'!D139</f>
        <v>03</v>
      </c>
      <c r="E63" s="85" t="str">
        <f>'11+'!E139</f>
        <v>01 2 02 00000</v>
      </c>
      <c r="F63" s="85">
        <f>'11+'!F139</f>
        <v>0</v>
      </c>
      <c r="G63" s="88">
        <f>+G64</f>
        <v>0</v>
      </c>
      <c r="H63" s="85">
        <f>'11+'!H139</f>
        <v>0</v>
      </c>
      <c r="I63" s="85">
        <f>'11+'!I139</f>
        <v>0</v>
      </c>
    </row>
    <row r="64" spans="1:9" ht="141.75" hidden="1">
      <c r="A64" s="86" t="str">
        <f>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64" s="86"/>
      <c r="C64" s="85" t="str">
        <f>'11+'!C140</f>
        <v>10</v>
      </c>
      <c r="D64" s="85" t="str">
        <f>'11+'!D140</f>
        <v>03</v>
      </c>
      <c r="E64" s="85" t="str">
        <f>'11+'!E140</f>
        <v>01 2 02 53800</v>
      </c>
      <c r="F64" s="85">
        <f>'11+'!F140</f>
        <v>0</v>
      </c>
      <c r="G64" s="88">
        <f>+G65</f>
        <v>0</v>
      </c>
      <c r="H64" s="85">
        <f>'11+'!H140</f>
        <v>0</v>
      </c>
      <c r="I64" s="85">
        <f>'11+'!I140</f>
        <v>0</v>
      </c>
    </row>
    <row r="65" spans="1:9" ht="31.5" hidden="1">
      <c r="A65" s="86" t="str">
        <f>'11+'!A141</f>
        <v>Социальное обеспечение и иные выплаты населению</v>
      </c>
      <c r="B65" s="86"/>
      <c r="C65" s="85" t="str">
        <f>'11+'!C141</f>
        <v>10</v>
      </c>
      <c r="D65" s="85" t="str">
        <f>'11+'!D141</f>
        <v>03</v>
      </c>
      <c r="E65" s="85" t="str">
        <f>'11+'!E141</f>
        <v>01 2 02 53800</v>
      </c>
      <c r="F65" s="85" t="str">
        <f>'11+'!F141</f>
        <v>300</v>
      </c>
      <c r="G65" s="88">
        <f>+G66</f>
        <v>0</v>
      </c>
      <c r="H65" s="85">
        <f>'11+'!H141</f>
        <v>0</v>
      </c>
      <c r="I65" s="85">
        <f>'11+'!I141</f>
        <v>0</v>
      </c>
    </row>
    <row r="66" spans="1:9" ht="31.5" hidden="1">
      <c r="A66" s="86" t="str">
        <f>'11+'!A142</f>
        <v>Публичные нормативные социальные выплаты гражданам</v>
      </c>
      <c r="B66" s="86"/>
      <c r="C66" s="85" t="str">
        <f>'11+'!C142</f>
        <v>10</v>
      </c>
      <c r="D66" s="85" t="str">
        <f>'11+'!D142</f>
        <v>03</v>
      </c>
      <c r="E66" s="85" t="str">
        <f>'11+'!E142</f>
        <v>01 2 02 53800</v>
      </c>
      <c r="F66" s="85" t="str">
        <f>'11+'!F142</f>
        <v>310</v>
      </c>
      <c r="G66" s="88">
        <f>+G67</f>
        <v>0</v>
      </c>
      <c r="H66" s="85">
        <f>'11+'!H142</f>
        <v>0</v>
      </c>
      <c r="I66" s="85">
        <f>'11+'!I142</f>
        <v>0</v>
      </c>
    </row>
    <row r="67" spans="1:9" ht="63" hidden="1">
      <c r="A67" s="86" t="str">
        <f>'11+'!A143</f>
        <v>Пособия и компесации, меры социальной поддержки по публичным нормативным обязательствам</v>
      </c>
      <c r="B67" s="86"/>
      <c r="C67" s="85" t="str">
        <f>'11+'!C143</f>
        <v>10</v>
      </c>
      <c r="D67" s="85" t="str">
        <f>'11+'!D143</f>
        <v>03</v>
      </c>
      <c r="E67" s="85" t="str">
        <f>'11+'!E143</f>
        <v>01 2 02 53800</v>
      </c>
      <c r="F67" s="85" t="str">
        <f>'11+'!F143</f>
        <v>313</v>
      </c>
      <c r="G67" s="88">
        <f>'11+'!G143</f>
        <v>0</v>
      </c>
      <c r="H67" s="85">
        <f>'11+'!H143</f>
        <v>0</v>
      </c>
      <c r="I67" s="85">
        <f>'11+'!I143</f>
        <v>0</v>
      </c>
    </row>
    <row r="68" spans="1:9" ht="63">
      <c r="A68" s="86" t="str">
        <f>'11+'!A144</f>
        <v>подпрограмма "Обеспечение социальной поддержки граждан на оплату жилого помещения и коммунальных услуг"</v>
      </c>
      <c r="B68" s="86"/>
      <c r="C68" s="85" t="str">
        <f>'11+'!C144</f>
        <v>10</v>
      </c>
      <c r="D68" s="85" t="str">
        <f>'11+'!D144</f>
        <v>03</v>
      </c>
      <c r="E68" s="85" t="str">
        <f>'11+'!E144</f>
        <v>01 3 00 00000</v>
      </c>
      <c r="F68" s="85">
        <f>'11+'!F144</f>
        <v>0</v>
      </c>
      <c r="G68" s="88">
        <f>+G69+G77</f>
        <v>6446.2</v>
      </c>
      <c r="H68" s="85">
        <f>'11+'!H144</f>
        <v>0</v>
      </c>
      <c r="I68" s="85">
        <f>'11+'!I144</f>
        <v>6446.2</v>
      </c>
    </row>
    <row r="69" spans="1:9" ht="47.25">
      <c r="A69" s="86" t="str">
        <f>'11+'!A145</f>
        <v>Основное мероприятие: меры социальной поддержки инвалидам</v>
      </c>
      <c r="B69" s="86"/>
      <c r="C69" s="85" t="str">
        <f>'11+'!C145</f>
        <v>10</v>
      </c>
      <c r="D69" s="85" t="str">
        <f>'11+'!D145</f>
        <v>03</v>
      </c>
      <c r="E69" s="85" t="str">
        <f>'11+'!E145</f>
        <v>01 3 01 00000</v>
      </c>
      <c r="F69" s="85">
        <f>'11+'!F145</f>
        <v>0</v>
      </c>
      <c r="G69" s="88">
        <f>+G70</f>
        <v>3013</v>
      </c>
      <c r="H69" s="85">
        <f>'11+'!H145</f>
        <v>0</v>
      </c>
      <c r="I69" s="85">
        <f>'11+'!I145</f>
        <v>3013</v>
      </c>
    </row>
    <row r="70" spans="1:9" ht="47.25">
      <c r="A70" s="86" t="str">
        <f>'11+'!A146</f>
        <v>Оплата жилищно-коммунальных услуг отдельным категориям граждан</v>
      </c>
      <c r="B70" s="86"/>
      <c r="C70" s="85" t="str">
        <f>'11+'!C146</f>
        <v>10</v>
      </c>
      <c r="D70" s="85" t="str">
        <f>'11+'!D146</f>
        <v>03</v>
      </c>
      <c r="E70" s="85" t="str">
        <f>'11+'!E146</f>
        <v>01 3 01 52500</v>
      </c>
      <c r="F70" s="85">
        <f>'11+'!F146</f>
        <v>0</v>
      </c>
      <c r="G70" s="88">
        <f>+G71+G74</f>
        <v>3013</v>
      </c>
      <c r="H70" s="85">
        <f>'11+'!H146</f>
        <v>0</v>
      </c>
      <c r="I70" s="85">
        <f>'11+'!I146</f>
        <v>3013</v>
      </c>
    </row>
    <row r="71" spans="1:9" ht="47.25">
      <c r="A71" s="86" t="str">
        <f>'11+'!A147</f>
        <v>Закупка товаров, работ и услуг для государственных (муниципальных) нужд</v>
      </c>
      <c r="B71" s="86"/>
      <c r="C71" s="85" t="str">
        <f>'11+'!C147</f>
        <v>10</v>
      </c>
      <c r="D71" s="85" t="str">
        <f>'11+'!D147</f>
        <v>03</v>
      </c>
      <c r="E71" s="85" t="str">
        <f>'11+'!E147</f>
        <v>01 3 01 52500</v>
      </c>
      <c r="F71" s="85">
        <f>'11+'!F147</f>
        <v>200</v>
      </c>
      <c r="G71" s="88">
        <f>+G72</f>
        <v>38</v>
      </c>
      <c r="H71" s="85">
        <f>'11+'!H147</f>
        <v>0</v>
      </c>
      <c r="I71" s="85">
        <f>'11+'!I147</f>
        <v>38</v>
      </c>
    </row>
    <row r="72" spans="1:9" ht="47.25">
      <c r="A72" s="86" t="str">
        <f>'11+'!A148</f>
        <v>Иные закупки товаров, работ и услуг для государственных (муниципальных) нужд</v>
      </c>
      <c r="B72" s="86"/>
      <c r="C72" s="85" t="str">
        <f>'11+'!C148</f>
        <v>10</v>
      </c>
      <c r="D72" s="85" t="str">
        <f>'11+'!D148</f>
        <v>03</v>
      </c>
      <c r="E72" s="85" t="str">
        <f>'11+'!E148</f>
        <v>01 3 01 52500</v>
      </c>
      <c r="F72" s="85">
        <f>'11+'!F148</f>
        <v>240</v>
      </c>
      <c r="G72" s="88">
        <f>+G73</f>
        <v>38</v>
      </c>
      <c r="H72" s="85">
        <f>'11+'!H148</f>
        <v>0</v>
      </c>
      <c r="I72" s="85">
        <f>'11+'!I148</f>
        <v>38</v>
      </c>
    </row>
    <row r="73" spans="1:9" ht="47.25">
      <c r="A73" s="86" t="str">
        <f>'11+'!A149</f>
        <v>Прочая закупка товаров, работ и услуг для государственных (муниципальных) нужд</v>
      </c>
      <c r="B73" s="86"/>
      <c r="C73" s="85" t="str">
        <f>'11+'!C149</f>
        <v>10</v>
      </c>
      <c r="D73" s="85" t="str">
        <f>'11+'!D149</f>
        <v>03</v>
      </c>
      <c r="E73" s="85" t="str">
        <f>'11+'!E149</f>
        <v>01 3 01 52500</v>
      </c>
      <c r="F73" s="85">
        <f>'11+'!F149</f>
        <v>244</v>
      </c>
      <c r="G73" s="88">
        <f>'11+'!G149</f>
        <v>38</v>
      </c>
      <c r="H73" s="85">
        <f>'11+'!H149</f>
        <v>0</v>
      </c>
      <c r="I73" s="85">
        <f>'11+'!I149</f>
        <v>38</v>
      </c>
    </row>
    <row r="74" spans="1:9" ht="31.5">
      <c r="A74" s="86" t="str">
        <f>'11+'!A150</f>
        <v>Социальное обеспечение и иные выплаты населению</v>
      </c>
      <c r="B74" s="86"/>
      <c r="C74" s="85" t="str">
        <f>'11+'!C150</f>
        <v>10</v>
      </c>
      <c r="D74" s="85" t="str">
        <f>'11+'!D150</f>
        <v>03</v>
      </c>
      <c r="E74" s="85" t="str">
        <f>'11+'!E150</f>
        <v>01 3 01 52500</v>
      </c>
      <c r="F74" s="85" t="str">
        <f>'11+'!F150</f>
        <v>300</v>
      </c>
      <c r="G74" s="88">
        <f>+G75</f>
        <v>2975</v>
      </c>
      <c r="H74" s="85">
        <f>'11+'!H150</f>
        <v>0</v>
      </c>
      <c r="I74" s="85">
        <f>'11+'!I150</f>
        <v>2975</v>
      </c>
    </row>
    <row r="75" spans="1:9" ht="31.5">
      <c r="A75" s="86" t="str">
        <f>'11+'!A151</f>
        <v>Публичные нормативные социальные выплаты гражданам</v>
      </c>
      <c r="B75" s="86"/>
      <c r="C75" s="85" t="str">
        <f>'11+'!C151</f>
        <v>10</v>
      </c>
      <c r="D75" s="85" t="str">
        <f>'11+'!D151</f>
        <v>03</v>
      </c>
      <c r="E75" s="85" t="str">
        <f>'11+'!E151</f>
        <v>01 3 01 52500</v>
      </c>
      <c r="F75" s="85" t="str">
        <f>'11+'!F151</f>
        <v>310</v>
      </c>
      <c r="G75" s="88">
        <f>+G76</f>
        <v>2975</v>
      </c>
      <c r="H75" s="85">
        <f>'11+'!H151</f>
        <v>0</v>
      </c>
      <c r="I75" s="85">
        <f>'11+'!I151</f>
        <v>2975</v>
      </c>
    </row>
    <row r="76" spans="1:9" ht="63">
      <c r="A76" s="86" t="str">
        <f>'11+'!A152</f>
        <v>Пособия, коменсации, меры социальной поддержки насления по публичным нормативным обязательствам</v>
      </c>
      <c r="B76" s="86"/>
      <c r="C76" s="85" t="str">
        <f>'11+'!C152</f>
        <v>10</v>
      </c>
      <c r="D76" s="85" t="str">
        <f>'11+'!D152</f>
        <v>03</v>
      </c>
      <c r="E76" s="85" t="str">
        <f>'11+'!E152</f>
        <v>01 3 01 52500</v>
      </c>
      <c r="F76" s="85" t="str">
        <f>'11+'!F152</f>
        <v>313</v>
      </c>
      <c r="G76" s="88">
        <f>'11+'!G152</f>
        <v>2975</v>
      </c>
      <c r="H76" s="85">
        <f>'11+'!H152</f>
        <v>0</v>
      </c>
      <c r="I76" s="85">
        <f>'11+'!I152</f>
        <v>2975</v>
      </c>
    </row>
    <row r="77" spans="1:9" ht="47.25">
      <c r="A77" s="86" t="str">
        <f>'11+'!A153</f>
        <v>Основное мероприятие: Меры социальной поддержки малообеспеченным семьям</v>
      </c>
      <c r="B77" s="86"/>
      <c r="C77" s="85" t="str">
        <f>'11+'!C153</f>
        <v>10</v>
      </c>
      <c r="D77" s="85" t="str">
        <f>'11+'!D153</f>
        <v>03</v>
      </c>
      <c r="E77" s="85" t="str">
        <f>'11+'!E153</f>
        <v>01 3 02 00000</v>
      </c>
      <c r="F77" s="85">
        <f>'11+'!F153</f>
        <v>0</v>
      </c>
      <c r="G77" s="88">
        <f>+G78</f>
        <v>3433.2</v>
      </c>
      <c r="H77" s="85">
        <f>'11+'!H153</f>
        <v>0</v>
      </c>
      <c r="I77" s="85">
        <f>'11+'!I153</f>
        <v>3433.2</v>
      </c>
    </row>
    <row r="78" spans="1:9" ht="63">
      <c r="A78" s="86" t="str">
        <f>'11+'!A154</f>
        <v>Предоставление гражданам субсидий на оплату жилого помещения и коммунальных услуг</v>
      </c>
      <c r="B78" s="86"/>
      <c r="C78" s="85" t="str">
        <f>'11+'!C154</f>
        <v>10</v>
      </c>
      <c r="D78" s="85" t="str">
        <f>'11+'!D154</f>
        <v>03</v>
      </c>
      <c r="E78" s="85" t="str">
        <f>'11+'!E154</f>
        <v>01 3 02 76030</v>
      </c>
      <c r="F78" s="85">
        <f>'11+'!F154</f>
        <v>0</v>
      </c>
      <c r="G78" s="88">
        <f>+G79+G82</f>
        <v>3433.2</v>
      </c>
      <c r="H78" s="85">
        <f>'11+'!H154</f>
        <v>0</v>
      </c>
      <c r="I78" s="85">
        <f>'11+'!I154</f>
        <v>3433.2</v>
      </c>
    </row>
    <row r="79" spans="1:9" ht="47.25">
      <c r="A79" s="86" t="str">
        <f>'11+'!A155</f>
        <v>Закупка товаров, работ и услуг для государственных (муниципальных) нужд</v>
      </c>
      <c r="B79" s="86"/>
      <c r="C79" s="85" t="str">
        <f>'11+'!C155</f>
        <v>10</v>
      </c>
      <c r="D79" s="85" t="str">
        <f>'11+'!D155</f>
        <v>03</v>
      </c>
      <c r="E79" s="85" t="str">
        <f>'11+'!E155</f>
        <v>01 3 02 76030</v>
      </c>
      <c r="F79" s="85">
        <f>'11+'!F155</f>
        <v>200</v>
      </c>
      <c r="G79" s="88">
        <f>+G80</f>
        <v>45</v>
      </c>
      <c r="H79" s="85">
        <f>'11+'!H155</f>
        <v>0</v>
      </c>
      <c r="I79" s="85">
        <f>'11+'!I155</f>
        <v>45</v>
      </c>
    </row>
    <row r="80" spans="1:9" ht="47.25">
      <c r="A80" s="86" t="str">
        <f>'11+'!A156</f>
        <v>Иные закупки товаров, работ и услуг для государственных (муниципальных) нужд</v>
      </c>
      <c r="B80" s="86"/>
      <c r="C80" s="85" t="str">
        <f>'11+'!C156</f>
        <v>10</v>
      </c>
      <c r="D80" s="85" t="str">
        <f>'11+'!D156</f>
        <v>03</v>
      </c>
      <c r="E80" s="85" t="str">
        <f>'11+'!E156</f>
        <v>01 3 02 76030</v>
      </c>
      <c r="F80" s="85">
        <f>'11+'!F156</f>
        <v>240</v>
      </c>
      <c r="G80" s="88">
        <f>+G81</f>
        <v>45</v>
      </c>
      <c r="H80" s="85">
        <f>'11+'!H156</f>
        <v>0</v>
      </c>
      <c r="I80" s="85">
        <f>'11+'!I156</f>
        <v>45</v>
      </c>
    </row>
    <row r="81" spans="1:9" ht="47.25">
      <c r="A81" s="86" t="str">
        <f>'11+'!A157</f>
        <v>Прочая закупка товаров, работ и услуг для государственных (муниципальных) нужд</v>
      </c>
      <c r="B81" s="86"/>
      <c r="C81" s="85" t="str">
        <f>'11+'!C157</f>
        <v>10</v>
      </c>
      <c r="D81" s="85" t="str">
        <f>'11+'!D157</f>
        <v>03</v>
      </c>
      <c r="E81" s="85" t="str">
        <f>'11+'!E157</f>
        <v>01 3 02 76030</v>
      </c>
      <c r="F81" s="85">
        <f>'11+'!F157</f>
        <v>244</v>
      </c>
      <c r="G81" s="88">
        <f>'11+'!G157</f>
        <v>45</v>
      </c>
      <c r="H81" s="85">
        <f>'11+'!H157</f>
        <v>0</v>
      </c>
      <c r="I81" s="85">
        <f>'11+'!I157</f>
        <v>45</v>
      </c>
    </row>
    <row r="82" spans="1:9" ht="31.5">
      <c r="A82" s="86" t="str">
        <f>'11+'!A158</f>
        <v>Социальное обеспечение и иные выплаты населению</v>
      </c>
      <c r="B82" s="86"/>
      <c r="C82" s="85" t="str">
        <f>'11+'!C158</f>
        <v>10</v>
      </c>
      <c r="D82" s="85" t="str">
        <f>'11+'!D158</f>
        <v>03</v>
      </c>
      <c r="E82" s="85" t="str">
        <f>'11+'!E158</f>
        <v>01 3 02 76030</v>
      </c>
      <c r="F82" s="85" t="str">
        <f>'11+'!F158</f>
        <v>300</v>
      </c>
      <c r="G82" s="88">
        <f>+G83</f>
        <v>3388.2</v>
      </c>
      <c r="H82" s="85">
        <f>'11+'!H158</f>
        <v>0</v>
      </c>
      <c r="I82" s="85">
        <f>'11+'!I158</f>
        <v>3388.2</v>
      </c>
    </row>
    <row r="83" spans="1:9" ht="31.5">
      <c r="A83" s="86" t="str">
        <f>'11+'!A159</f>
        <v>Публичные нормативные социальные выплаты гражданам</v>
      </c>
      <c r="B83" s="86"/>
      <c r="C83" s="85" t="str">
        <f>'11+'!C159</f>
        <v>10</v>
      </c>
      <c r="D83" s="85" t="str">
        <f>'11+'!D159</f>
        <v>03</v>
      </c>
      <c r="E83" s="85" t="str">
        <f>'11+'!E159</f>
        <v>01 3 02 76030</v>
      </c>
      <c r="F83" s="85" t="str">
        <f>'11+'!F159</f>
        <v>310</v>
      </c>
      <c r="G83" s="88">
        <f>+G84</f>
        <v>3388.2</v>
      </c>
      <c r="H83" s="85">
        <f>'11+'!H159</f>
        <v>0</v>
      </c>
      <c r="I83" s="85">
        <f>'11+'!I159</f>
        <v>3388.2</v>
      </c>
    </row>
    <row r="84" spans="1:9" ht="63">
      <c r="A84" s="86" t="str">
        <f>'11+'!A160</f>
        <v>Пособия, коменсации, меры социальной поддержки насления по публичным нормативным обязательствам</v>
      </c>
      <c r="B84" s="86"/>
      <c r="C84" s="85" t="str">
        <f>'11+'!C160</f>
        <v>10</v>
      </c>
      <c r="D84" s="85" t="str">
        <f>'11+'!D160</f>
        <v>03</v>
      </c>
      <c r="E84" s="85" t="str">
        <f>'11+'!E160</f>
        <v>01 3 02 76030</v>
      </c>
      <c r="F84" s="85" t="str">
        <f>'11+'!F160</f>
        <v>313</v>
      </c>
      <c r="G84" s="88">
        <f>'11+'!G160</f>
        <v>3388.2</v>
      </c>
      <c r="H84" s="85">
        <f>'11+'!H160</f>
        <v>0</v>
      </c>
      <c r="I84" s="85">
        <f>'11+'!I160</f>
        <v>3388.2</v>
      </c>
    </row>
    <row r="85" spans="1:9">
      <c r="A85" s="87" t="str">
        <f>+'11+'!A161</f>
        <v>"Охрана семьи и детства"</v>
      </c>
      <c r="B85" s="87"/>
      <c r="C85" s="88" t="str">
        <f>+'11+'!C161</f>
        <v>10</v>
      </c>
      <c r="D85" s="88" t="str">
        <f>+'11+'!D161</f>
        <v>04</v>
      </c>
      <c r="E85" s="88" t="str">
        <f>+'11+'!E161</f>
        <v>01 2 00 00000</v>
      </c>
      <c r="F85" s="88">
        <f>+'11+'!F161</f>
        <v>0</v>
      </c>
      <c r="G85" s="88">
        <f>+'11+'!G161</f>
        <v>19506.900000000001</v>
      </c>
      <c r="H85" s="85"/>
      <c r="I85" s="85"/>
    </row>
    <row r="86" spans="1:9" ht="63">
      <c r="A86" s="87" t="str">
        <f>+'11+'!A162</f>
        <v>Основное мероприятие: Социальные гарантии гражданам, осуществляющих уход за детьми до 1,5 лет</v>
      </c>
      <c r="B86" s="87"/>
      <c r="C86" s="88" t="str">
        <f>+'11+'!C162</f>
        <v>10</v>
      </c>
      <c r="D86" s="88" t="str">
        <f>+'11+'!D162</f>
        <v>04</v>
      </c>
      <c r="E86" s="88" t="str">
        <f>+'11+'!E162</f>
        <v>01 2 02 00000</v>
      </c>
      <c r="F86" s="88">
        <f>+'11+'!F162</f>
        <v>0</v>
      </c>
      <c r="G86" s="88">
        <f>+'11+'!G162</f>
        <v>19506.900000000001</v>
      </c>
      <c r="H86" s="85"/>
      <c r="I86" s="85"/>
    </row>
    <row r="87" spans="1:9" ht="141.75">
      <c r="A87" s="87" t="str">
        <f>+'11+'!A163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87" s="87"/>
      <c r="C87" s="88" t="str">
        <f>+'11+'!C163</f>
        <v>10</v>
      </c>
      <c r="D87" s="88" t="str">
        <f>+'11+'!D163</f>
        <v>04</v>
      </c>
      <c r="E87" s="88" t="str">
        <f>+'11+'!E163</f>
        <v>01 2 02 53800</v>
      </c>
      <c r="F87" s="88">
        <f>+'11+'!F163</f>
        <v>0</v>
      </c>
      <c r="G87" s="88">
        <f>+'11+'!G163</f>
        <v>19506.900000000001</v>
      </c>
      <c r="H87" s="85"/>
      <c r="I87" s="85"/>
    </row>
    <row r="88" spans="1:9" ht="31.5">
      <c r="A88" s="87" t="str">
        <f>+'11+'!A164</f>
        <v>Социальное обеспечение и иные выплаты населению</v>
      </c>
      <c r="B88" s="87"/>
      <c r="C88" s="88" t="str">
        <f>+'11+'!C164</f>
        <v>10</v>
      </c>
      <c r="D88" s="88" t="str">
        <f>+'11+'!D164</f>
        <v>04</v>
      </c>
      <c r="E88" s="88" t="str">
        <f>+'11+'!E164</f>
        <v>01 2 02 53800</v>
      </c>
      <c r="F88" s="88" t="str">
        <f>+'11+'!F164</f>
        <v>300</v>
      </c>
      <c r="G88" s="88">
        <f>+'11+'!G164</f>
        <v>19506.900000000001</v>
      </c>
      <c r="H88" s="85"/>
      <c r="I88" s="85"/>
    </row>
    <row r="89" spans="1:9" ht="31.5">
      <c r="A89" s="87" t="str">
        <f>+'11+'!A165</f>
        <v>Публичные нормативные социальные выплаты гражданам</v>
      </c>
      <c r="B89" s="87"/>
      <c r="C89" s="88" t="str">
        <f>+'11+'!C165</f>
        <v>10</v>
      </c>
      <c r="D89" s="88" t="str">
        <f>+'11+'!D165</f>
        <v>04</v>
      </c>
      <c r="E89" s="88" t="str">
        <f>+'11+'!E165</f>
        <v>01 2 02 53800</v>
      </c>
      <c r="F89" s="88" t="str">
        <f>+'11+'!F165</f>
        <v>310</v>
      </c>
      <c r="G89" s="88">
        <f>+'11+'!G165</f>
        <v>19506.900000000001</v>
      </c>
      <c r="H89" s="85"/>
      <c r="I89" s="85"/>
    </row>
    <row r="90" spans="1:9" ht="63">
      <c r="A90" s="87" t="str">
        <f>+'11+'!A166</f>
        <v>Пособия и компесации, меры социальной поддержки по публичным нормативным обязательствам</v>
      </c>
      <c r="B90" s="87"/>
      <c r="C90" s="88" t="str">
        <f>+'11+'!C166</f>
        <v>10</v>
      </c>
      <c r="D90" s="88" t="str">
        <f>+'11+'!D166</f>
        <v>04</v>
      </c>
      <c r="E90" s="88" t="str">
        <f>+'11+'!E166</f>
        <v>01 2 02 53800</v>
      </c>
      <c r="F90" s="88" t="str">
        <f>+'11+'!F166</f>
        <v>313</v>
      </c>
      <c r="G90" s="88">
        <f>+'11+'!G166</f>
        <v>19506.900000000001</v>
      </c>
      <c r="H90" s="85"/>
      <c r="I90" s="85"/>
    </row>
    <row r="91" spans="1:9" ht="31.5">
      <c r="A91" s="86" t="str">
        <f>'11+'!A167</f>
        <v>Другие вопросы в области социальной политики</v>
      </c>
      <c r="B91" s="86"/>
      <c r="C91" s="85" t="str">
        <f>'11+'!C167</f>
        <v>10</v>
      </c>
      <c r="D91" s="85" t="str">
        <f>'11+'!D167</f>
        <v>06</v>
      </c>
      <c r="E91" s="85" t="str">
        <f>'11+'!E167</f>
        <v xml:space="preserve">         </v>
      </c>
      <c r="F91" s="85" t="str">
        <f>'11+'!F167</f>
        <v xml:space="preserve">   </v>
      </c>
      <c r="G91" s="88">
        <f>+G92</f>
        <v>3147.7300000000005</v>
      </c>
      <c r="H91" s="85">
        <f>'11+'!H167</f>
        <v>0</v>
      </c>
      <c r="I91" s="85">
        <f>'11+'!I167</f>
        <v>3147.7300000000005</v>
      </c>
    </row>
    <row r="92" spans="1:9" ht="63">
      <c r="A92" s="86" t="str">
        <f>'11+'!A168</f>
        <v>Подпрограмма "Обеспечение реализации муниципальной программы и прочие мероприятия"</v>
      </c>
      <c r="B92" s="86"/>
      <c r="C92" s="85">
        <f>'11+'!C168</f>
        <v>10</v>
      </c>
      <c r="D92" s="85" t="str">
        <f>'11+'!D168</f>
        <v>06</v>
      </c>
      <c r="E92" s="85" t="str">
        <f>'11+'!E168</f>
        <v>01 4 00 00000</v>
      </c>
      <c r="F92" s="85" t="str">
        <f>'11+'!F168</f>
        <v xml:space="preserve">   </v>
      </c>
      <c r="G92" s="88">
        <f>+G93+G107</f>
        <v>3147.7300000000005</v>
      </c>
      <c r="H92" s="85">
        <f>'11+'!H168</f>
        <v>0</v>
      </c>
      <c r="I92" s="85">
        <f>'11+'!I168</f>
        <v>3147.7300000000005</v>
      </c>
    </row>
    <row r="93" spans="1:9" ht="63">
      <c r="A93" s="86" t="str">
        <f>'11+'!A169</f>
        <v>Основное мероприятие:Обеспечение деятельности органа социальной защиты</v>
      </c>
      <c r="B93" s="86"/>
      <c r="C93" s="85">
        <f>'11+'!C169</f>
        <v>10</v>
      </c>
      <c r="D93" s="85" t="str">
        <f>'11+'!D169</f>
        <v>06</v>
      </c>
      <c r="E93" s="85" t="str">
        <f>'11+'!E169</f>
        <v>01 4 01 00000</v>
      </c>
      <c r="F93" s="85">
        <f>'11+'!F169</f>
        <v>0</v>
      </c>
      <c r="G93" s="88">
        <f>+G94</f>
        <v>2852.4300000000003</v>
      </c>
      <c r="H93" s="85">
        <f>'11+'!H169</f>
        <v>0</v>
      </c>
      <c r="I93" s="85">
        <f>'11+'!I169</f>
        <v>2852.4300000000003</v>
      </c>
    </row>
    <row r="94" spans="1:9" ht="47.25">
      <c r="A94" s="86" t="str">
        <f>'11+'!A170</f>
        <v>Обеспечение деятельности органов местного самоуправления</v>
      </c>
      <c r="B94" s="86"/>
      <c r="C94" s="85">
        <f>'11+'!C170</f>
        <v>10</v>
      </c>
      <c r="D94" s="85" t="str">
        <f>'11+'!D170</f>
        <v>06</v>
      </c>
      <c r="E94" s="85" t="str">
        <f>'11+'!E170</f>
        <v>01 4 01 00019</v>
      </c>
      <c r="F94" s="85" t="str">
        <f>'11+'!F170</f>
        <v xml:space="preserve">   </v>
      </c>
      <c r="G94" s="88">
        <f>+G95+G99+G103</f>
        <v>2852.4300000000003</v>
      </c>
      <c r="H94" s="85">
        <f>'11+'!H170</f>
        <v>0</v>
      </c>
      <c r="I94" s="85">
        <f>'11+'!I170</f>
        <v>2852.4300000000003</v>
      </c>
    </row>
    <row r="95" spans="1:9" ht="47.25">
      <c r="A95" s="86" t="str">
        <f>'11+'!A171</f>
        <v>Расходы на выплаты персоналу государственных (муниципальных) органов</v>
      </c>
      <c r="B95" s="86"/>
      <c r="C95" s="85">
        <f>'11+'!C171</f>
        <v>10</v>
      </c>
      <c r="D95" s="85" t="str">
        <f>'11+'!D171</f>
        <v>06</v>
      </c>
      <c r="E95" s="85" t="str">
        <f>'11+'!E171</f>
        <v>01 4 01 00019</v>
      </c>
      <c r="F95" s="85" t="str">
        <f>'11+'!F171</f>
        <v>120</v>
      </c>
      <c r="G95" s="88">
        <f>+G96+G97+G98</f>
        <v>2632.4300000000003</v>
      </c>
      <c r="H95" s="85">
        <f>'11+'!H171</f>
        <v>0</v>
      </c>
      <c r="I95" s="85">
        <f>'11+'!I171</f>
        <v>2632.4300000000003</v>
      </c>
    </row>
    <row r="96" spans="1:9" ht="31.5">
      <c r="A96" s="86" t="str">
        <f>'11+'!A172</f>
        <v>Фонд оплаты труда и страховые взносы</v>
      </c>
      <c r="B96" s="86"/>
      <c r="C96" s="85">
        <f>'11+'!C172</f>
        <v>10</v>
      </c>
      <c r="D96" s="85" t="str">
        <f>'11+'!D172</f>
        <v>06</v>
      </c>
      <c r="E96" s="85" t="str">
        <f>'11+'!E172</f>
        <v>01 4 01 00019</v>
      </c>
      <c r="F96" s="85" t="str">
        <f>'11+'!F172</f>
        <v>121</v>
      </c>
      <c r="G96" s="88">
        <f>'11+'!G172</f>
        <v>2009.39</v>
      </c>
      <c r="H96" s="85">
        <f>'11+'!H172</f>
        <v>0</v>
      </c>
      <c r="I96" s="85">
        <f>'11+'!I172</f>
        <v>2009.39</v>
      </c>
    </row>
    <row r="97" spans="1:9" ht="47.25">
      <c r="A97" s="86" t="str">
        <f>'11+'!A173</f>
        <v>Иные выплаты персоналу, за исключением фонда оплаты труда</v>
      </c>
      <c r="B97" s="86"/>
      <c r="C97" s="85">
        <f>'11+'!C173</f>
        <v>10</v>
      </c>
      <c r="D97" s="85" t="str">
        <f>'11+'!D173</f>
        <v>06</v>
      </c>
      <c r="E97" s="85" t="str">
        <f>'11+'!E173</f>
        <v>01 4 01 00019</v>
      </c>
      <c r="F97" s="85" t="str">
        <f>'11+'!F173</f>
        <v>122</v>
      </c>
      <c r="G97" s="88">
        <f>'11+'!G173</f>
        <v>16.2</v>
      </c>
      <c r="H97" s="85">
        <f>'11+'!H173</f>
        <v>0</v>
      </c>
      <c r="I97" s="85">
        <f>'11+'!I173</f>
        <v>16.2</v>
      </c>
    </row>
    <row r="98" spans="1:9" ht="94.5">
      <c r="A98" s="86" t="str">
        <f>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8" s="86"/>
      <c r="C98" s="85">
        <f>'11+'!C174</f>
        <v>10</v>
      </c>
      <c r="D98" s="85" t="str">
        <f>'11+'!D174</f>
        <v>06</v>
      </c>
      <c r="E98" s="85" t="str">
        <f>'11+'!E174</f>
        <v>01 4 01 00019</v>
      </c>
      <c r="F98" s="85" t="str">
        <f>'11+'!F174</f>
        <v>129</v>
      </c>
      <c r="G98" s="88">
        <f>'11+'!G174</f>
        <v>606.84</v>
      </c>
      <c r="H98" s="85">
        <f>'11+'!H174</f>
        <v>0</v>
      </c>
      <c r="I98" s="85">
        <f>'11+'!I174</f>
        <v>606.84</v>
      </c>
    </row>
    <row r="99" spans="1:9" ht="47.25">
      <c r="A99" s="86" t="str">
        <f>'11+'!A175</f>
        <v>Закупка товаров, работ и услуг для государственных (муниципальных) нужд</v>
      </c>
      <c r="B99" s="86"/>
      <c r="C99" s="85">
        <f>'11+'!C175</f>
        <v>10</v>
      </c>
      <c r="D99" s="85" t="str">
        <f>'11+'!D175</f>
        <v>06</v>
      </c>
      <c r="E99" s="85" t="str">
        <f>'11+'!E175</f>
        <v>01 4 01 00019</v>
      </c>
      <c r="F99" s="85" t="str">
        <f>'11+'!F175</f>
        <v>200</v>
      </c>
      <c r="G99" s="88">
        <f>+G100</f>
        <v>200</v>
      </c>
      <c r="H99" s="85">
        <f>'11+'!H175</f>
        <v>0</v>
      </c>
      <c r="I99" s="85">
        <f>'11+'!I175</f>
        <v>200</v>
      </c>
    </row>
    <row r="100" spans="1:9" ht="47.25">
      <c r="A100" s="86" t="str">
        <f>'11+'!A176</f>
        <v>Иные закупки товаров, работ и услуг для государственных (муниципальных) нужд</v>
      </c>
      <c r="B100" s="86"/>
      <c r="C100" s="85">
        <f>'11+'!C176</f>
        <v>10</v>
      </c>
      <c r="D100" s="85" t="str">
        <f>'11+'!D176</f>
        <v>06</v>
      </c>
      <c r="E100" s="85" t="str">
        <f>'11+'!E176</f>
        <v>01 4 01 00019</v>
      </c>
      <c r="F100" s="85" t="str">
        <f>'11+'!F176</f>
        <v>240</v>
      </c>
      <c r="G100" s="88">
        <f>+G101+G102</f>
        <v>200</v>
      </c>
      <c r="H100" s="85">
        <f>'11+'!H176</f>
        <v>0</v>
      </c>
      <c r="I100" s="85">
        <f>'11+'!I176</f>
        <v>200</v>
      </c>
    </row>
    <row r="101" spans="1:9" ht="47.25">
      <c r="A101" s="86" t="str">
        <f>'11+'!A177</f>
        <v>Закупка товаров, работ, услкг в сфере информационно- коммуникационных технологий</v>
      </c>
      <c r="B101" s="86"/>
      <c r="C101" s="85">
        <f>'11+'!C177</f>
        <v>10</v>
      </c>
      <c r="D101" s="85" t="str">
        <f>'11+'!D177</f>
        <v>06</v>
      </c>
      <c r="E101" s="85" t="str">
        <f>'11+'!E177</f>
        <v>01 4 01 00019</v>
      </c>
      <c r="F101" s="85" t="str">
        <f>'11+'!F177</f>
        <v>242</v>
      </c>
      <c r="G101" s="88">
        <f>'11+'!G177</f>
        <v>172</v>
      </c>
      <c r="H101" s="85">
        <f>'11+'!H177</f>
        <v>0</v>
      </c>
      <c r="I101" s="85">
        <f>'11+'!I177</f>
        <v>172</v>
      </c>
    </row>
    <row r="102" spans="1:9" ht="47.25">
      <c r="A102" s="86" t="str">
        <f>'11+'!A178</f>
        <v>Прочая закупка товаров, работ и услуг для государственных (муниципальных) нужд</v>
      </c>
      <c r="B102" s="86"/>
      <c r="C102" s="85">
        <f>'11+'!C178</f>
        <v>10</v>
      </c>
      <c r="D102" s="85" t="str">
        <f>'11+'!D178</f>
        <v>06</v>
      </c>
      <c r="E102" s="85" t="str">
        <f>'11+'!E178</f>
        <v>01 4 01 00019</v>
      </c>
      <c r="F102" s="85" t="str">
        <f>'11+'!F178</f>
        <v>244</v>
      </c>
      <c r="G102" s="88">
        <f>'11+'!G178</f>
        <v>28</v>
      </c>
      <c r="H102" s="85">
        <f>'11+'!H178</f>
        <v>0</v>
      </c>
      <c r="I102" s="85">
        <f>'11+'!I178</f>
        <v>28</v>
      </c>
    </row>
    <row r="103" spans="1:9">
      <c r="A103" s="86" t="str">
        <f>'11+'!A179</f>
        <v>Иные бюджетные ассигнования</v>
      </c>
      <c r="B103" s="86"/>
      <c r="C103" s="85">
        <f>'11+'!C179</f>
        <v>10</v>
      </c>
      <c r="D103" s="85" t="str">
        <f>'11+'!D179</f>
        <v>06</v>
      </c>
      <c r="E103" s="85" t="str">
        <f>'11+'!E179</f>
        <v>01 4 01 00019</v>
      </c>
      <c r="F103" s="85" t="str">
        <f>'11+'!F179</f>
        <v>800</v>
      </c>
      <c r="G103" s="88">
        <f>+G104</f>
        <v>20</v>
      </c>
      <c r="H103" s="85">
        <f>'11+'!H179</f>
        <v>0</v>
      </c>
      <c r="I103" s="85">
        <f>'11+'!I179</f>
        <v>20</v>
      </c>
    </row>
    <row r="104" spans="1:9" ht="31.5">
      <c r="A104" s="86" t="str">
        <f>'11+'!A180</f>
        <v>Уплата налогов, сборов, и иных платежей</v>
      </c>
      <c r="B104" s="86"/>
      <c r="C104" s="85">
        <f>'11+'!C180</f>
        <v>10</v>
      </c>
      <c r="D104" s="85" t="str">
        <f>'11+'!D180</f>
        <v>06</v>
      </c>
      <c r="E104" s="85" t="str">
        <f>'11+'!E180</f>
        <v>01 4 01 00019</v>
      </c>
      <c r="F104" s="85" t="str">
        <f>'11+'!F180</f>
        <v>850</v>
      </c>
      <c r="G104" s="88">
        <f>+G105+G106</f>
        <v>20</v>
      </c>
      <c r="H104" s="85">
        <f>'11+'!H180</f>
        <v>0</v>
      </c>
      <c r="I104" s="85">
        <f>'11+'!I180</f>
        <v>20</v>
      </c>
    </row>
    <row r="105" spans="1:9" ht="47.25">
      <c r="A105" s="86" t="str">
        <f>'11+'!A181</f>
        <v>Уплата налога на имущество организаций и земельного налога</v>
      </c>
      <c r="B105" s="86"/>
      <c r="C105" s="85">
        <f>'11+'!C181</f>
        <v>10</v>
      </c>
      <c r="D105" s="85" t="str">
        <f>'11+'!D181</f>
        <v>06</v>
      </c>
      <c r="E105" s="85" t="str">
        <f>'11+'!E181</f>
        <v>01 4 01 00019</v>
      </c>
      <c r="F105" s="85" t="str">
        <f>'11+'!F181</f>
        <v>851</v>
      </c>
      <c r="G105" s="88">
        <f>'11+'!G181</f>
        <v>20</v>
      </c>
      <c r="H105" s="85">
        <f>'11+'!H181</f>
        <v>0</v>
      </c>
      <c r="I105" s="85">
        <f>'11+'!I181</f>
        <v>20</v>
      </c>
    </row>
    <row r="106" spans="1:9" s="185" customFormat="1" ht="26.25" customHeight="1">
      <c r="A106" s="186" t="str">
        <f>+'11+'!A182</f>
        <v>Уплата иных платежей</v>
      </c>
      <c r="B106" s="184" t="str">
        <f>+'11+'!B182</f>
        <v>804</v>
      </c>
      <c r="C106" s="184">
        <f>+'11+'!C182</f>
        <v>10</v>
      </c>
      <c r="D106" s="184" t="str">
        <f>+'11+'!D182</f>
        <v>06</v>
      </c>
      <c r="E106" s="184" t="str">
        <f>+'11+'!E182</f>
        <v>01 4 01 00019</v>
      </c>
      <c r="F106" s="184" t="str">
        <f>+'11+'!F182</f>
        <v>853</v>
      </c>
      <c r="G106" s="184">
        <f>+'11+'!G182</f>
        <v>0</v>
      </c>
      <c r="H106" s="184">
        <f>+'11+'!H182</f>
        <v>0</v>
      </c>
      <c r="I106" s="184">
        <f>+'11+'!I182</f>
        <v>0</v>
      </c>
    </row>
    <row r="107" spans="1:9" ht="94.5">
      <c r="A107" s="86" t="str">
        <f>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107" s="86"/>
      <c r="C107" s="85">
        <f>'11+'!C183</f>
        <v>10</v>
      </c>
      <c r="D107" s="85" t="str">
        <f>'11+'!D183</f>
        <v>06</v>
      </c>
      <c r="E107" s="85" t="str">
        <f>'11+'!E183</f>
        <v>01 4 02 00000</v>
      </c>
      <c r="F107" s="85">
        <f>'11+'!F183</f>
        <v>0</v>
      </c>
      <c r="G107" s="88">
        <f>+G108</f>
        <v>295.3</v>
      </c>
      <c r="H107" s="85">
        <f>'11+'!H183</f>
        <v>0</v>
      </c>
      <c r="I107" s="85">
        <f>'11+'!I183</f>
        <v>295.3</v>
      </c>
    </row>
    <row r="108" spans="1:9" ht="94.5">
      <c r="A108" s="86" t="str">
        <f>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108" s="86"/>
      <c r="C108" s="85" t="str">
        <f>'11+'!C184</f>
        <v>10</v>
      </c>
      <c r="D108" s="85" t="str">
        <f>'11+'!D184</f>
        <v>06</v>
      </c>
      <c r="E108" s="85" t="str">
        <f>'11+'!E184</f>
        <v>01 4 02 76040</v>
      </c>
      <c r="F108" s="85" t="str">
        <f>'11+'!F184</f>
        <v xml:space="preserve">   </v>
      </c>
      <c r="G108" s="88">
        <f>+G109+G112</f>
        <v>295.3</v>
      </c>
      <c r="H108" s="85">
        <f>'11+'!H184</f>
        <v>0</v>
      </c>
      <c r="I108" s="85">
        <f>'11+'!I184</f>
        <v>295.3</v>
      </c>
    </row>
    <row r="109" spans="1:9">
      <c r="A109" s="86" t="str">
        <f>'11+'!A185</f>
        <v>Межбюджетные трансферты</v>
      </c>
      <c r="B109" s="86"/>
      <c r="C109" s="85" t="str">
        <f>'11+'!C185</f>
        <v>10</v>
      </c>
      <c r="D109" s="85" t="str">
        <f>'11+'!D185</f>
        <v>06</v>
      </c>
      <c r="E109" s="85" t="str">
        <f>'11+'!E185</f>
        <v>01 4 02 76040</v>
      </c>
      <c r="F109" s="85" t="str">
        <f>'11+'!F185</f>
        <v>100</v>
      </c>
      <c r="G109" s="88">
        <f>+G110</f>
        <v>0</v>
      </c>
      <c r="H109" s="85">
        <f>'11+'!H185</f>
        <v>0</v>
      </c>
      <c r="I109" s="85">
        <f>'11+'!I185</f>
        <v>0</v>
      </c>
    </row>
    <row r="110" spans="1:9" ht="31.5">
      <c r="A110" s="86" t="str">
        <f>'11+'!A186</f>
        <v>Расходы на выплаты персоналу казенных учреждений</v>
      </c>
      <c r="B110" s="86"/>
      <c r="C110" s="85" t="str">
        <f>'11+'!C186</f>
        <v>10</v>
      </c>
      <c r="D110" s="85" t="str">
        <f>'11+'!D186</f>
        <v>06</v>
      </c>
      <c r="E110" s="85" t="str">
        <f>'11+'!E186</f>
        <v>01 4 02 76040</v>
      </c>
      <c r="F110" s="85" t="str">
        <f>'11+'!F186</f>
        <v>110</v>
      </c>
      <c r="G110" s="88">
        <f>+G111</f>
        <v>0</v>
      </c>
      <c r="H110" s="85">
        <f>'11+'!H186</f>
        <v>0</v>
      </c>
      <c r="I110" s="85">
        <f>'11+'!I186</f>
        <v>0</v>
      </c>
    </row>
    <row r="111" spans="1:9" ht="47.25">
      <c r="A111" s="86" t="str">
        <f>'11+'!A187</f>
        <v>Иные выплаты персоналу, за исключением фонда оплаты труда</v>
      </c>
      <c r="B111" s="86"/>
      <c r="C111" s="85" t="str">
        <f>'11+'!C187</f>
        <v>10</v>
      </c>
      <c r="D111" s="85" t="str">
        <f>'11+'!D187</f>
        <v>06</v>
      </c>
      <c r="E111" s="85" t="str">
        <f>'11+'!E187</f>
        <v>01 4 02 76040</v>
      </c>
      <c r="F111" s="85" t="str">
        <f>'11+'!F187</f>
        <v>112</v>
      </c>
      <c r="G111" s="88">
        <f>'11+'!G187</f>
        <v>0</v>
      </c>
      <c r="H111" s="85">
        <f>'11+'!H187</f>
        <v>0</v>
      </c>
      <c r="I111" s="85">
        <f>'11+'!I187</f>
        <v>0</v>
      </c>
    </row>
    <row r="112" spans="1:9" ht="47.25">
      <c r="A112" s="86" t="str">
        <f>'11+'!A188</f>
        <v>Закупка товаров, работ и услуг для государственных (муниципальных) нужд</v>
      </c>
      <c r="B112" s="86"/>
      <c r="C112" s="85">
        <f>'11+'!C188</f>
        <v>10</v>
      </c>
      <c r="D112" s="85" t="str">
        <f>'11+'!D188</f>
        <v>06</v>
      </c>
      <c r="E112" s="85" t="str">
        <f>'11+'!E188</f>
        <v>01 4 02 76040</v>
      </c>
      <c r="F112" s="85" t="str">
        <f>'11+'!F188</f>
        <v>200</v>
      </c>
      <c r="G112" s="88">
        <f>+G113+G114</f>
        <v>295.3</v>
      </c>
      <c r="H112" s="85">
        <f>'11+'!H188</f>
        <v>0</v>
      </c>
      <c r="I112" s="85">
        <f>'11+'!I188</f>
        <v>295.3</v>
      </c>
    </row>
    <row r="113" spans="1:9" ht="47.25">
      <c r="A113" s="86" t="str">
        <f>'11+'!A189</f>
        <v>Закупка товаров, работ, услкг в сфере информационно- коммуникационных технологий</v>
      </c>
      <c r="B113" s="86"/>
      <c r="C113" s="85" t="str">
        <f>'11+'!C189</f>
        <v>10</v>
      </c>
      <c r="D113" s="85" t="str">
        <f>'11+'!D189</f>
        <v>06</v>
      </c>
      <c r="E113" s="85" t="str">
        <f>'11+'!E189</f>
        <v>01 4 02 76040</v>
      </c>
      <c r="F113" s="85" t="str">
        <f>'11+'!F189</f>
        <v>242</v>
      </c>
      <c r="G113" s="88">
        <f>'11+'!G189</f>
        <v>20.3</v>
      </c>
      <c r="H113" s="85">
        <f>'11+'!H189</f>
        <v>0</v>
      </c>
      <c r="I113" s="85">
        <f>'11+'!I189</f>
        <v>20.3</v>
      </c>
    </row>
    <row r="114" spans="1:9" ht="47.25">
      <c r="A114" s="86" t="str">
        <f>'11+'!A190</f>
        <v>Прочая закупка товаров, работ и услуг для государственных (муниципальных) нужд</v>
      </c>
      <c r="B114" s="86"/>
      <c r="C114" s="85" t="str">
        <f>'11+'!C190</f>
        <v>10</v>
      </c>
      <c r="D114" s="85" t="str">
        <f>'11+'!D190</f>
        <v>06</v>
      </c>
      <c r="E114" s="85" t="str">
        <f>'11+'!E190</f>
        <v>01 4 02 76040</v>
      </c>
      <c r="F114" s="85" t="str">
        <f>'11+'!F190</f>
        <v>244</v>
      </c>
      <c r="G114" s="88">
        <f>'11+'!G190</f>
        <v>275</v>
      </c>
      <c r="H114" s="85">
        <f>'11+'!H190</f>
        <v>0</v>
      </c>
      <c r="I114" s="85">
        <f>'11+'!I190</f>
        <v>275</v>
      </c>
    </row>
    <row r="115" spans="1:9" s="90" customFormat="1" ht="31.5">
      <c r="A115" s="352" t="s">
        <v>785</v>
      </c>
      <c r="B115" s="352"/>
      <c r="C115" s="92"/>
      <c r="D115" s="92"/>
      <c r="E115" s="92" t="s">
        <v>399</v>
      </c>
      <c r="F115" s="92"/>
      <c r="G115" s="348">
        <f>G116+G122+G128</f>
        <v>80</v>
      </c>
      <c r="H115" s="92"/>
      <c r="I115" s="92"/>
    </row>
    <row r="116" spans="1:9" ht="63" hidden="1">
      <c r="A116" s="86" t="str">
        <f>+'11+'!A429</f>
        <v>Предупреждение и ликвидация последствий чрезвычайных ситуаций реализация мер пожарной безопасности</v>
      </c>
      <c r="B116" s="86"/>
      <c r="C116" s="85" t="str">
        <f>+'11+'!C429</f>
        <v>01</v>
      </c>
      <c r="D116" s="85" t="str">
        <f>+'11+'!D429</f>
        <v>04</v>
      </c>
      <c r="E116" s="85" t="str">
        <f>+'11+'!E429</f>
        <v>77 1 00 00000</v>
      </c>
      <c r="F116" s="85">
        <f>+'11+'!F429</f>
        <v>0</v>
      </c>
      <c r="G116" s="88">
        <f>+G117</f>
        <v>0</v>
      </c>
      <c r="H116" s="85">
        <f>+'11+'!H429</f>
        <v>0</v>
      </c>
      <c r="I116" s="85">
        <f>+'11+'!I429</f>
        <v>150</v>
      </c>
    </row>
    <row r="117" spans="1:9" ht="31.5" hidden="1">
      <c r="A117" s="86" t="str">
        <f>+'11+'!A430</f>
        <v>Основное мероприятие : "резервные фонды"</v>
      </c>
      <c r="B117" s="86"/>
      <c r="C117" s="85" t="str">
        <f>+'11+'!C430</f>
        <v>01</v>
      </c>
      <c r="D117" s="85" t="str">
        <f>+'11+'!D430</f>
        <v>04</v>
      </c>
      <c r="E117" s="85" t="str">
        <f>+'11+'!E430</f>
        <v>77 1 01 00000</v>
      </c>
      <c r="F117" s="85">
        <f>+'11+'!F430</f>
        <v>0</v>
      </c>
      <c r="G117" s="88">
        <f>+G118</f>
        <v>0</v>
      </c>
      <c r="H117" s="85">
        <f>+'11+'!H430</f>
        <v>0</v>
      </c>
      <c r="I117" s="85">
        <f>+'11+'!I430</f>
        <v>150</v>
      </c>
    </row>
    <row r="118" spans="1:9" hidden="1">
      <c r="A118" s="86" t="str">
        <f>+'11+'!A431</f>
        <v>Резервные средства</v>
      </c>
      <c r="B118" s="86"/>
      <c r="C118" s="85" t="str">
        <f>+'11+'!C431</f>
        <v>01</v>
      </c>
      <c r="D118" s="85" t="str">
        <f>+'11+'!D431</f>
        <v>04</v>
      </c>
      <c r="E118" s="85" t="str">
        <f>+'11+'!E431</f>
        <v>77 1 01 07008</v>
      </c>
      <c r="F118" s="85">
        <f>+'11+'!F431</f>
        <v>0</v>
      </c>
      <c r="G118" s="88">
        <f>+G119</f>
        <v>0</v>
      </c>
      <c r="H118" s="85">
        <f>+'11+'!H431</f>
        <v>0</v>
      </c>
      <c r="I118" s="85">
        <f>+'11+'!I431</f>
        <v>150</v>
      </c>
    </row>
    <row r="119" spans="1:9" ht="47.25" hidden="1">
      <c r="A119" s="86" t="str">
        <f>+'11+'!A432</f>
        <v>Закупка товаров, работ и услуг для государственных (муниципальных) нужд</v>
      </c>
      <c r="B119" s="86"/>
      <c r="C119" s="85" t="str">
        <f>+'11+'!C432</f>
        <v>01</v>
      </c>
      <c r="D119" s="85" t="str">
        <f>+'11+'!D432</f>
        <v>04</v>
      </c>
      <c r="E119" s="85" t="str">
        <f>+'11+'!E432</f>
        <v>77 1 01 07008</v>
      </c>
      <c r="F119" s="85" t="str">
        <f>+'11+'!F432</f>
        <v>200</v>
      </c>
      <c r="G119" s="88">
        <f>+G120</f>
        <v>0</v>
      </c>
      <c r="H119" s="85">
        <f>+'11+'!H432</f>
        <v>0</v>
      </c>
      <c r="I119" s="85">
        <f>+'11+'!I432</f>
        <v>150</v>
      </c>
    </row>
    <row r="120" spans="1:9" ht="47.25" hidden="1">
      <c r="A120" s="86" t="str">
        <f>+'11+'!A433</f>
        <v>Иные закупки товаров, работ и услуг для государственных (муниципальных) нужд</v>
      </c>
      <c r="B120" s="86"/>
      <c r="C120" s="85" t="str">
        <f>+'11+'!C433</f>
        <v>01</v>
      </c>
      <c r="D120" s="85" t="str">
        <f>+'11+'!D433</f>
        <v>04</v>
      </c>
      <c r="E120" s="85" t="str">
        <f>+'11+'!E433</f>
        <v>77 1 01 07008</v>
      </c>
      <c r="F120" s="85" t="str">
        <f>+'11+'!F433</f>
        <v>240</v>
      </c>
      <c r="G120" s="88">
        <f>+G121</f>
        <v>0</v>
      </c>
      <c r="H120" s="85">
        <f>+'11+'!H433</f>
        <v>0</v>
      </c>
      <c r="I120" s="85">
        <f>+'11+'!I433</f>
        <v>150</v>
      </c>
    </row>
    <row r="121" spans="1:9" ht="47.25" hidden="1">
      <c r="A121" s="86" t="str">
        <f>+'11+'!A434</f>
        <v>Прочая закупка товаров, работ и услуг для государственных (муниципальных) нужд</v>
      </c>
      <c r="B121" s="86"/>
      <c r="C121" s="85" t="str">
        <f>+'11+'!C434</f>
        <v>01</v>
      </c>
      <c r="D121" s="85" t="str">
        <f>+'11+'!D434</f>
        <v>04</v>
      </c>
      <c r="E121" s="85" t="str">
        <f>+'11+'!E434</f>
        <v>77 1 01 07008</v>
      </c>
      <c r="F121" s="85" t="str">
        <f>+'11+'!F434</f>
        <v>244</v>
      </c>
      <c r="H121" s="85">
        <f>+'11+'!H434</f>
        <v>0</v>
      </c>
      <c r="I121" s="85">
        <f>+'11+'!I434</f>
        <v>150</v>
      </c>
    </row>
    <row r="122" spans="1:9" hidden="1">
      <c r="A122" s="86" t="str">
        <f>+'11+'!A441</f>
        <v>Резервные фонды</v>
      </c>
      <c r="B122" s="86"/>
      <c r="C122" s="85" t="str">
        <f>+'11+'!C441</f>
        <v>01</v>
      </c>
      <c r="D122" s="85" t="str">
        <f>+'11+'!D441</f>
        <v>11</v>
      </c>
      <c r="E122" s="85" t="str">
        <f>+'11+'!E441</f>
        <v xml:space="preserve">         </v>
      </c>
      <c r="F122" s="85" t="str">
        <f>+'11+'!F441</f>
        <v xml:space="preserve">   </v>
      </c>
      <c r="G122" s="88">
        <f>+G123</f>
        <v>0</v>
      </c>
      <c r="H122" s="85">
        <f>+'11+'!H441</f>
        <v>0</v>
      </c>
      <c r="I122" s="85">
        <f>+'11+'!I441</f>
        <v>0</v>
      </c>
    </row>
    <row r="123" spans="1:9" hidden="1">
      <c r="A123" s="86" t="str">
        <f>+'11+'!A442</f>
        <v>Программа "Безопасность"</v>
      </c>
      <c r="B123" s="86"/>
      <c r="C123" s="85" t="str">
        <f>+'11+'!C442</f>
        <v>01</v>
      </c>
      <c r="D123" s="85" t="str">
        <f>+'11+'!D442</f>
        <v>11</v>
      </c>
      <c r="E123" s="85" t="str">
        <f>+'11+'!E442</f>
        <v>77 0 00 00000</v>
      </c>
      <c r="F123" s="85" t="str">
        <f>+'11+'!F442</f>
        <v xml:space="preserve">   </v>
      </c>
      <c r="G123" s="88">
        <f>+G124</f>
        <v>0</v>
      </c>
      <c r="H123" s="85">
        <f>+'11+'!H442</f>
        <v>0</v>
      </c>
      <c r="I123" s="85">
        <f>+'11+'!I442</f>
        <v>0</v>
      </c>
    </row>
    <row r="124" spans="1:9" ht="63" hidden="1">
      <c r="A124" s="86" t="str">
        <f>+'11+'!A443</f>
        <v>Предупреждение и ликвидация последствий чрезвычайных ситуаций реализация мер пожарной безопасности</v>
      </c>
      <c r="B124" s="86"/>
      <c r="C124" s="85" t="str">
        <f>+'11+'!C443</f>
        <v>01</v>
      </c>
      <c r="D124" s="85" t="str">
        <f>+'11+'!D443</f>
        <v>11</v>
      </c>
      <c r="E124" s="85" t="str">
        <f>+'11+'!E443</f>
        <v>77 1 00 00000</v>
      </c>
      <c r="F124" s="85" t="str">
        <f>+'11+'!F443</f>
        <v xml:space="preserve">   </v>
      </c>
      <c r="G124" s="88">
        <f>+G125</f>
        <v>0</v>
      </c>
      <c r="H124" s="85">
        <f>+'11+'!H443</f>
        <v>0</v>
      </c>
      <c r="I124" s="85">
        <f>+'11+'!I443</f>
        <v>0</v>
      </c>
    </row>
    <row r="125" spans="1:9" ht="31.5" hidden="1">
      <c r="A125" s="86" t="str">
        <f>+'11+'!A444</f>
        <v>Основное мероприятие : "резервные фонды"</v>
      </c>
      <c r="B125" s="86"/>
      <c r="C125" s="85" t="str">
        <f>+'11+'!C444</f>
        <v>01</v>
      </c>
      <c r="D125" s="85" t="str">
        <f>+'11+'!D444</f>
        <v>11</v>
      </c>
      <c r="E125" s="85" t="str">
        <f>+'11+'!E444</f>
        <v>77 1 01 00000</v>
      </c>
      <c r="F125" s="85">
        <f>+'11+'!F444</f>
        <v>0</v>
      </c>
      <c r="G125" s="88">
        <f>+G126</f>
        <v>0</v>
      </c>
      <c r="H125" s="85">
        <f>+'11+'!H444</f>
        <v>0</v>
      </c>
      <c r="I125" s="85">
        <f>+'11+'!I444</f>
        <v>0</v>
      </c>
    </row>
    <row r="126" spans="1:9" hidden="1">
      <c r="A126" s="86" t="str">
        <f>+'11+'!A445</f>
        <v>Иные бюджетные ассигнования</v>
      </c>
      <c r="B126" s="86"/>
      <c r="C126" s="85" t="str">
        <f>+'11+'!C445</f>
        <v>01</v>
      </c>
      <c r="D126" s="85" t="str">
        <f>+'11+'!D445</f>
        <v>11</v>
      </c>
      <c r="E126" s="85" t="str">
        <f>+'11+'!E445</f>
        <v>77 1 01 07008</v>
      </c>
      <c r="F126" s="85" t="str">
        <f>+'11+'!F445</f>
        <v>300</v>
      </c>
      <c r="G126" s="88">
        <f>+G127</f>
        <v>0</v>
      </c>
      <c r="H126" s="85">
        <f>+'11+'!H445</f>
        <v>0</v>
      </c>
      <c r="I126" s="85">
        <f>+'11+'!I445</f>
        <v>0</v>
      </c>
    </row>
    <row r="127" spans="1:9" hidden="1">
      <c r="A127" s="86" t="str">
        <f>+'11+'!A446</f>
        <v>Резервные средства</v>
      </c>
      <c r="B127" s="86"/>
      <c r="C127" s="85" t="str">
        <f>+'11+'!C446</f>
        <v>01</v>
      </c>
      <c r="D127" s="85" t="str">
        <f>+'11+'!D446</f>
        <v>11</v>
      </c>
      <c r="E127" s="85" t="str">
        <f>+'11+'!E446</f>
        <v>77 1 01 07008</v>
      </c>
      <c r="F127" s="85" t="str">
        <f>+'11+'!F446</f>
        <v>360</v>
      </c>
      <c r="H127" s="85">
        <f>+'11+'!H446</f>
        <v>0</v>
      </c>
      <c r="I127" s="85">
        <f>+'11+'!I446</f>
        <v>0</v>
      </c>
    </row>
    <row r="128" spans="1:9" ht="31.5">
      <c r="A128" s="86" t="str">
        <f>+'11+'!A470</f>
        <v>Подпрограмма "Профилактика правонарушений"</v>
      </c>
      <c r="B128" s="86"/>
      <c r="C128" s="85" t="str">
        <f>+'11+'!C470</f>
        <v>01</v>
      </c>
      <c r="D128" s="85" t="str">
        <f>+'11+'!D470</f>
        <v>13</v>
      </c>
      <c r="E128" s="85" t="str">
        <f>+'11+'!E470</f>
        <v>02 2 00 00000</v>
      </c>
      <c r="F128" s="85" t="str">
        <f>+'11+'!F470</f>
        <v xml:space="preserve">   </v>
      </c>
      <c r="G128" s="88">
        <f>+G129</f>
        <v>80</v>
      </c>
      <c r="H128" s="85">
        <f>+'11+'!H470</f>
        <v>0</v>
      </c>
      <c r="I128" s="85">
        <f>+'11+'!I470</f>
        <v>80</v>
      </c>
    </row>
    <row r="129" spans="1:9" ht="110.25">
      <c r="A129" s="86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29" s="86"/>
      <c r="C129" s="85" t="str">
        <f>+'11+'!C471</f>
        <v>01</v>
      </c>
      <c r="D129" s="85" t="str">
        <f>+'11+'!D471</f>
        <v>13</v>
      </c>
      <c r="E129" s="85" t="str">
        <f>+'11+'!E471</f>
        <v>02 2 01 00000</v>
      </c>
      <c r="F129" s="85">
        <f>+'11+'!F471</f>
        <v>0</v>
      </c>
      <c r="G129" s="88">
        <f>+G130</f>
        <v>80</v>
      </c>
      <c r="H129" s="85">
        <f>+'11+'!H471</f>
        <v>0</v>
      </c>
      <c r="I129" s="85">
        <f>+'11+'!I471</f>
        <v>80</v>
      </c>
    </row>
    <row r="130" spans="1:9" ht="47.25">
      <c r="A130" s="86" t="str">
        <f>+'11+'!A472</f>
        <v>Закупка товаров, работ и услуг для государственных (муниципальных) нужд</v>
      </c>
      <c r="B130" s="86"/>
      <c r="C130" s="85" t="str">
        <f>+'11+'!C472</f>
        <v>01</v>
      </c>
      <c r="D130" s="85" t="str">
        <f>+'11+'!D472</f>
        <v>13</v>
      </c>
      <c r="E130" s="85" t="str">
        <f>+'11+'!E472</f>
        <v>02 2 01 04016</v>
      </c>
      <c r="F130" s="85">
        <f>+'11+'!F472</f>
        <v>200</v>
      </c>
      <c r="G130" s="88">
        <f>+G131</f>
        <v>80</v>
      </c>
      <c r="H130" s="85">
        <f>+'11+'!H472</f>
        <v>0</v>
      </c>
      <c r="I130" s="85">
        <f>+'11+'!I472</f>
        <v>80</v>
      </c>
    </row>
    <row r="131" spans="1:9" ht="47.25">
      <c r="A131" s="86" t="str">
        <f>+'11+'!A473</f>
        <v>Иные закупки товаров, работ и услуг для государственных (муниципальных) нужд</v>
      </c>
      <c r="B131" s="86"/>
      <c r="C131" s="85" t="str">
        <f>+'11+'!C473</f>
        <v>01</v>
      </c>
      <c r="D131" s="85" t="str">
        <f>+'11+'!D473</f>
        <v>13</v>
      </c>
      <c r="E131" s="85" t="str">
        <f>+'11+'!E473</f>
        <v>02 2 01 04016</v>
      </c>
      <c r="F131" s="85">
        <f>+'11+'!F473</f>
        <v>240</v>
      </c>
      <c r="G131" s="88">
        <f>+G132</f>
        <v>80</v>
      </c>
      <c r="H131" s="85">
        <f>+'11+'!H473</f>
        <v>0</v>
      </c>
      <c r="I131" s="85">
        <f>+'11+'!I473</f>
        <v>80</v>
      </c>
    </row>
    <row r="132" spans="1:9" ht="47.25">
      <c r="A132" s="86" t="str">
        <f>+'11+'!A474</f>
        <v>Прочая закупка товаров, работ и услуг для государственных (муниципальных) нужд</v>
      </c>
      <c r="B132" s="86"/>
      <c r="C132" s="85" t="str">
        <f>+'11+'!C474</f>
        <v>01</v>
      </c>
      <c r="D132" s="85" t="str">
        <f>+'11+'!D474</f>
        <v>13</v>
      </c>
      <c r="E132" s="85" t="str">
        <f>+'11+'!E474</f>
        <v>02 2 01 04016</v>
      </c>
      <c r="F132" s="85">
        <f>+'11+'!F474</f>
        <v>244</v>
      </c>
      <c r="G132" s="88">
        <f>+'11+'!G474</f>
        <v>80</v>
      </c>
      <c r="H132" s="85">
        <f>+'11+'!H474</f>
        <v>0</v>
      </c>
      <c r="I132" s="85">
        <f>+'11+'!I474</f>
        <v>80</v>
      </c>
    </row>
    <row r="133" spans="1:9" s="90" customFormat="1" ht="47.25">
      <c r="A133" s="352" t="str">
        <f>+'11+'!A565</f>
        <v>Программа "Содержание и развитие муниципального хозяйства"</v>
      </c>
      <c r="B133" s="352"/>
      <c r="C133" s="92"/>
      <c r="D133" s="92"/>
      <c r="E133" s="92" t="str">
        <f>+'11+'!E565</f>
        <v>03 0 00 00000</v>
      </c>
      <c r="F133" s="92">
        <f>+'11+'!F565</f>
        <v>0</v>
      </c>
      <c r="G133" s="348">
        <f>+G134+G140</f>
        <v>718</v>
      </c>
      <c r="H133" s="92">
        <f>+'11+'!H565</f>
        <v>0</v>
      </c>
      <c r="I133" s="92">
        <f>+'11+'!I565</f>
        <v>649</v>
      </c>
    </row>
    <row r="134" spans="1:9" ht="31.5">
      <c r="A134" s="86" t="str">
        <f>+'11+'!A566</f>
        <v>Подпрограмма "Благоустройство"</v>
      </c>
      <c r="B134" s="86"/>
      <c r="C134" s="85" t="str">
        <f>+'11+'!C566</f>
        <v>05</v>
      </c>
      <c r="D134" s="85" t="str">
        <f>+'11+'!D566</f>
        <v>03</v>
      </c>
      <c r="E134" s="85" t="str">
        <f>+'11+'!E566</f>
        <v>03 1 00 00000</v>
      </c>
      <c r="F134" s="85">
        <f>+'11+'!F566</f>
        <v>0</v>
      </c>
      <c r="G134" s="88">
        <f>+G135</f>
        <v>649</v>
      </c>
      <c r="H134" s="85">
        <f>+'11+'!H566</f>
        <v>0</v>
      </c>
      <c r="I134" s="85">
        <f>+'11+'!I566</f>
        <v>649</v>
      </c>
    </row>
    <row r="135" spans="1:9" ht="47.25">
      <c r="A135" s="86" t="str">
        <f>+'11+'!A567</f>
        <v>Основное мероприятие: Благоустройство территории поселения</v>
      </c>
      <c r="B135" s="86"/>
      <c r="C135" s="85" t="str">
        <f>+'11+'!C567</f>
        <v>05</v>
      </c>
      <c r="D135" s="85" t="str">
        <f>+'11+'!D567</f>
        <v>03</v>
      </c>
      <c r="E135" s="85" t="str">
        <f>+'11+'!E567</f>
        <v>03 1 01 00000</v>
      </c>
      <c r="F135" s="85">
        <f>+'11+'!F567</f>
        <v>0</v>
      </c>
      <c r="G135" s="88">
        <f>+G136</f>
        <v>649</v>
      </c>
      <c r="H135" s="85">
        <f>+'11+'!H567</f>
        <v>0</v>
      </c>
      <c r="I135" s="85">
        <f>+'11+'!I567</f>
        <v>649</v>
      </c>
    </row>
    <row r="136" spans="1:9" ht="31.5">
      <c r="A136" s="86" t="str">
        <f>+'11+'!A568</f>
        <v>Благоустройство территории поселения</v>
      </c>
      <c r="B136" s="86"/>
      <c r="C136" s="85" t="str">
        <f>+'11+'!C568</f>
        <v>05</v>
      </c>
      <c r="D136" s="85" t="str">
        <f>+'11+'!D568</f>
        <v>03</v>
      </c>
      <c r="E136" s="85" t="str">
        <f>+'11+'!E568</f>
        <v>03 1 01 07011</v>
      </c>
      <c r="F136" s="85">
        <f>+'11+'!F568</f>
        <v>0</v>
      </c>
      <c r="G136" s="88">
        <f>+G137</f>
        <v>649</v>
      </c>
      <c r="H136" s="85">
        <f>+'11+'!H568</f>
        <v>0</v>
      </c>
      <c r="I136" s="85">
        <f>+'11+'!I568</f>
        <v>649</v>
      </c>
    </row>
    <row r="137" spans="1:9" ht="47.25">
      <c r="A137" s="86" t="str">
        <f>+'11+'!A569</f>
        <v>Закупка товаров, работ и услуг для государственных (муниципальных) нужд</v>
      </c>
      <c r="B137" s="86"/>
      <c r="C137" s="85" t="str">
        <f>+'11+'!C569</f>
        <v>05</v>
      </c>
      <c r="D137" s="85" t="str">
        <f>+'11+'!D569</f>
        <v>03</v>
      </c>
      <c r="E137" s="85" t="str">
        <f>+'11+'!E569</f>
        <v>03 1 01 07011</v>
      </c>
      <c r="F137" s="85" t="str">
        <f>+'11+'!F569</f>
        <v>200</v>
      </c>
      <c r="G137" s="88">
        <f>+G138</f>
        <v>649</v>
      </c>
      <c r="H137" s="85">
        <f>+'11+'!H569</f>
        <v>0</v>
      </c>
      <c r="I137" s="85">
        <f>+'11+'!I569</f>
        <v>649</v>
      </c>
    </row>
    <row r="138" spans="1:9" ht="47.25">
      <c r="A138" s="86" t="str">
        <f>+'11+'!A570</f>
        <v>Иные закупки товаров, работ и услуг для государственных (муниципальных) нужд</v>
      </c>
      <c r="B138" s="86"/>
      <c r="C138" s="85" t="str">
        <f>+'11+'!C570</f>
        <v>05</v>
      </c>
      <c r="D138" s="85" t="str">
        <f>+'11+'!D570</f>
        <v>03</v>
      </c>
      <c r="E138" s="85" t="str">
        <f>+'11+'!E570</f>
        <v>03 1 01 07011</v>
      </c>
      <c r="F138" s="85" t="str">
        <f>+'11+'!F570</f>
        <v>240</v>
      </c>
      <c r="G138" s="88">
        <f>+G139</f>
        <v>649</v>
      </c>
      <c r="H138" s="85">
        <f>+'11+'!H570</f>
        <v>0</v>
      </c>
      <c r="I138" s="85">
        <f>+'11+'!I570</f>
        <v>649</v>
      </c>
    </row>
    <row r="139" spans="1:9" ht="47.25">
      <c r="A139" s="86" t="str">
        <f>+'11+'!A571</f>
        <v>Прочая закупка товаров, работ и услуг для государственных (муниципальных) нужд</v>
      </c>
      <c r="B139" s="86"/>
      <c r="C139" s="85" t="str">
        <f>+'11+'!C571</f>
        <v>05</v>
      </c>
      <c r="D139" s="85" t="str">
        <f>+'11+'!D571</f>
        <v>03</v>
      </c>
      <c r="E139" s="85" t="str">
        <f>+'11+'!E571</f>
        <v>03 1 01 07011</v>
      </c>
      <c r="F139" s="85" t="str">
        <f>+'11+'!F571</f>
        <v>244</v>
      </c>
      <c r="G139" s="88">
        <f>+'11+'!G571</f>
        <v>649</v>
      </c>
      <c r="H139" s="85">
        <f>+'11+'!H571</f>
        <v>0</v>
      </c>
      <c r="I139" s="85">
        <f>+'11+'!I571</f>
        <v>649</v>
      </c>
    </row>
    <row r="140" spans="1:9" ht="31.5">
      <c r="A140" s="86" t="str">
        <f>+'11+'!A546</f>
        <v>Подпрограмма "Развитие транспортной системы"</v>
      </c>
      <c r="B140" s="86"/>
      <c r="C140" s="85" t="str">
        <f>+'11+'!C546</f>
        <v>04</v>
      </c>
      <c r="D140" s="85" t="str">
        <f>+'11+'!D546</f>
        <v>09</v>
      </c>
      <c r="E140" s="85" t="str">
        <f>+'11+'!E546</f>
        <v>03 2 00 00000</v>
      </c>
      <c r="F140" s="85">
        <f>+'11+'!F546</f>
        <v>0</v>
      </c>
      <c r="G140" s="88">
        <f>+G141</f>
        <v>69</v>
      </c>
      <c r="H140" s="85">
        <f>+'11+'!H546</f>
        <v>0</v>
      </c>
      <c r="I140" s="85">
        <f>+'11+'!I546</f>
        <v>69</v>
      </c>
    </row>
    <row r="141" spans="1:9" ht="63">
      <c r="A141" s="86" t="str">
        <f>+'11+'!A547</f>
        <v>Основное мероприятие: "Организация пассажирских перевозок на маршрутах регулярного сообщения"</v>
      </c>
      <c r="B141" s="86"/>
      <c r="C141" s="85" t="str">
        <f>+'11+'!C547</f>
        <v>04</v>
      </c>
      <c r="D141" s="85" t="str">
        <f>+'11+'!D547</f>
        <v>09</v>
      </c>
      <c r="E141" s="85" t="str">
        <f>+'11+'!E547</f>
        <v>03 2 01 00000</v>
      </c>
      <c r="F141" s="85">
        <f>+'11+'!F547</f>
        <v>0</v>
      </c>
      <c r="G141" s="88">
        <f>+G142</f>
        <v>69</v>
      </c>
      <c r="H141" s="85">
        <f>+'11+'!H547</f>
        <v>0</v>
      </c>
      <c r="I141" s="85">
        <f>+'11+'!I547</f>
        <v>69</v>
      </c>
    </row>
    <row r="142" spans="1:9" ht="94.5">
      <c r="A142" s="86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142" s="86"/>
      <c r="C142" s="85" t="str">
        <f>+'11+'!C548</f>
        <v>04</v>
      </c>
      <c r="D142" s="85" t="str">
        <f>+'11+'!D548</f>
        <v>09</v>
      </c>
      <c r="E142" s="85" t="str">
        <f>+'11+'!E548</f>
        <v>03 2 01  07505</v>
      </c>
      <c r="F142" s="85">
        <f>+'11+'!F548</f>
        <v>0</v>
      </c>
      <c r="G142" s="88">
        <f>+G143</f>
        <v>69</v>
      </c>
      <c r="H142" s="85">
        <f>+'11+'!H548</f>
        <v>0</v>
      </c>
      <c r="I142" s="85">
        <f>+'11+'!I548</f>
        <v>69</v>
      </c>
    </row>
    <row r="143" spans="1:9" ht="47.25">
      <c r="A143" s="86" t="str">
        <f>+'11+'!A549</f>
        <v>Закупка товаров, работ и услуг для государственных (муниципальных) нужд</v>
      </c>
      <c r="B143" s="86"/>
      <c r="C143" s="85" t="str">
        <f>+'11+'!C549</f>
        <v>04</v>
      </c>
      <c r="D143" s="85" t="str">
        <f>+'11+'!D549</f>
        <v>09</v>
      </c>
      <c r="E143" s="85" t="str">
        <f>+'11+'!E549</f>
        <v>03 2 01  07505</v>
      </c>
      <c r="F143" s="85" t="str">
        <f>+'11+'!F549</f>
        <v>200</v>
      </c>
      <c r="G143" s="88">
        <f>+G144</f>
        <v>69</v>
      </c>
      <c r="H143" s="85">
        <f>+'11+'!H549</f>
        <v>0</v>
      </c>
      <c r="I143" s="85">
        <f>+'11+'!I549</f>
        <v>69</v>
      </c>
    </row>
    <row r="144" spans="1:9" ht="47.25">
      <c r="A144" s="86" t="str">
        <f>+'11+'!A550</f>
        <v>Иные закупки товаров, работ и услуг для государственных (муниципальных) нужд</v>
      </c>
      <c r="B144" s="86"/>
      <c r="C144" s="85" t="str">
        <f>+'11+'!C550</f>
        <v>04</v>
      </c>
      <c r="D144" s="85" t="str">
        <f>+'11+'!D550</f>
        <v>09</v>
      </c>
      <c r="E144" s="85" t="str">
        <f>+'11+'!E550</f>
        <v>03 2 01  07505</v>
      </c>
      <c r="F144" s="85" t="str">
        <f>+'11+'!F550</f>
        <v>240</v>
      </c>
      <c r="G144" s="88">
        <f>+G145</f>
        <v>69</v>
      </c>
      <c r="H144" s="85">
        <f>+'11+'!H550</f>
        <v>0</v>
      </c>
      <c r="I144" s="85">
        <f>+'11+'!I550</f>
        <v>69</v>
      </c>
    </row>
    <row r="145" spans="1:9" ht="47.25">
      <c r="A145" s="86" t="str">
        <f>+'11+'!A551</f>
        <v>Прочая закупка товаров, работ и услуг для государственных (муниципальных) нужд</v>
      </c>
      <c r="B145" s="86"/>
      <c r="C145" s="85" t="str">
        <f>+'11+'!C551</f>
        <v>04</v>
      </c>
      <c r="D145" s="85" t="str">
        <f>+'11+'!D551</f>
        <v>09</v>
      </c>
      <c r="E145" s="85" t="str">
        <f>+'11+'!E551</f>
        <v>03 2 01  07505</v>
      </c>
      <c r="F145" s="85" t="str">
        <f>+'11+'!F551</f>
        <v>244</v>
      </c>
      <c r="G145" s="88">
        <f>+'11+'!G551</f>
        <v>69</v>
      </c>
      <c r="H145" s="85">
        <f>+'11+'!H551</f>
        <v>0</v>
      </c>
      <c r="I145" s="85">
        <f>+'11+'!I551</f>
        <v>69</v>
      </c>
    </row>
    <row r="146" spans="1:9" s="90" customFormat="1" ht="47.25">
      <c r="A146" s="352" t="str">
        <f>+'11+'!A209</f>
        <v>Муниципальная программа "Развитие сельского хозяйства"</v>
      </c>
      <c r="B146" s="352"/>
      <c r="C146" s="92" t="str">
        <f>+'11+'!C209</f>
        <v>04</v>
      </c>
      <c r="D146" s="92" t="str">
        <f>+'11+'!D209</f>
        <v>05</v>
      </c>
      <c r="E146" s="92" t="str">
        <f>+'11+'!E209</f>
        <v>04 0 00 00000</v>
      </c>
      <c r="F146" s="92" t="str">
        <f>+'11+'!F209</f>
        <v xml:space="preserve">   </v>
      </c>
      <c r="G146" s="348">
        <f>+G147+G159</f>
        <v>468.6</v>
      </c>
      <c r="H146" s="92">
        <f t="shared" ref="H146:I146" si="0">+H147+H159</f>
        <v>0</v>
      </c>
      <c r="I146" s="92">
        <f t="shared" si="0"/>
        <v>468.6</v>
      </c>
    </row>
    <row r="147" spans="1:9" ht="31.5">
      <c r="A147" s="86" t="str">
        <f>+'11+'!A210</f>
        <v>Подпрограмма "Устойчивое развитие сельских территорий"</v>
      </c>
      <c r="B147" s="86"/>
      <c r="C147" s="85"/>
      <c r="D147" s="85"/>
      <c r="E147" s="85" t="str">
        <f>+'11+'!E210</f>
        <v>04 1 00 00000</v>
      </c>
      <c r="F147" s="85">
        <f>+'11+'!F210</f>
        <v>0</v>
      </c>
      <c r="G147" s="88">
        <f t="shared" ref="G147:I148" si="1">+G148</f>
        <v>125.9</v>
      </c>
      <c r="H147" s="85">
        <f t="shared" si="1"/>
        <v>0</v>
      </c>
      <c r="I147" s="85">
        <f t="shared" si="1"/>
        <v>125.9</v>
      </c>
    </row>
    <row r="148" spans="1:9" ht="31.5">
      <c r="A148" s="86" t="str">
        <f>+'11+'!A211</f>
        <v>Основное мероприятие: "Развитие сельхоз предприятий"</v>
      </c>
      <c r="B148" s="86"/>
      <c r="C148" s="85"/>
      <c r="D148" s="85"/>
      <c r="E148" s="85" t="str">
        <f>+'11+'!E211</f>
        <v>04 1 01 00000</v>
      </c>
      <c r="F148" s="85">
        <f>+'11+'!F211</f>
        <v>0</v>
      </c>
      <c r="G148" s="88">
        <f t="shared" si="1"/>
        <v>125.9</v>
      </c>
      <c r="H148" s="85">
        <f t="shared" si="1"/>
        <v>0</v>
      </c>
      <c r="I148" s="85">
        <f t="shared" si="1"/>
        <v>125.9</v>
      </c>
    </row>
    <row r="149" spans="1:9" ht="110.25">
      <c r="A149" s="86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49" s="86"/>
      <c r="C149" s="85"/>
      <c r="D149" s="85"/>
      <c r="E149" s="85" t="str">
        <f>+'11+'!E212</f>
        <v>04 1 01 72000</v>
      </c>
      <c r="F149" s="85">
        <f>+'11+'!F212</f>
        <v>0</v>
      </c>
      <c r="G149" s="88">
        <f>+G150+G153+G156</f>
        <v>125.9</v>
      </c>
      <c r="H149" s="85">
        <f t="shared" ref="H149:I149" si="2">+H150+H153+H156</f>
        <v>0</v>
      </c>
      <c r="I149" s="85">
        <f t="shared" si="2"/>
        <v>125.9</v>
      </c>
    </row>
    <row r="150" spans="1:9" ht="47.25" hidden="1">
      <c r="A150" s="86" t="str">
        <f>+'11+'!A213</f>
        <v>Закупка товаров, работ и услуг для государственных (муниципальных) нужд</v>
      </c>
      <c r="B150" s="86"/>
      <c r="C150" s="85" t="str">
        <f>+'11+'!C213</f>
        <v>04</v>
      </c>
      <c r="D150" s="85" t="str">
        <f>+'11+'!D213</f>
        <v>05</v>
      </c>
      <c r="E150" s="85" t="str">
        <f>+'11+'!E213</f>
        <v>04 1 01 72000</v>
      </c>
      <c r="F150" s="85">
        <f>+'11+'!F213</f>
        <v>200</v>
      </c>
      <c r="G150" s="88">
        <f>+G151</f>
        <v>0</v>
      </c>
      <c r="H150" s="85">
        <f>+'11+'!H213</f>
        <v>0</v>
      </c>
      <c r="I150" s="85">
        <f>+'11+'!I213</f>
        <v>0</v>
      </c>
    </row>
    <row r="151" spans="1:9" ht="47.25" hidden="1">
      <c r="A151" s="86" t="str">
        <f>+'11+'!A214</f>
        <v>Иные закупки товаров, работ и услуг для государственных (муниципальных) нужд</v>
      </c>
      <c r="B151" s="86"/>
      <c r="C151" s="85" t="str">
        <f>+'11+'!C214</f>
        <v>04</v>
      </c>
      <c r="D151" s="85" t="str">
        <f>+'11+'!D214</f>
        <v>05</v>
      </c>
      <c r="E151" s="85" t="str">
        <f>+'11+'!E214</f>
        <v>04 1 01 72000</v>
      </c>
      <c r="F151" s="85">
        <f>+'11+'!F214</f>
        <v>240</v>
      </c>
      <c r="G151" s="88">
        <f>+G152</f>
        <v>0</v>
      </c>
      <c r="H151" s="85">
        <f>+'11+'!H214</f>
        <v>0</v>
      </c>
      <c r="I151" s="85">
        <f>+'11+'!I214</f>
        <v>0</v>
      </c>
    </row>
    <row r="152" spans="1:9" ht="47.25" hidden="1">
      <c r="A152" s="86" t="str">
        <f>+'11+'!A215</f>
        <v>Прочая закупка товаров, работ и услуг для государственных (муниципальных) нужд</v>
      </c>
      <c r="B152" s="86"/>
      <c r="C152" s="85" t="str">
        <f>+'11+'!C215</f>
        <v>04</v>
      </c>
      <c r="D152" s="85" t="str">
        <f>+'11+'!D215</f>
        <v>05</v>
      </c>
      <c r="E152" s="85" t="str">
        <f>+'11+'!E215</f>
        <v>04 1 01 72000</v>
      </c>
      <c r="F152" s="85">
        <f>+'11+'!F215</f>
        <v>244</v>
      </c>
      <c r="G152" s="88">
        <f>+'11+'!G215</f>
        <v>0</v>
      </c>
      <c r="H152" s="85">
        <f>+'11+'!H215</f>
        <v>0</v>
      </c>
      <c r="I152" s="85">
        <f>+'11+'!I215</f>
        <v>0</v>
      </c>
    </row>
    <row r="153" spans="1:9" hidden="1">
      <c r="A153" s="86" t="str">
        <f>+'11+'!A216</f>
        <v>Иные бюджетные ассигнования</v>
      </c>
      <c r="B153" s="86"/>
      <c r="C153" s="85" t="str">
        <f>+'11+'!C216</f>
        <v>04</v>
      </c>
      <c r="D153" s="85" t="str">
        <f>+'11+'!D216</f>
        <v>05</v>
      </c>
      <c r="E153" s="85" t="str">
        <f>+'11+'!E216</f>
        <v>04 1 01 72000</v>
      </c>
      <c r="F153" s="85" t="str">
        <f>+'11+'!F216</f>
        <v>800</v>
      </c>
      <c r="G153" s="88">
        <f>+G154</f>
        <v>0</v>
      </c>
      <c r="H153" s="85">
        <f>+'11+'!H216</f>
        <v>0</v>
      </c>
      <c r="I153" s="85">
        <f>+'11+'!I216</f>
        <v>0</v>
      </c>
    </row>
    <row r="154" spans="1:9" ht="78.75" hidden="1">
      <c r="A154" s="86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154" s="86"/>
      <c r="C154" s="85" t="str">
        <f>+'11+'!C217</f>
        <v>04</v>
      </c>
      <c r="D154" s="85" t="str">
        <f>+'11+'!D217</f>
        <v>05</v>
      </c>
      <c r="E154" s="85" t="str">
        <f>+'11+'!E217</f>
        <v>04 1 01 72000</v>
      </c>
      <c r="F154" s="85" t="str">
        <f>+'11+'!F217</f>
        <v>810</v>
      </c>
      <c r="G154" s="88">
        <f>+G155</f>
        <v>0</v>
      </c>
      <c r="H154" s="85">
        <f>+'11+'!H217</f>
        <v>0</v>
      </c>
      <c r="I154" s="85">
        <f>+'11+'!I217</f>
        <v>0</v>
      </c>
    </row>
    <row r="155" spans="1:9" ht="110.25" hidden="1">
      <c r="A155" s="86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55" s="86"/>
      <c r="C155" s="85" t="str">
        <f>+'11+'!C218</f>
        <v>04</v>
      </c>
      <c r="D155" s="85" t="str">
        <f>+'11+'!D218</f>
        <v>05</v>
      </c>
      <c r="E155" s="85" t="str">
        <f>+'11+'!E218</f>
        <v>04 1 01 72000</v>
      </c>
      <c r="F155" s="85" t="str">
        <f>+'11+'!F218</f>
        <v>812</v>
      </c>
      <c r="G155" s="88">
        <f>+'11+'!G218</f>
        <v>0</v>
      </c>
      <c r="H155" s="85">
        <f>+'11+'!H218</f>
        <v>0</v>
      </c>
      <c r="I155" s="85">
        <f>+'11+'!I218</f>
        <v>0</v>
      </c>
    </row>
    <row r="156" spans="1:9" ht="47.25">
      <c r="A156" s="86" t="str">
        <f>+'11+'!A595</f>
        <v xml:space="preserve">Социальное обеспечение и иные выплаты населению
</v>
      </c>
      <c r="B156" s="86"/>
      <c r="C156" s="198" t="str">
        <f>+'11+'!C595</f>
        <v>10</v>
      </c>
      <c r="D156" s="198" t="str">
        <f>+'11+'!D595</f>
        <v>03</v>
      </c>
      <c r="E156" s="198" t="str">
        <f>+'11+'!E595</f>
        <v>04 1 01 72000</v>
      </c>
      <c r="F156" s="198">
        <f>+'11+'!F595</f>
        <v>300</v>
      </c>
      <c r="G156" s="184">
        <f>+G157</f>
        <v>125.9</v>
      </c>
      <c r="H156" s="198">
        <f>+'11+'!H595</f>
        <v>0</v>
      </c>
      <c r="I156" s="198">
        <f>+'11+'!I595</f>
        <v>125.9</v>
      </c>
    </row>
    <row r="157" spans="1:9" ht="78.75">
      <c r="A157" s="86" t="str">
        <f>+'11+'!A596</f>
        <v xml:space="preserve">Социальные выплаты гражданам, кроме публичных
нормативных социальных выплат
</v>
      </c>
      <c r="B157" s="86"/>
      <c r="C157" s="198" t="str">
        <f>+'11+'!C596</f>
        <v>10</v>
      </c>
      <c r="D157" s="198" t="str">
        <f>+'11+'!D596</f>
        <v>03</v>
      </c>
      <c r="E157" s="198" t="str">
        <f>+'11+'!E596</f>
        <v>04 1 01 72000</v>
      </c>
      <c r="F157" s="198">
        <f>+'11+'!F596</f>
        <v>320</v>
      </c>
      <c r="G157" s="184">
        <f>+G158</f>
        <v>125.9</v>
      </c>
      <c r="H157" s="198">
        <f>+'11+'!H596</f>
        <v>0</v>
      </c>
      <c r="I157" s="198">
        <f>+'11+'!I596</f>
        <v>125.9</v>
      </c>
    </row>
    <row r="158" spans="1:9" ht="31.5">
      <c r="A158" s="86" t="str">
        <f>+'11+'!A597</f>
        <v>Субсидии гражданам на приобретение жилья</v>
      </c>
      <c r="B158" s="86"/>
      <c r="C158" s="198" t="str">
        <f>+'11+'!C597</f>
        <v>10</v>
      </c>
      <c r="D158" s="198" t="str">
        <f>+'11+'!D597</f>
        <v>03</v>
      </c>
      <c r="E158" s="198" t="str">
        <f>+'11+'!E597</f>
        <v>04 1 01 72000</v>
      </c>
      <c r="F158" s="198">
        <f>+'11+'!F597</f>
        <v>322</v>
      </c>
      <c r="G158" s="184">
        <f>+'11+'!G597</f>
        <v>125.9</v>
      </c>
      <c r="H158" s="198">
        <f>+'11+'!H597</f>
        <v>0</v>
      </c>
      <c r="I158" s="198">
        <f>+'11+'!I597</f>
        <v>125.9</v>
      </c>
    </row>
    <row r="159" spans="1:9" ht="78.75">
      <c r="A159" s="86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159" s="86"/>
      <c r="C159" s="85" t="str">
        <f>+'11+'!C219</f>
        <v>04</v>
      </c>
      <c r="D159" s="85" t="str">
        <f>+'11+'!D219</f>
        <v>05</v>
      </c>
      <c r="E159" s="85" t="str">
        <f>+'11+'!E219</f>
        <v>04 2 00 00000</v>
      </c>
      <c r="F159" s="85">
        <f>+'11+'!F219</f>
        <v>0</v>
      </c>
      <c r="G159" s="88">
        <f>+G160</f>
        <v>342.7</v>
      </c>
      <c r="H159" s="85">
        <f>+'11+'!H219</f>
        <v>0</v>
      </c>
      <c r="I159" s="85">
        <f>+'11+'!I219</f>
        <v>342.7</v>
      </c>
    </row>
    <row r="160" spans="1:9" ht="31.5">
      <c r="A160" s="86" t="str">
        <f>+'11+'!A220</f>
        <v>Основное мероприятие: "Развитие сельхоз предприятий"</v>
      </c>
      <c r="B160" s="86"/>
      <c r="C160" s="85" t="str">
        <f>+'11+'!C220</f>
        <v>04</v>
      </c>
      <c r="D160" s="85" t="str">
        <f>+'11+'!D220</f>
        <v>05</v>
      </c>
      <c r="E160" s="85" t="str">
        <f>+'11+'!E220</f>
        <v>04 2 01 00000</v>
      </c>
      <c r="F160" s="85">
        <f>+'11+'!F220</f>
        <v>0</v>
      </c>
      <c r="G160" s="88">
        <f>+G161+G164</f>
        <v>342.7</v>
      </c>
      <c r="H160" s="85">
        <f>+'11+'!H220</f>
        <v>0</v>
      </c>
      <c r="I160" s="85">
        <f>+'11+'!I220</f>
        <v>342.7</v>
      </c>
    </row>
    <row r="161" spans="1:9" ht="47.25">
      <c r="A161" s="86" t="str">
        <f>+'11+'!A221</f>
        <v>Закупка товаров, работ и услуг для государственных (муниципальных) нужд</v>
      </c>
      <c r="B161" s="86"/>
      <c r="C161" s="85" t="str">
        <f>+'11+'!C221</f>
        <v>04</v>
      </c>
      <c r="D161" s="85" t="str">
        <f>+'11+'!D221</f>
        <v>05</v>
      </c>
      <c r="E161" s="85" t="str">
        <f>+'11+'!E221</f>
        <v>04 2 01 70060</v>
      </c>
      <c r="F161" s="85">
        <f>+'11+'!F221</f>
        <v>200</v>
      </c>
      <c r="G161" s="88">
        <f>+G162</f>
        <v>50</v>
      </c>
      <c r="H161" s="85">
        <f>+'11+'!H221</f>
        <v>0</v>
      </c>
      <c r="I161" s="85">
        <f>+'11+'!I221</f>
        <v>50</v>
      </c>
    </row>
    <row r="162" spans="1:9" ht="47.25">
      <c r="A162" s="86" t="str">
        <f>+'11+'!A222</f>
        <v>Иные закупки товаров, работ и услуг для государственных (муниципальных) нужд</v>
      </c>
      <c r="B162" s="86"/>
      <c r="C162" s="85" t="str">
        <f>+'11+'!C222</f>
        <v>04</v>
      </c>
      <c r="D162" s="85" t="str">
        <f>+'11+'!D222</f>
        <v>05</v>
      </c>
      <c r="E162" s="85" t="str">
        <f>+'11+'!E222</f>
        <v>04 2 01 70060</v>
      </c>
      <c r="F162" s="85">
        <f>+'11+'!F222</f>
        <v>240</v>
      </c>
      <c r="G162" s="88">
        <f>+G163</f>
        <v>50</v>
      </c>
      <c r="H162" s="85">
        <f>+'11+'!H222</f>
        <v>0</v>
      </c>
      <c r="I162" s="85">
        <f>+'11+'!I222</f>
        <v>50</v>
      </c>
    </row>
    <row r="163" spans="1:9" ht="47.25">
      <c r="A163" s="86" t="str">
        <f>+'11+'!A223</f>
        <v>Прочая закупка товаров, работ и услуг для государственных (муниципальных) нужд</v>
      </c>
      <c r="B163" s="86"/>
      <c r="C163" s="85" t="str">
        <f>+'11+'!C223</f>
        <v>04</v>
      </c>
      <c r="D163" s="85" t="str">
        <f>+'11+'!D223</f>
        <v>05</v>
      </c>
      <c r="E163" s="85" t="str">
        <f>+'11+'!E223</f>
        <v>04 2 01 70060</v>
      </c>
      <c r="F163" s="85">
        <f>+'11+'!F223</f>
        <v>244</v>
      </c>
      <c r="G163" s="88">
        <f>+'11+'!G223</f>
        <v>50</v>
      </c>
      <c r="H163" s="85">
        <f>+'11+'!H223</f>
        <v>0</v>
      </c>
      <c r="I163" s="85">
        <f>+'11+'!I223</f>
        <v>50</v>
      </c>
    </row>
    <row r="164" spans="1:9">
      <c r="A164" s="86" t="str">
        <f>+'11+'!A224</f>
        <v>Иные бюджетные ассигнования</v>
      </c>
      <c r="B164" s="86"/>
      <c r="C164" s="85" t="str">
        <f>+'11+'!C224</f>
        <v>04</v>
      </c>
      <c r="D164" s="85" t="str">
        <f>+'11+'!D224</f>
        <v>05</v>
      </c>
      <c r="E164" s="85" t="str">
        <f>+'11+'!E224</f>
        <v>04 2 01 70060</v>
      </c>
      <c r="F164" s="85" t="str">
        <f>+'11+'!F224</f>
        <v>800</v>
      </c>
      <c r="G164" s="88">
        <f>+G165</f>
        <v>292.7</v>
      </c>
      <c r="H164" s="85">
        <f>+'11+'!H224</f>
        <v>0</v>
      </c>
      <c r="I164" s="85">
        <f>+'11+'!I224</f>
        <v>292.7</v>
      </c>
    </row>
    <row r="165" spans="1:9" ht="78.75">
      <c r="A165" s="86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165" s="86"/>
      <c r="C165" s="85" t="str">
        <f>+'11+'!C225</f>
        <v>04</v>
      </c>
      <c r="D165" s="85" t="str">
        <f>+'11+'!D225</f>
        <v>05</v>
      </c>
      <c r="E165" s="85" t="str">
        <f>+'11+'!E225</f>
        <v>04 2 01 70060</v>
      </c>
      <c r="F165" s="85" t="str">
        <f>+'11+'!F225</f>
        <v>810</v>
      </c>
      <c r="G165" s="88">
        <f>+G166</f>
        <v>292.7</v>
      </c>
      <c r="H165" s="85">
        <f>+'11+'!H225</f>
        <v>0</v>
      </c>
      <c r="I165" s="85">
        <f>+'11+'!I225</f>
        <v>0</v>
      </c>
    </row>
    <row r="166" spans="1:9" ht="110.25">
      <c r="A166" s="86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6" s="86"/>
      <c r="C166" s="85" t="str">
        <f>+'11+'!C226</f>
        <v>04</v>
      </c>
      <c r="D166" s="85" t="str">
        <f>+'11+'!D226</f>
        <v>05</v>
      </c>
      <c r="E166" s="85" t="str">
        <f>+'11+'!E226</f>
        <v>04 2 01 70060</v>
      </c>
      <c r="F166" s="85" t="str">
        <f>+'11+'!F226</f>
        <v>812</v>
      </c>
      <c r="G166" s="88">
        <f>+'11+'!G226</f>
        <v>292.7</v>
      </c>
      <c r="H166" s="85">
        <f>+'11+'!H226</f>
        <v>0</v>
      </c>
      <c r="I166" s="85">
        <f>+'11+'!I226</f>
        <v>292.7</v>
      </c>
    </row>
    <row r="167" spans="1:9" s="90" customFormat="1" ht="78.75">
      <c r="A167" s="352" t="str">
        <f>+'11+'!A611</f>
        <v>Программа "Совершенствование молодежной политики и развитие физической культуры и спорта"</v>
      </c>
      <c r="B167" s="352"/>
      <c r="C167" s="92" t="str">
        <f>+'11+'!C611</f>
        <v>11</v>
      </c>
      <c r="D167" s="92" t="str">
        <f>+'11+'!D611</f>
        <v>05</v>
      </c>
      <c r="E167" s="92" t="str">
        <f>+'11+'!E611</f>
        <v>05 0 00 00000</v>
      </c>
      <c r="F167" s="92" t="str">
        <f>+'11+'!F611</f>
        <v xml:space="preserve">   </v>
      </c>
      <c r="G167" s="348">
        <f>+G168+G177</f>
        <v>1958.5</v>
      </c>
      <c r="H167" s="92">
        <f>+'11+'!H611</f>
        <v>0</v>
      </c>
      <c r="I167" s="92">
        <f>+'11+'!I611</f>
        <v>1558.5</v>
      </c>
    </row>
    <row r="168" spans="1:9" ht="31.5">
      <c r="A168" s="86" t="str">
        <f>+'11+'!A612</f>
        <v>Подпрограмма "Молодежная политика Овюрского кожууна"</v>
      </c>
      <c r="B168" s="86"/>
      <c r="C168" s="85" t="str">
        <f>+'11+'!C612</f>
        <v>11</v>
      </c>
      <c r="D168" s="85" t="str">
        <f>+'11+'!D612</f>
        <v>05</v>
      </c>
      <c r="E168" s="85" t="str">
        <f>+'11+'!E612</f>
        <v>05 1 00 00000</v>
      </c>
      <c r="F168" s="85" t="str">
        <f>+'11+'!F612</f>
        <v xml:space="preserve">   </v>
      </c>
      <c r="G168" s="88">
        <f>+G169</f>
        <v>257.7</v>
      </c>
      <c r="H168" s="85">
        <f>+'11+'!H612</f>
        <v>0</v>
      </c>
      <c r="I168" s="85">
        <f>+'11+'!I612</f>
        <v>257.7</v>
      </c>
    </row>
    <row r="169" spans="1:9" ht="78.75">
      <c r="A169" s="86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169" s="86"/>
      <c r="C169" s="85" t="str">
        <f>+'11+'!C613</f>
        <v>11</v>
      </c>
      <c r="D169" s="85" t="str">
        <f>+'11+'!D613</f>
        <v>05</v>
      </c>
      <c r="E169" s="85" t="str">
        <f>+'11+'!E613</f>
        <v>05 1 01 00000</v>
      </c>
      <c r="F169" s="85">
        <f>+'11+'!F613</f>
        <v>0</v>
      </c>
      <c r="G169" s="88">
        <f>+G170</f>
        <v>257.7</v>
      </c>
      <c r="H169" s="85">
        <f>+'11+'!H613</f>
        <v>0</v>
      </c>
      <c r="I169" s="85">
        <f>+'11+'!I613</f>
        <v>257.7</v>
      </c>
    </row>
    <row r="170" spans="1:9" ht="31.5">
      <c r="A170" s="86" t="str">
        <f>+'11+'!A614</f>
        <v>Мероприятия в области поддержки молодых талантов</v>
      </c>
      <c r="B170" s="86"/>
      <c r="C170" s="85" t="str">
        <f>+'11+'!C614</f>
        <v>11</v>
      </c>
      <c r="D170" s="85" t="str">
        <f>+'11+'!D614</f>
        <v>05</v>
      </c>
      <c r="E170" s="85" t="str">
        <f>+'11+'!E614</f>
        <v>05 1 01 07020</v>
      </c>
      <c r="F170" s="85">
        <f>+'11+'!F614</f>
        <v>0</v>
      </c>
      <c r="G170" s="88">
        <f>+G171+G174</f>
        <v>257.7</v>
      </c>
      <c r="H170" s="85">
        <f>+'11+'!H614</f>
        <v>0</v>
      </c>
      <c r="I170" s="85">
        <f>+'11+'!I614</f>
        <v>257.7</v>
      </c>
    </row>
    <row r="171" spans="1:9" ht="141.75">
      <c r="A171" s="86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1" s="86"/>
      <c r="C171" s="85" t="str">
        <f>+'11+'!C615</f>
        <v>11</v>
      </c>
      <c r="D171" s="85" t="str">
        <f>+'11+'!D615</f>
        <v>05</v>
      </c>
      <c r="E171" s="85" t="str">
        <f>+'11+'!E615</f>
        <v>05 1 01 07020</v>
      </c>
      <c r="F171" s="85" t="str">
        <f>+'11+'!F615</f>
        <v>100</v>
      </c>
      <c r="G171" s="88">
        <f>+G172</f>
        <v>43</v>
      </c>
      <c r="H171" s="85">
        <f>+'11+'!H615</f>
        <v>0</v>
      </c>
      <c r="I171" s="85">
        <f>+'11+'!I615</f>
        <v>43</v>
      </c>
    </row>
    <row r="172" spans="1:9" ht="31.5">
      <c r="A172" s="86" t="str">
        <f>+'11+'!A616</f>
        <v>Расходы на выплаты персоналу казенных учреждений</v>
      </c>
      <c r="B172" s="86"/>
      <c r="C172" s="85" t="str">
        <f>+'11+'!C616</f>
        <v>11</v>
      </c>
      <c r="D172" s="85" t="str">
        <f>+'11+'!D616</f>
        <v>05</v>
      </c>
      <c r="E172" s="85" t="str">
        <f>+'11+'!E616</f>
        <v>05 1 01 07020</v>
      </c>
      <c r="F172" s="85" t="str">
        <f>+'11+'!F616</f>
        <v>110</v>
      </c>
      <c r="G172" s="88">
        <f>+G173</f>
        <v>43</v>
      </c>
      <c r="H172" s="85">
        <f>+'11+'!H616</f>
        <v>0</v>
      </c>
      <c r="I172" s="85">
        <f>+'11+'!I616</f>
        <v>43</v>
      </c>
    </row>
    <row r="173" spans="1:9" ht="126">
      <c r="A173" s="86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73" s="86"/>
      <c r="C173" s="85" t="str">
        <f>+'11+'!C617</f>
        <v>11</v>
      </c>
      <c r="D173" s="85" t="str">
        <f>+'11+'!D617</f>
        <v>05</v>
      </c>
      <c r="E173" s="85" t="str">
        <f>+'11+'!E617</f>
        <v>05 1 01 07020</v>
      </c>
      <c r="F173" s="85" t="str">
        <f>+'11+'!F617</f>
        <v>113</v>
      </c>
      <c r="G173" s="88">
        <f>+'11+'!G617</f>
        <v>43</v>
      </c>
      <c r="H173" s="85">
        <f>+'11+'!H617</f>
        <v>0</v>
      </c>
      <c r="I173" s="85">
        <f>+'11+'!I617</f>
        <v>43</v>
      </c>
    </row>
    <row r="174" spans="1:9" ht="47.25">
      <c r="A174" s="86" t="str">
        <f>+'11+'!A618</f>
        <v>Закупка товаров, работ и услуг для государственных (муниципальных) нужд</v>
      </c>
      <c r="B174" s="86"/>
      <c r="C174" s="85" t="str">
        <f>+'11+'!C618</f>
        <v>11</v>
      </c>
      <c r="D174" s="85" t="str">
        <f>+'11+'!D618</f>
        <v>05</v>
      </c>
      <c r="E174" s="85" t="str">
        <f>+'11+'!E618</f>
        <v>05 1 01 07020</v>
      </c>
      <c r="F174" s="85" t="str">
        <f>+'11+'!F618</f>
        <v>200</v>
      </c>
      <c r="G174" s="88">
        <f>+G175</f>
        <v>214.7</v>
      </c>
      <c r="H174" s="85">
        <f>+'11+'!H618</f>
        <v>0</v>
      </c>
      <c r="I174" s="85">
        <f>+'11+'!I618</f>
        <v>214.7</v>
      </c>
    </row>
    <row r="175" spans="1:9" ht="47.25">
      <c r="A175" s="86" t="str">
        <f>+'11+'!A619</f>
        <v>Иные закупки товаров, работ и услуг для государственных (муниципальных) нужд</v>
      </c>
      <c r="B175" s="86"/>
      <c r="C175" s="85" t="str">
        <f>+'11+'!C619</f>
        <v>11</v>
      </c>
      <c r="D175" s="85" t="str">
        <f>+'11+'!D619</f>
        <v>05</v>
      </c>
      <c r="E175" s="85" t="str">
        <f>+'11+'!E619</f>
        <v>05 1 01 07020</v>
      </c>
      <c r="F175" s="85" t="str">
        <f>+'11+'!F619</f>
        <v>240</v>
      </c>
      <c r="G175" s="88">
        <f>+G176</f>
        <v>214.7</v>
      </c>
      <c r="H175" s="85">
        <f>+'11+'!H619</f>
        <v>0</v>
      </c>
      <c r="I175" s="85">
        <f>+'11+'!I619</f>
        <v>214.7</v>
      </c>
    </row>
    <row r="176" spans="1:9" ht="47.25">
      <c r="A176" s="86" t="str">
        <f>+'11+'!A620</f>
        <v>Прочая закупка товаров, работ и услуг для государственных (муниципальных) нужд</v>
      </c>
      <c r="B176" s="86"/>
      <c r="C176" s="85" t="str">
        <f>+'11+'!C620</f>
        <v>11</v>
      </c>
      <c r="D176" s="85" t="str">
        <f>+'11+'!D620</f>
        <v>05</v>
      </c>
      <c r="E176" s="85" t="str">
        <f>+'11+'!E620</f>
        <v>05 1 01 07020</v>
      </c>
      <c r="F176" s="85" t="str">
        <f>+'11+'!F620</f>
        <v>244</v>
      </c>
      <c r="G176" s="88">
        <f>+'11+'!G620</f>
        <v>214.7</v>
      </c>
      <c r="H176" s="85">
        <f>+'11+'!H620</f>
        <v>0</v>
      </c>
      <c r="I176" s="85">
        <f>+'11+'!I620</f>
        <v>214.7</v>
      </c>
    </row>
    <row r="177" spans="1:9" ht="31.5">
      <c r="A177" s="86" t="str">
        <f>+'11+'!A621</f>
        <v>Подпрограмма "Развитие физической культуры и спорта"</v>
      </c>
      <c r="B177" s="86"/>
      <c r="C177" s="85" t="str">
        <f>+'11+'!C621</f>
        <v>11</v>
      </c>
      <c r="D177" s="85" t="str">
        <f>+'11+'!D621</f>
        <v>05</v>
      </c>
      <c r="E177" s="85" t="str">
        <f>+'11+'!E621</f>
        <v>05 2 00 00000</v>
      </c>
      <c r="F177" s="85" t="str">
        <f>+'11+'!F621</f>
        <v xml:space="preserve">   </v>
      </c>
      <c r="G177" s="88">
        <f>+G178</f>
        <v>1700.8</v>
      </c>
      <c r="H177" s="85">
        <f>+'11+'!H621</f>
        <v>0</v>
      </c>
      <c r="I177" s="85">
        <f>+'11+'!I621</f>
        <v>1300.8</v>
      </c>
    </row>
    <row r="178" spans="1:9" ht="78.75">
      <c r="A178" s="86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178" s="86"/>
      <c r="C178" s="85" t="str">
        <f>+'11+'!C622</f>
        <v>11</v>
      </c>
      <c r="D178" s="85" t="str">
        <f>+'11+'!D622</f>
        <v>05</v>
      </c>
      <c r="E178" s="85" t="str">
        <f>+'11+'!E622</f>
        <v>05 2 01 00000</v>
      </c>
      <c r="F178" s="85">
        <f>+'11+'!F622</f>
        <v>0</v>
      </c>
      <c r="G178" s="88">
        <f>+G179+G186</f>
        <v>1700.8</v>
      </c>
      <c r="H178" s="85">
        <f>+'11+'!H622</f>
        <v>0</v>
      </c>
      <c r="I178" s="85">
        <f>+'11+'!I622</f>
        <v>1300.8</v>
      </c>
    </row>
    <row r="179" spans="1:9" ht="31.5">
      <c r="A179" s="86" t="str">
        <f>+'11+'!A623</f>
        <v>Мероприятия в области поддержки молодых талантов</v>
      </c>
      <c r="B179" s="86"/>
      <c r="C179" s="85" t="str">
        <f>+'11+'!C623</f>
        <v>11</v>
      </c>
      <c r="D179" s="85" t="str">
        <f>+'11+'!D623</f>
        <v>05</v>
      </c>
      <c r="E179" s="85" t="str">
        <f>+'11+'!E623</f>
        <v>05 2 01 07250</v>
      </c>
      <c r="F179" s="85">
        <f>+'11+'!F623</f>
        <v>0</v>
      </c>
      <c r="G179" s="88">
        <f>+G180+G183</f>
        <v>1300.8</v>
      </c>
      <c r="H179" s="85">
        <f>+'11+'!H623</f>
        <v>0</v>
      </c>
      <c r="I179" s="85">
        <f>+'11+'!I623</f>
        <v>1300.8</v>
      </c>
    </row>
    <row r="180" spans="1:9" ht="141.75">
      <c r="A180" s="86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0" s="86"/>
      <c r="C180" s="85" t="str">
        <f>+'11+'!C624</f>
        <v>11</v>
      </c>
      <c r="D180" s="85" t="str">
        <f>+'11+'!D624</f>
        <v>05</v>
      </c>
      <c r="E180" s="85" t="str">
        <f>+'11+'!E624</f>
        <v>05 2 01 07250</v>
      </c>
      <c r="F180" s="85" t="str">
        <f>+'11+'!F624</f>
        <v>100</v>
      </c>
      <c r="G180" s="88">
        <f>+G181</f>
        <v>70</v>
      </c>
      <c r="H180" s="85">
        <f>+'11+'!H624</f>
        <v>0</v>
      </c>
      <c r="I180" s="85">
        <f>+'11+'!I624</f>
        <v>70</v>
      </c>
    </row>
    <row r="181" spans="1:9" ht="31.5">
      <c r="A181" s="86" t="str">
        <f>+'11+'!A625</f>
        <v>Расходы на выплаты персоналу казенных учреждений</v>
      </c>
      <c r="B181" s="86"/>
      <c r="C181" s="85" t="str">
        <f>+'11+'!C625</f>
        <v>11</v>
      </c>
      <c r="D181" s="85" t="str">
        <f>+'11+'!D625</f>
        <v>05</v>
      </c>
      <c r="E181" s="85" t="str">
        <f>+'11+'!E625</f>
        <v>05 2 01 07250</v>
      </c>
      <c r="F181" s="85" t="str">
        <f>+'11+'!F625</f>
        <v>110</v>
      </c>
      <c r="G181" s="88">
        <f>+G182</f>
        <v>70</v>
      </c>
      <c r="H181" s="85">
        <f>+'11+'!H625</f>
        <v>0</v>
      </c>
      <c r="I181" s="85">
        <f>+'11+'!I625</f>
        <v>70</v>
      </c>
    </row>
    <row r="182" spans="1:9" ht="126">
      <c r="A182" s="86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82" s="86"/>
      <c r="C182" s="85" t="str">
        <f>+'11+'!C626</f>
        <v>11</v>
      </c>
      <c r="D182" s="85" t="str">
        <f>+'11+'!D626</f>
        <v>05</v>
      </c>
      <c r="E182" s="85" t="str">
        <f>+'11+'!E626</f>
        <v>05 2 01 07250</v>
      </c>
      <c r="F182" s="85" t="str">
        <f>+'11+'!F626</f>
        <v>113</v>
      </c>
      <c r="G182" s="88">
        <f>+'11+'!G626</f>
        <v>70</v>
      </c>
      <c r="H182" s="85">
        <f>+'11+'!H626</f>
        <v>0</v>
      </c>
      <c r="I182" s="85">
        <f>+'11+'!I626</f>
        <v>70</v>
      </c>
    </row>
    <row r="183" spans="1:9" ht="47.25">
      <c r="A183" s="86" t="str">
        <f>+'11+'!A627</f>
        <v>Закупка товаров, работ и услуг для государственных (муниципальных) нужд</v>
      </c>
      <c r="B183" s="86"/>
      <c r="C183" s="85" t="str">
        <f>+'11+'!C627</f>
        <v>11</v>
      </c>
      <c r="D183" s="85" t="str">
        <f>+'11+'!D627</f>
        <v>05</v>
      </c>
      <c r="E183" s="85" t="str">
        <f>+'11+'!E627</f>
        <v>05 2 01 07250</v>
      </c>
      <c r="F183" s="85" t="str">
        <f>+'11+'!F627</f>
        <v>200</v>
      </c>
      <c r="G183" s="88">
        <f>+G184</f>
        <v>1230.8</v>
      </c>
      <c r="H183" s="85">
        <f>+'11+'!H627</f>
        <v>0</v>
      </c>
      <c r="I183" s="85">
        <f>+'11+'!I627</f>
        <v>1230.8</v>
      </c>
    </row>
    <row r="184" spans="1:9" ht="47.25">
      <c r="A184" s="86" t="str">
        <f>+'11+'!A628</f>
        <v>Иные закупки товаров, работ и услуг для государственных (муниципальных) нужд</v>
      </c>
      <c r="B184" s="86"/>
      <c r="C184" s="85" t="str">
        <f>+'11+'!C628</f>
        <v>11</v>
      </c>
      <c r="D184" s="85" t="str">
        <f>+'11+'!D628</f>
        <v>05</v>
      </c>
      <c r="E184" s="85" t="str">
        <f>+'11+'!E628</f>
        <v>05 2 01 07250</v>
      </c>
      <c r="F184" s="85" t="str">
        <f>+'11+'!F628</f>
        <v>240</v>
      </c>
      <c r="G184" s="88">
        <f>+G185</f>
        <v>1230.8</v>
      </c>
      <c r="H184" s="85">
        <f>+'11+'!H628</f>
        <v>0</v>
      </c>
      <c r="I184" s="85">
        <f>+'11+'!I628</f>
        <v>1230.8</v>
      </c>
    </row>
    <row r="185" spans="1:9" ht="47.25">
      <c r="A185" s="86" t="str">
        <f>+'11+'!A629</f>
        <v>Прочая закупка товаров, работ и услуг для государственных (муниципальных) нужд</v>
      </c>
      <c r="B185" s="86"/>
      <c r="C185" s="85" t="str">
        <f>+'11+'!C629</f>
        <v>11</v>
      </c>
      <c r="D185" s="85" t="str">
        <f>+'11+'!D629</f>
        <v>05</v>
      </c>
      <c r="E185" s="85" t="str">
        <f>+'11+'!E629</f>
        <v>05 2 01 07250</v>
      </c>
      <c r="F185" s="85" t="str">
        <f>+'11+'!F629</f>
        <v>244</v>
      </c>
      <c r="G185" s="88">
        <f>+'11+'!G629</f>
        <v>1230.8</v>
      </c>
      <c r="H185" s="85">
        <f>+'11+'!H629</f>
        <v>0</v>
      </c>
      <c r="I185" s="85">
        <f>+'11+'!I629</f>
        <v>1230.8</v>
      </c>
    </row>
    <row r="186" spans="1:9" ht="31.5">
      <c r="A186" s="86" t="str">
        <f>+'11+'!A501</f>
        <v>Подпрограмма "Молодежная политика"</v>
      </c>
      <c r="B186" s="86"/>
      <c r="C186" s="85" t="str">
        <f>+'11+'!C599</f>
        <v>10</v>
      </c>
      <c r="D186" s="85" t="str">
        <f>+'11+'!D599</f>
        <v>03</v>
      </c>
      <c r="E186" s="85" t="str">
        <f>+'11+'!E599</f>
        <v>05 2 01 00000</v>
      </c>
      <c r="F186" s="85">
        <f>+'11+'!F599</f>
        <v>0</v>
      </c>
      <c r="G186" s="88">
        <f>+G187</f>
        <v>400</v>
      </c>
      <c r="H186" s="85">
        <f>+'11+'!H501</f>
        <v>0</v>
      </c>
      <c r="I186" s="85">
        <f>+'11+'!I501</f>
        <v>0</v>
      </c>
    </row>
    <row r="187" spans="1:9" ht="47.25">
      <c r="A187" s="86" t="str">
        <f>+'11+'!A502</f>
        <v>Субсидии на мероприятия подпрограммы "Обеспечение жильем молодых семей"</v>
      </c>
      <c r="B187" s="86"/>
      <c r="C187" s="85" t="str">
        <f>+'11+'!C600</f>
        <v>10</v>
      </c>
      <c r="D187" s="85" t="str">
        <f>+'11+'!D600</f>
        <v>03</v>
      </c>
      <c r="E187" s="85" t="str">
        <f>+'11+'!E600</f>
        <v>05 2 01 50200</v>
      </c>
      <c r="F187" s="85">
        <f>+'11+'!F600</f>
        <v>0</v>
      </c>
      <c r="G187" s="88">
        <f>+G188</f>
        <v>400</v>
      </c>
      <c r="H187" s="85">
        <f>+'11+'!H502</f>
        <v>0</v>
      </c>
      <c r="I187" s="85">
        <f>+'11+'!I502</f>
        <v>0</v>
      </c>
    </row>
    <row r="188" spans="1:9" ht="47.25">
      <c r="A188" s="86" t="str">
        <f>+'11+'!A503</f>
        <v xml:space="preserve">Социальное обеспечение и иные выплаты населению
</v>
      </c>
      <c r="B188" s="86"/>
      <c r="C188" s="85" t="str">
        <f>+'11+'!C601</f>
        <v>10</v>
      </c>
      <c r="D188" s="85" t="str">
        <f>+'11+'!D601</f>
        <v>03</v>
      </c>
      <c r="E188" s="85" t="str">
        <f>+'11+'!E601</f>
        <v>05 2 01 50200</v>
      </c>
      <c r="F188" s="85">
        <f>+'11+'!F601</f>
        <v>300</v>
      </c>
      <c r="G188" s="88">
        <f>+G189</f>
        <v>400</v>
      </c>
      <c r="H188" s="85">
        <f>+'11+'!H503</f>
        <v>0</v>
      </c>
      <c r="I188" s="85">
        <f>+'11+'!I503</f>
        <v>0</v>
      </c>
    </row>
    <row r="189" spans="1:9" ht="78.75">
      <c r="A189" s="86" t="str">
        <f>+'11+'!A504</f>
        <v xml:space="preserve">Социальные выплаты гражданам, кроме публичных
нормативных социальных выплат
</v>
      </c>
      <c r="B189" s="86"/>
      <c r="C189" s="85" t="str">
        <f>+'11+'!C602</f>
        <v>10</v>
      </c>
      <c r="D189" s="85" t="str">
        <f>+'11+'!D602</f>
        <v>03</v>
      </c>
      <c r="E189" s="85" t="str">
        <f>+'11+'!E602</f>
        <v>05 2 01 50200</v>
      </c>
      <c r="F189" s="85">
        <f>+'11+'!F602</f>
        <v>320</v>
      </c>
      <c r="G189" s="88">
        <f>+G190</f>
        <v>400</v>
      </c>
      <c r="H189" s="85">
        <f>+'11+'!H504</f>
        <v>0</v>
      </c>
      <c r="I189" s="85">
        <f>+'11+'!I504</f>
        <v>0</v>
      </c>
    </row>
    <row r="190" spans="1:9" ht="31.5">
      <c r="A190" s="86" t="str">
        <f>+'11+'!A505</f>
        <v>Субсидии гражданам на приобретение жилья</v>
      </c>
      <c r="B190" s="86"/>
      <c r="C190" s="85" t="str">
        <f>+'11+'!C603</f>
        <v>10</v>
      </c>
      <c r="D190" s="85" t="str">
        <f>+'11+'!D603</f>
        <v>03</v>
      </c>
      <c r="E190" s="85" t="str">
        <f>+'11+'!E603</f>
        <v>05 2 01 50200</v>
      </c>
      <c r="F190" s="85">
        <f>+'11+'!F603</f>
        <v>322</v>
      </c>
      <c r="G190" s="88">
        <f>+'11+'!G603</f>
        <v>400</v>
      </c>
      <c r="H190" s="85">
        <f>+'11+'!H505</f>
        <v>0</v>
      </c>
      <c r="I190" s="85">
        <f>+'11+'!I505</f>
        <v>0</v>
      </c>
    </row>
    <row r="191" spans="1:9" s="90" customFormat="1" ht="63">
      <c r="A191" s="353" t="str">
        <f>+'11+'!A506</f>
        <v>Программа "Профилактика социально-значимых заболеваний, вакцинопрофилактика"</v>
      </c>
      <c r="B191" s="353"/>
      <c r="C191" s="348" t="str">
        <f>+'11+'!C506</f>
        <v>01</v>
      </c>
      <c r="D191" s="348" t="str">
        <f>+'11+'!D506</f>
        <v>13</v>
      </c>
      <c r="E191" s="348" t="str">
        <f>+'11+'!E506</f>
        <v>06 0 00 00000</v>
      </c>
      <c r="F191" s="348" t="str">
        <f>+'11+'!F506</f>
        <v xml:space="preserve">   </v>
      </c>
      <c r="G191" s="348">
        <f>+G192</f>
        <v>250</v>
      </c>
      <c r="H191" s="348">
        <f>+'11+'!H506</f>
        <v>0</v>
      </c>
      <c r="I191" s="348">
        <f>+'11+'!I506</f>
        <v>250</v>
      </c>
    </row>
    <row r="192" spans="1:9" ht="63">
      <c r="A192" s="87" t="str">
        <f>+'11+'!A507</f>
        <v>Основное мероприятие: Оказание услуг по медицинскому обслуживанию населения</v>
      </c>
      <c r="B192" s="87"/>
      <c r="C192" s="88" t="str">
        <f>+'11+'!C507</f>
        <v>01</v>
      </c>
      <c r="D192" s="88" t="str">
        <f>+'11+'!D507</f>
        <v>13</v>
      </c>
      <c r="E192" s="88" t="str">
        <f>+'11+'!E507</f>
        <v>06 0 01 00000</v>
      </c>
      <c r="F192" s="88">
        <f>+'11+'!F507</f>
        <v>0</v>
      </c>
      <c r="G192" s="88">
        <f>+G193</f>
        <v>250</v>
      </c>
      <c r="H192" s="88">
        <f>+'11+'!H507</f>
        <v>0</v>
      </c>
      <c r="I192" s="88">
        <f>+'11+'!I507</f>
        <v>250</v>
      </c>
    </row>
    <row r="193" spans="1:9" ht="110.25">
      <c r="A193" s="87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3" s="87"/>
      <c r="C193" s="88" t="str">
        <f>+'11+'!C508</f>
        <v>01</v>
      </c>
      <c r="D193" s="88" t="str">
        <f>+'11+'!D508</f>
        <v>13</v>
      </c>
      <c r="E193" s="88" t="str">
        <f>+'11+'!E508</f>
        <v>06 0 01 04008</v>
      </c>
      <c r="F193" s="88">
        <f>+'11+'!F508</f>
        <v>0</v>
      </c>
      <c r="G193" s="88">
        <f>+G194</f>
        <v>250</v>
      </c>
      <c r="H193" s="88">
        <f>+'11+'!H508</f>
        <v>0</v>
      </c>
      <c r="I193" s="88">
        <f>+'11+'!I508</f>
        <v>250</v>
      </c>
    </row>
    <row r="194" spans="1:9" ht="47.25">
      <c r="A194" s="87" t="str">
        <f>+'11+'!A509</f>
        <v>Закупка товаров, работ и услуг для государственных (муниципальных) нужд</v>
      </c>
      <c r="B194" s="87"/>
      <c r="C194" s="88" t="str">
        <f>+'11+'!C509</f>
        <v>01</v>
      </c>
      <c r="D194" s="88" t="str">
        <f>+'11+'!D509</f>
        <v>13</v>
      </c>
      <c r="E194" s="88" t="str">
        <f>+'11+'!E509</f>
        <v>06 0 01 04008</v>
      </c>
      <c r="F194" s="88">
        <f>+'11+'!F509</f>
        <v>200</v>
      </c>
      <c r="G194" s="88">
        <f>+G195</f>
        <v>250</v>
      </c>
      <c r="H194" s="88">
        <f>+'11+'!H509</f>
        <v>0</v>
      </c>
      <c r="I194" s="88">
        <f>+'11+'!I509</f>
        <v>250</v>
      </c>
    </row>
    <row r="195" spans="1:9" ht="47.25">
      <c r="A195" s="87" t="str">
        <f>+'11+'!A510</f>
        <v>Иные закупки товаров, работ и услуг для государственных (муниципальных) нужд</v>
      </c>
      <c r="B195" s="87"/>
      <c r="C195" s="88" t="str">
        <f>+'11+'!C510</f>
        <v>01</v>
      </c>
      <c r="D195" s="88" t="str">
        <f>+'11+'!D510</f>
        <v>13</v>
      </c>
      <c r="E195" s="88" t="str">
        <f>+'11+'!E510</f>
        <v>06 0 01 04008</v>
      </c>
      <c r="F195" s="88">
        <f>+'11+'!F510</f>
        <v>240</v>
      </c>
      <c r="G195" s="88">
        <f>+G196</f>
        <v>250</v>
      </c>
      <c r="H195" s="88">
        <f>+'11+'!H510</f>
        <v>0</v>
      </c>
      <c r="I195" s="88">
        <f>+'11+'!I510</f>
        <v>250</v>
      </c>
    </row>
    <row r="196" spans="1:9" ht="47.25">
      <c r="A196" s="87" t="str">
        <f>+'11+'!A511</f>
        <v>Прочая закупка товаров, работ и услуг для государственных (муниципальных) нужд</v>
      </c>
      <c r="B196" s="87"/>
      <c r="C196" s="88" t="str">
        <f>+'11+'!C511</f>
        <v>01</v>
      </c>
      <c r="D196" s="88" t="str">
        <f>+'11+'!D511</f>
        <v>13</v>
      </c>
      <c r="E196" s="88" t="str">
        <f>+'11+'!E511</f>
        <v>06 0 01 04008</v>
      </c>
      <c r="F196" s="88">
        <f>+'11+'!F511</f>
        <v>244</v>
      </c>
      <c r="G196" s="88">
        <f>+'11+'!G511</f>
        <v>250</v>
      </c>
      <c r="H196" s="88">
        <f>+'11+'!H511</f>
        <v>0</v>
      </c>
      <c r="I196" s="88">
        <f>+'11+'!I511</f>
        <v>250</v>
      </c>
    </row>
    <row r="197" spans="1:9" s="90" customFormat="1" ht="47.25">
      <c r="A197" s="352" t="str">
        <f>+'11+'!A239</f>
        <v>Муниципальная программа "Развитие образования Овюрского кожууна"</v>
      </c>
      <c r="B197" s="352"/>
      <c r="C197" s="92"/>
      <c r="D197" s="92"/>
      <c r="E197" s="92" t="str">
        <f>+'11+'!E239</f>
        <v xml:space="preserve">07 0 00 00000 </v>
      </c>
      <c r="F197" s="92">
        <f>+'11+'!F239</f>
        <v>0</v>
      </c>
      <c r="G197" s="348">
        <f>+G198+G213+G243+G250+G261+G291</f>
        <v>264225.58</v>
      </c>
      <c r="H197" s="92">
        <f>+'11+'!H239</f>
        <v>0</v>
      </c>
      <c r="I197" s="92">
        <f>+'11+'!I239</f>
        <v>68595.680000000008</v>
      </c>
    </row>
    <row r="198" spans="1:9" ht="31.5">
      <c r="A198" s="86" t="str">
        <f>+'11+'!A240</f>
        <v xml:space="preserve">Подпрограмма "Развитие дошкольного образования" </v>
      </c>
      <c r="B198" s="86"/>
      <c r="C198" s="85" t="str">
        <f>+'11+'!C240</f>
        <v>07</v>
      </c>
      <c r="D198" s="85" t="str">
        <f>+'11+'!D240</f>
        <v>01</v>
      </c>
      <c r="E198" s="85" t="str">
        <f>+'11+'!E240</f>
        <v>07 1 00 00000</v>
      </c>
      <c r="F198" s="85" t="str">
        <f>+'11+'!F240</f>
        <v xml:space="preserve">   </v>
      </c>
      <c r="G198" s="88">
        <f>+G199+G208</f>
        <v>68595.680000000008</v>
      </c>
      <c r="H198" s="85">
        <f>+'11+'!H240</f>
        <v>0</v>
      </c>
      <c r="I198" s="85">
        <f>+'11+'!I240</f>
        <v>68595.680000000008</v>
      </c>
    </row>
    <row r="199" spans="1:9" ht="126">
      <c r="A199" s="86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B199" s="86"/>
      <c r="C199" s="85" t="str">
        <f>+'11+'!C241</f>
        <v>07</v>
      </c>
      <c r="D199" s="85" t="str">
        <f>+'11+'!D241</f>
        <v>01</v>
      </c>
      <c r="E199" s="85" t="str">
        <f>+'11+'!E241</f>
        <v>07 1 01 00000</v>
      </c>
      <c r="F199" s="85">
        <f>+'11+'!F241</f>
        <v>0</v>
      </c>
      <c r="G199" s="88">
        <f>+G200+G204</f>
        <v>20470.680000000004</v>
      </c>
      <c r="H199" s="85">
        <f>+'11+'!H241</f>
        <v>0</v>
      </c>
      <c r="I199" s="85">
        <f>+'11+'!I241</f>
        <v>20470.680000000004</v>
      </c>
    </row>
    <row r="200" spans="1:9" ht="63">
      <c r="A200" s="86" t="str">
        <f>+'11+'!A242</f>
        <v xml:space="preserve">Обеспечение деятельности муниципальных учреждений (оказание услуг) - средства местного бюджета </v>
      </c>
      <c r="B200" s="86"/>
      <c r="C200" s="85" t="str">
        <f>+'11+'!C242</f>
        <v>07</v>
      </c>
      <c r="D200" s="85" t="str">
        <f>+'11+'!D242</f>
        <v>01</v>
      </c>
      <c r="E200" s="85" t="str">
        <f>+'11+'!E242</f>
        <v>07 1 01 00059</v>
      </c>
      <c r="F200" s="85">
        <f>+'11+'!F242</f>
        <v>0</v>
      </c>
      <c r="G200" s="88">
        <f>+G201</f>
        <v>20470.680000000004</v>
      </c>
      <c r="H200" s="85">
        <f>+'11+'!H242</f>
        <v>0</v>
      </c>
      <c r="I200" s="85">
        <f>+'11+'!I242</f>
        <v>20470.680000000004</v>
      </c>
    </row>
    <row r="201" spans="1:9" ht="94.5">
      <c r="A201" s="86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1" s="86"/>
      <c r="C201" s="85" t="str">
        <f>+'11+'!C243</f>
        <v>07</v>
      </c>
      <c r="D201" s="85" t="str">
        <f>+'11+'!D243</f>
        <v>01</v>
      </c>
      <c r="E201" s="85" t="str">
        <f>+'11+'!E243</f>
        <v>07 1 01 00059</v>
      </c>
      <c r="F201" s="85" t="str">
        <f>+'11+'!F243</f>
        <v>600</v>
      </c>
      <c r="G201" s="88">
        <f>+G202</f>
        <v>20470.680000000004</v>
      </c>
      <c r="H201" s="85">
        <f>+'11+'!H243</f>
        <v>0</v>
      </c>
      <c r="I201" s="85">
        <f>+'11+'!I243</f>
        <v>20470.680000000004</v>
      </c>
    </row>
    <row r="202" spans="1:9" ht="31.5">
      <c r="A202" s="86" t="str">
        <f>+'11+'!A244</f>
        <v>Субсидии бюджетным учреждениям</v>
      </c>
      <c r="B202" s="86"/>
      <c r="C202" s="85" t="str">
        <f>+'11+'!C244</f>
        <v>07</v>
      </c>
      <c r="D202" s="85" t="str">
        <f>+'11+'!D244</f>
        <v>01</v>
      </c>
      <c r="E202" s="85" t="str">
        <f>+'11+'!E244</f>
        <v>07 1 01 00059</v>
      </c>
      <c r="F202" s="85" t="str">
        <f>+'11+'!F244</f>
        <v>610</v>
      </c>
      <c r="G202" s="88">
        <f>+G203</f>
        <v>20470.680000000004</v>
      </c>
      <c r="H202" s="85">
        <f>+'11+'!H244</f>
        <v>0</v>
      </c>
      <c r="I202" s="85">
        <f>+'11+'!I244</f>
        <v>20470.680000000004</v>
      </c>
    </row>
    <row r="203" spans="1:9" ht="110.25">
      <c r="A203" s="86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3" s="86"/>
      <c r="C203" s="85" t="str">
        <f>+'11+'!C245</f>
        <v>07</v>
      </c>
      <c r="D203" s="85" t="str">
        <f>+'11+'!D245</f>
        <v>01</v>
      </c>
      <c r="E203" s="85" t="str">
        <f>+'11+'!E245</f>
        <v>07 1 01 00059</v>
      </c>
      <c r="F203" s="85" t="str">
        <f>+'11+'!F245</f>
        <v>611</v>
      </c>
      <c r="G203" s="88">
        <f>+'11+'!G245</f>
        <v>20470.680000000004</v>
      </c>
      <c r="H203" s="85">
        <f>+'11+'!H245</f>
        <v>0</v>
      </c>
      <c r="I203" s="85">
        <f>+'11+'!I245</f>
        <v>20470.680000000004</v>
      </c>
    </row>
    <row r="204" spans="1:9" ht="63" hidden="1">
      <c r="A204" s="86" t="str">
        <f>+'11+'!A246</f>
        <v xml:space="preserve">Обеспечение деятельности муниципальных учреждений (оказание услуг) - средства местного бюджета </v>
      </c>
      <c r="B204" s="86"/>
      <c r="C204" s="85" t="str">
        <f>+'11+'!C246</f>
        <v>07</v>
      </c>
      <c r="D204" s="85" t="str">
        <f>+'11+'!D246</f>
        <v>01</v>
      </c>
      <c r="E204" s="85" t="str">
        <f>+'11+'!E246</f>
        <v>07 1 01 L0270</v>
      </c>
      <c r="F204" s="85">
        <f>+'11+'!F246</f>
        <v>0</v>
      </c>
      <c r="G204" s="88">
        <f>+G205</f>
        <v>0</v>
      </c>
      <c r="H204" s="85">
        <f>+'11+'!H246</f>
        <v>0</v>
      </c>
      <c r="I204" s="85">
        <f>+'11+'!I246</f>
        <v>0</v>
      </c>
    </row>
    <row r="205" spans="1:9" ht="94.5" hidden="1">
      <c r="A205" s="86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5" s="86"/>
      <c r="C205" s="85" t="str">
        <f>+'11+'!C247</f>
        <v>07</v>
      </c>
      <c r="D205" s="85" t="str">
        <f>+'11+'!D247</f>
        <v>01</v>
      </c>
      <c r="E205" s="85" t="str">
        <f>+'11+'!E247</f>
        <v>07 1 01 L0270</v>
      </c>
      <c r="F205" s="85" t="str">
        <f>+'11+'!F247</f>
        <v>600</v>
      </c>
      <c r="G205" s="88">
        <f>+G206</f>
        <v>0</v>
      </c>
      <c r="H205" s="85">
        <f>+'11+'!H247</f>
        <v>0</v>
      </c>
      <c r="I205" s="85">
        <f>+'11+'!I247</f>
        <v>0</v>
      </c>
    </row>
    <row r="206" spans="1:9" ht="31.5" hidden="1">
      <c r="A206" s="86" t="str">
        <f>+'11+'!A248</f>
        <v>Субсидии бюджетным учреждениям</v>
      </c>
      <c r="B206" s="86"/>
      <c r="C206" s="85" t="str">
        <f>+'11+'!C248</f>
        <v>07</v>
      </c>
      <c r="D206" s="85" t="str">
        <f>+'11+'!D248</f>
        <v>01</v>
      </c>
      <c r="E206" s="85" t="str">
        <f>+'11+'!E248</f>
        <v>07 1 01 L0270</v>
      </c>
      <c r="F206" s="85" t="str">
        <f>+'11+'!F248</f>
        <v>610</v>
      </c>
      <c r="G206" s="88">
        <f>+G207</f>
        <v>0</v>
      </c>
      <c r="H206" s="85">
        <f>+'11+'!H248</f>
        <v>0</v>
      </c>
      <c r="I206" s="85">
        <f>+'11+'!I248</f>
        <v>0</v>
      </c>
    </row>
    <row r="207" spans="1:9" ht="110.25" hidden="1">
      <c r="A207" s="86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7" s="86"/>
      <c r="C207" s="85" t="str">
        <f>+'11+'!C249</f>
        <v>07</v>
      </c>
      <c r="D207" s="85" t="str">
        <f>+'11+'!D249</f>
        <v>01</v>
      </c>
      <c r="E207" s="85" t="str">
        <f>+'11+'!E249</f>
        <v>07 1 01 L0270</v>
      </c>
      <c r="F207" s="85" t="str">
        <f>+'11+'!F249</f>
        <v>611</v>
      </c>
      <c r="G207" s="88">
        <f>+'11+'!G249</f>
        <v>0</v>
      </c>
      <c r="H207" s="85">
        <f>+'11+'!H249</f>
        <v>0</v>
      </c>
      <c r="I207" s="85">
        <f>+'11+'!I249</f>
        <v>0</v>
      </c>
    </row>
    <row r="208" spans="1:9" ht="110.25">
      <c r="A208" s="86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B208" s="86"/>
      <c r="C208" s="85" t="str">
        <f>+'11+'!C251</f>
        <v>07</v>
      </c>
      <c r="D208" s="85" t="str">
        <f>+'11+'!D251</f>
        <v>01</v>
      </c>
      <c r="E208" s="85" t="str">
        <f>+'11+'!E251</f>
        <v>07 1 02 00000</v>
      </c>
      <c r="F208" s="85">
        <f>+'11+'!F251</f>
        <v>0</v>
      </c>
      <c r="G208" s="88">
        <f>+G209</f>
        <v>48125</v>
      </c>
      <c r="H208" s="85">
        <f>+'11+'!H251</f>
        <v>0</v>
      </c>
      <c r="I208" s="85">
        <f>+'11+'!I251</f>
        <v>48125</v>
      </c>
    </row>
    <row r="209" spans="1:9" ht="63">
      <c r="A209" s="86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B209" s="86"/>
      <c r="C209" s="85" t="str">
        <f>+'11+'!C252</f>
        <v>07</v>
      </c>
      <c r="D209" s="85" t="str">
        <f>+'11+'!D252</f>
        <v>01</v>
      </c>
      <c r="E209" s="85" t="str">
        <f>+'11+'!E252</f>
        <v>07 1 02 76020</v>
      </c>
      <c r="F209" s="85">
        <f>+'11+'!F252</f>
        <v>0</v>
      </c>
      <c r="G209" s="88">
        <f>+G210</f>
        <v>48125</v>
      </c>
      <c r="H209" s="85">
        <f>+'11+'!H252</f>
        <v>0</v>
      </c>
      <c r="I209" s="85">
        <f>+'11+'!I252</f>
        <v>48125</v>
      </c>
    </row>
    <row r="210" spans="1:9" ht="94.5">
      <c r="A210" s="86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0" s="86"/>
      <c r="C210" s="85" t="str">
        <f>+'11+'!C253</f>
        <v>07</v>
      </c>
      <c r="D210" s="85" t="str">
        <f>+'11+'!D253</f>
        <v>01</v>
      </c>
      <c r="E210" s="85" t="str">
        <f>+'11+'!E253</f>
        <v>07 1 02 76020</v>
      </c>
      <c r="F210" s="85" t="str">
        <f>+'11+'!F253</f>
        <v>600</v>
      </c>
      <c r="G210" s="88">
        <f>+G211</f>
        <v>48125</v>
      </c>
      <c r="H210" s="85">
        <f>+'11+'!H253</f>
        <v>0</v>
      </c>
      <c r="I210" s="85">
        <f>+'11+'!I253</f>
        <v>48125</v>
      </c>
    </row>
    <row r="211" spans="1:9" ht="31.5">
      <c r="A211" s="86" t="str">
        <f>+'11+'!A254</f>
        <v>Субсидии бюджетным учреждениям</v>
      </c>
      <c r="B211" s="86"/>
      <c r="C211" s="85" t="str">
        <f>+'11+'!C254</f>
        <v>07</v>
      </c>
      <c r="D211" s="85" t="str">
        <f>+'11+'!D254</f>
        <v>01</v>
      </c>
      <c r="E211" s="85" t="str">
        <f>+'11+'!E254</f>
        <v>07 1 02 76020</v>
      </c>
      <c r="F211" s="85" t="str">
        <f>+'11+'!F254</f>
        <v>610</v>
      </c>
      <c r="G211" s="88">
        <f>+G212</f>
        <v>48125</v>
      </c>
      <c r="H211" s="85">
        <f>+'11+'!H254</f>
        <v>0</v>
      </c>
      <c r="I211" s="85">
        <f>+'11+'!I254</f>
        <v>48125</v>
      </c>
    </row>
    <row r="212" spans="1:9" ht="110.25">
      <c r="A212" s="86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2" s="86"/>
      <c r="C212" s="85" t="str">
        <f>+'11+'!C255</f>
        <v>07</v>
      </c>
      <c r="D212" s="85" t="str">
        <f>+'11+'!D255</f>
        <v>01</v>
      </c>
      <c r="E212" s="85" t="str">
        <f>+'11+'!E255</f>
        <v>07 1 02 76020</v>
      </c>
      <c r="F212" s="85" t="str">
        <f>+'11+'!F255</f>
        <v>611</v>
      </c>
      <c r="G212" s="88">
        <f>+'11+'!G255</f>
        <v>48125</v>
      </c>
      <c r="H212" s="85">
        <f>+'11+'!H255</f>
        <v>0</v>
      </c>
      <c r="I212" s="85">
        <f>+'11+'!I255</f>
        <v>48125</v>
      </c>
    </row>
    <row r="213" spans="1:9">
      <c r="A213" s="86" t="str">
        <f>+'11+'!A256</f>
        <v>Общее образование</v>
      </c>
      <c r="B213" s="86"/>
      <c r="C213" s="85" t="str">
        <f>+'11+'!C256</f>
        <v>07</v>
      </c>
      <c r="D213" s="85" t="str">
        <f>+'11+'!D256</f>
        <v>02</v>
      </c>
      <c r="E213" s="85">
        <f>+'11+'!E256</f>
        <v>0</v>
      </c>
      <c r="F213" s="85">
        <f>+'11+'!F256</f>
        <v>0</v>
      </c>
      <c r="G213" s="88">
        <f>+G214+G237</f>
        <v>156374.88999999998</v>
      </c>
      <c r="H213" s="85">
        <f>+'11+'!H256</f>
        <v>0</v>
      </c>
      <c r="I213" s="85">
        <f>+'11+'!I256</f>
        <v>156374.89000000001</v>
      </c>
    </row>
    <row r="214" spans="1:9" ht="31.5">
      <c r="A214" s="86" t="str">
        <f>+'11+'!A257</f>
        <v>подпрограмма "Развитие общего образования"</v>
      </c>
      <c r="B214" s="86"/>
      <c r="C214" s="85" t="str">
        <f>+'11+'!C257</f>
        <v>07</v>
      </c>
      <c r="D214" s="85" t="str">
        <f>+'11+'!D257</f>
        <v>02</v>
      </c>
      <c r="E214" s="85" t="str">
        <f>+'11+'!E257</f>
        <v>07 2 00 00000</v>
      </c>
      <c r="F214" s="85">
        <f>+'11+'!F257</f>
        <v>0</v>
      </c>
      <c r="G214" s="88">
        <f>+G215+G232</f>
        <v>156374.88999999998</v>
      </c>
      <c r="H214" s="85">
        <f>+'11+'!H257</f>
        <v>0</v>
      </c>
      <c r="I214" s="85">
        <f>+'11+'!I257</f>
        <v>156374.89000000001</v>
      </c>
    </row>
    <row r="215" spans="1:9" ht="78.75">
      <c r="A215" s="86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B215" s="86"/>
      <c r="C215" s="85" t="str">
        <f>+'11+'!C258</f>
        <v>07</v>
      </c>
      <c r="D215" s="85" t="str">
        <f>+'11+'!D258</f>
        <v>02</v>
      </c>
      <c r="E215" s="85" t="str">
        <f>+'11+'!E258</f>
        <v>07 2 01 00000</v>
      </c>
      <c r="F215" s="85">
        <f>+'11+'!F258</f>
        <v>0</v>
      </c>
      <c r="G215" s="88">
        <f>+G216+G220+G224+G228</f>
        <v>156374.88999999998</v>
      </c>
      <c r="H215" s="85">
        <f>+'11+'!H258</f>
        <v>0</v>
      </c>
      <c r="I215" s="85">
        <f>+'11+'!I258</f>
        <v>156374.89000000001</v>
      </c>
    </row>
    <row r="216" spans="1:9" ht="63">
      <c r="A216" s="86" t="str">
        <f>+'11+'!A259</f>
        <v xml:space="preserve">Обеспечение деятельности муниципальных учреждений (оказание услуг) - средства местного бюджета </v>
      </c>
      <c r="B216" s="86"/>
      <c r="C216" s="85" t="str">
        <f>+'11+'!C259</f>
        <v>07</v>
      </c>
      <c r="D216" s="85" t="str">
        <f>+'11+'!D259</f>
        <v>02</v>
      </c>
      <c r="E216" s="85" t="str">
        <f>+'11+'!E259</f>
        <v>07 2 01 00059</v>
      </c>
      <c r="F216" s="85" t="str">
        <f>+'11+'!F259</f>
        <v xml:space="preserve">   </v>
      </c>
      <c r="G216" s="88">
        <f>+G217</f>
        <v>16126.090000000002</v>
      </c>
      <c r="H216" s="85">
        <f>+'11+'!H259</f>
        <v>0</v>
      </c>
      <c r="I216" s="85">
        <f>+'11+'!I259</f>
        <v>16126.090000000002</v>
      </c>
    </row>
    <row r="217" spans="1:9" ht="94.5">
      <c r="A217" s="86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7" s="86"/>
      <c r="C217" s="85" t="str">
        <f>+'11+'!C260</f>
        <v>07</v>
      </c>
      <c r="D217" s="85" t="str">
        <f>+'11+'!D260</f>
        <v>02</v>
      </c>
      <c r="E217" s="85" t="str">
        <f>+'11+'!E260</f>
        <v>07 2 01 00059</v>
      </c>
      <c r="F217" s="85" t="str">
        <f>+'11+'!F260</f>
        <v>600</v>
      </c>
      <c r="G217" s="88">
        <f>+G218</f>
        <v>16126.090000000002</v>
      </c>
      <c r="H217" s="85">
        <f>+'11+'!H260</f>
        <v>0</v>
      </c>
      <c r="I217" s="85">
        <f>+'11+'!I260</f>
        <v>16126.090000000002</v>
      </c>
    </row>
    <row r="218" spans="1:9" ht="31.5">
      <c r="A218" s="86" t="str">
        <f>+'11+'!A261</f>
        <v>Субсидии бюджетным учреждениям</v>
      </c>
      <c r="B218" s="86"/>
      <c r="C218" s="85" t="str">
        <f>+'11+'!C261</f>
        <v>07</v>
      </c>
      <c r="D218" s="85" t="str">
        <f>+'11+'!D261</f>
        <v>02</v>
      </c>
      <c r="E218" s="85" t="str">
        <f>+'11+'!E261</f>
        <v>07 2 01 00059</v>
      </c>
      <c r="F218" s="85" t="str">
        <f>+'11+'!F261</f>
        <v>610</v>
      </c>
      <c r="G218" s="88">
        <f>+G219</f>
        <v>16126.090000000002</v>
      </c>
      <c r="H218" s="85">
        <f>+'11+'!H261</f>
        <v>0</v>
      </c>
      <c r="I218" s="85">
        <f>+'11+'!I261</f>
        <v>16126.090000000002</v>
      </c>
    </row>
    <row r="219" spans="1:9" ht="110.25">
      <c r="A219" s="86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9" s="86"/>
      <c r="C219" s="85" t="str">
        <f>+'11+'!C262</f>
        <v>07</v>
      </c>
      <c r="D219" s="85" t="str">
        <f>+'11+'!D262</f>
        <v>02</v>
      </c>
      <c r="E219" s="85" t="str">
        <f>+'11+'!E262</f>
        <v>07 2 01 00059</v>
      </c>
      <c r="F219" s="85" t="str">
        <f>+'11+'!F262</f>
        <v>611</v>
      </c>
      <c r="G219" s="88">
        <f>+'11+'!G262</f>
        <v>16126.090000000002</v>
      </c>
      <c r="H219" s="85">
        <f>+'11+'!H262</f>
        <v>0</v>
      </c>
      <c r="I219" s="85">
        <f>+'11+'!I262</f>
        <v>16126.090000000002</v>
      </c>
    </row>
    <row r="220" spans="1:9" ht="157.5">
      <c r="A220" s="86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B220" s="86"/>
      <c r="C220" s="85" t="str">
        <f>+'11+'!C263</f>
        <v>07</v>
      </c>
      <c r="D220" s="85" t="str">
        <f>+'11+'!D263</f>
        <v>02</v>
      </c>
      <c r="E220" s="85" t="str">
        <f>+'11+'!E263</f>
        <v>07 2 01 50970</v>
      </c>
      <c r="F220" s="85" t="str">
        <f>+'11+'!F263</f>
        <v xml:space="preserve">   </v>
      </c>
      <c r="G220" s="88">
        <f>+G221</f>
        <v>138514</v>
      </c>
      <c r="H220" s="85">
        <f>+'11+'!H263</f>
        <v>0</v>
      </c>
      <c r="I220" s="85">
        <f>+'11+'!I263</f>
        <v>138514</v>
      </c>
    </row>
    <row r="221" spans="1:9" ht="94.5">
      <c r="A221" s="86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1" s="86"/>
      <c r="C221" s="85" t="str">
        <f>+'11+'!C264</f>
        <v>07</v>
      </c>
      <c r="D221" s="85" t="str">
        <f>+'11+'!D264</f>
        <v>02</v>
      </c>
      <c r="E221" s="85" t="str">
        <f>+'11+'!E264</f>
        <v>07 2 01 50970</v>
      </c>
      <c r="F221" s="85" t="str">
        <f>+'11+'!F264</f>
        <v>600</v>
      </c>
      <c r="G221" s="88">
        <f>+G222</f>
        <v>138514</v>
      </c>
      <c r="H221" s="85">
        <f>+'11+'!H264</f>
        <v>0</v>
      </c>
      <c r="I221" s="85">
        <f>+'11+'!I264</f>
        <v>138514</v>
      </c>
    </row>
    <row r="222" spans="1:9" ht="31.5">
      <c r="A222" s="86" t="str">
        <f>+'11+'!A265</f>
        <v>Субсидии бюджетным учреждениям</v>
      </c>
      <c r="B222" s="86"/>
      <c r="C222" s="85" t="str">
        <f>+'11+'!C265</f>
        <v>07</v>
      </c>
      <c r="D222" s="85" t="str">
        <f>+'11+'!D265</f>
        <v>02</v>
      </c>
      <c r="E222" s="85" t="str">
        <f>+'11+'!E265</f>
        <v>07 2 01 50970</v>
      </c>
      <c r="F222" s="85" t="str">
        <f>+'11+'!F265</f>
        <v>610</v>
      </c>
      <c r="G222" s="88">
        <f>+G223</f>
        <v>138514</v>
      </c>
      <c r="H222" s="85">
        <f>+'11+'!H265</f>
        <v>0</v>
      </c>
      <c r="I222" s="85">
        <f>+'11+'!I265</f>
        <v>138514</v>
      </c>
    </row>
    <row r="223" spans="1:9" ht="110.25">
      <c r="A223" s="86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3" s="86"/>
      <c r="C223" s="85" t="str">
        <f>+'11+'!C266</f>
        <v>07</v>
      </c>
      <c r="D223" s="85" t="str">
        <f>+'11+'!D266</f>
        <v>02</v>
      </c>
      <c r="E223" s="85" t="str">
        <f>+'11+'!E266</f>
        <v>07 2 01 50970</v>
      </c>
      <c r="F223" s="85" t="str">
        <f>+'11+'!F266</f>
        <v>611</v>
      </c>
      <c r="G223" s="88">
        <f>+'11+'!G266</f>
        <v>138514</v>
      </c>
      <c r="H223" s="85">
        <f>+'11+'!H266</f>
        <v>0</v>
      </c>
      <c r="I223" s="85">
        <f>+'11+'!I266</f>
        <v>138514</v>
      </c>
    </row>
    <row r="224" spans="1:9" ht="157.5" hidden="1">
      <c r="A224" s="86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B224" s="86"/>
      <c r="C224" s="85" t="str">
        <f>+'11+'!C267</f>
        <v>07</v>
      </c>
      <c r="D224" s="85" t="str">
        <f>+'11+'!D267</f>
        <v>02</v>
      </c>
      <c r="E224" s="85" t="str">
        <f>+'11+'!E267</f>
        <v>07 2 01 75220</v>
      </c>
      <c r="F224" s="85" t="str">
        <f>+'11+'!F267</f>
        <v xml:space="preserve">   </v>
      </c>
      <c r="G224" s="88">
        <f>+G225</f>
        <v>0</v>
      </c>
      <c r="H224" s="85">
        <f>+'11+'!H267</f>
        <v>0</v>
      </c>
      <c r="I224" s="85">
        <f>+'11+'!I267</f>
        <v>0</v>
      </c>
    </row>
    <row r="225" spans="1:9" ht="94.5" hidden="1">
      <c r="A225" s="86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5" s="86"/>
      <c r="C225" s="85" t="str">
        <f>+'11+'!C268</f>
        <v>07</v>
      </c>
      <c r="D225" s="85" t="str">
        <f>+'11+'!D268</f>
        <v>02</v>
      </c>
      <c r="E225" s="85" t="str">
        <f>+'11+'!E268</f>
        <v>07 2 01 75220</v>
      </c>
      <c r="F225" s="85" t="str">
        <f>+'11+'!F268</f>
        <v>600</v>
      </c>
      <c r="G225" s="88">
        <f>+G226</f>
        <v>0</v>
      </c>
      <c r="H225" s="85">
        <f>+'11+'!H268</f>
        <v>0</v>
      </c>
      <c r="I225" s="85">
        <f>+'11+'!I268</f>
        <v>0</v>
      </c>
    </row>
    <row r="226" spans="1:9" ht="31.5" hidden="1">
      <c r="A226" s="86" t="str">
        <f>+'11+'!A269</f>
        <v>Субсидии бюджетным учреждениям</v>
      </c>
      <c r="B226" s="86"/>
      <c r="C226" s="85" t="str">
        <f>+'11+'!C269</f>
        <v>07</v>
      </c>
      <c r="D226" s="85" t="str">
        <f>+'11+'!D269</f>
        <v>02</v>
      </c>
      <c r="E226" s="85" t="str">
        <f>+'11+'!E269</f>
        <v>07 2 01 75220</v>
      </c>
      <c r="F226" s="85" t="str">
        <f>+'11+'!F269</f>
        <v>610</v>
      </c>
      <c r="G226" s="88">
        <f>+G227</f>
        <v>0</v>
      </c>
      <c r="H226" s="85">
        <f>+'11+'!H269</f>
        <v>0</v>
      </c>
      <c r="I226" s="85">
        <f>+'11+'!I269</f>
        <v>0</v>
      </c>
    </row>
    <row r="227" spans="1:9" ht="110.25" hidden="1">
      <c r="A227" s="86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7" s="86"/>
      <c r="C227" s="85" t="str">
        <f>+'11+'!C270</f>
        <v>07</v>
      </c>
      <c r="D227" s="85" t="str">
        <f>+'11+'!D270</f>
        <v>02</v>
      </c>
      <c r="E227" s="85" t="str">
        <f>+'11+'!E270</f>
        <v>07 2 01 75220</v>
      </c>
      <c r="F227" s="85" t="str">
        <f>+'11+'!F270</f>
        <v>611</v>
      </c>
      <c r="G227" s="88">
        <f>+'11+'!G270</f>
        <v>0</v>
      </c>
      <c r="H227" s="85">
        <f>+'11+'!H270</f>
        <v>0</v>
      </c>
      <c r="I227" s="85">
        <f>+'11+'!I270</f>
        <v>0</v>
      </c>
    </row>
    <row r="228" spans="1:9" ht="63">
      <c r="A228" s="86" t="str">
        <f>+'11+'!A271</f>
        <v xml:space="preserve">Обеспечение деятельности муниципальных учреждений (оказание услуг) - средства местного бюджета </v>
      </c>
      <c r="B228" s="86"/>
      <c r="C228" s="85" t="str">
        <f>+'11+'!C271</f>
        <v>07</v>
      </c>
      <c r="D228" s="85" t="str">
        <f>+'11+'!D271</f>
        <v>02</v>
      </c>
      <c r="E228" s="85" t="str">
        <f>+'11+'!E271</f>
        <v>07 2 01 L0970</v>
      </c>
      <c r="F228" s="85" t="str">
        <f>+'11+'!F271</f>
        <v xml:space="preserve">   </v>
      </c>
      <c r="G228" s="88">
        <f>+G229</f>
        <v>1734.8</v>
      </c>
      <c r="H228" s="85">
        <f>+'11+'!H271</f>
        <v>0</v>
      </c>
      <c r="I228" s="85">
        <f>+'11+'!I271</f>
        <v>0</v>
      </c>
    </row>
    <row r="229" spans="1:9" ht="94.5">
      <c r="A229" s="86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9" s="86"/>
      <c r="C229" s="85" t="str">
        <f>+'11+'!C272</f>
        <v>07</v>
      </c>
      <c r="D229" s="85" t="str">
        <f>+'11+'!D272</f>
        <v>02</v>
      </c>
      <c r="E229" s="85" t="str">
        <f>+'11+'!E272</f>
        <v>07 2 01 L0970</v>
      </c>
      <c r="F229" s="85" t="str">
        <f>+'11+'!F272</f>
        <v>600</v>
      </c>
      <c r="G229" s="88">
        <f>+G230</f>
        <v>1734.8</v>
      </c>
      <c r="H229" s="85">
        <f>+'11+'!H272</f>
        <v>0</v>
      </c>
      <c r="I229" s="85">
        <f>+'11+'!I272</f>
        <v>0</v>
      </c>
    </row>
    <row r="230" spans="1:9" ht="31.5">
      <c r="A230" s="86" t="str">
        <f>+'11+'!A273</f>
        <v>Субсидии бюджетным учреждениям</v>
      </c>
      <c r="B230" s="86"/>
      <c r="C230" s="85" t="str">
        <f>+'11+'!C273</f>
        <v>07</v>
      </c>
      <c r="D230" s="85" t="str">
        <f>+'11+'!D273</f>
        <v>02</v>
      </c>
      <c r="E230" s="85" t="str">
        <f>+'11+'!E273</f>
        <v>07 2 01 L0970</v>
      </c>
      <c r="F230" s="85" t="str">
        <f>+'11+'!F273</f>
        <v>610</v>
      </c>
      <c r="G230" s="88">
        <f>+G231</f>
        <v>1734.8</v>
      </c>
      <c r="H230" s="85">
        <f>+'11+'!H273</f>
        <v>0</v>
      </c>
      <c r="I230" s="85">
        <f>+'11+'!I273</f>
        <v>0</v>
      </c>
    </row>
    <row r="231" spans="1:9" ht="110.25">
      <c r="A231" s="86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1" s="86"/>
      <c r="C231" s="85" t="str">
        <f>+'11+'!C274</f>
        <v>07</v>
      </c>
      <c r="D231" s="85" t="str">
        <f>+'11+'!D274</f>
        <v>02</v>
      </c>
      <c r="E231" s="85" t="str">
        <f>+'11+'!E274</f>
        <v>07 2 01 L0970</v>
      </c>
      <c r="F231" s="85" t="str">
        <f>+'11+'!F275</f>
        <v>612</v>
      </c>
      <c r="G231" s="89">
        <f>+'11+'!G275</f>
        <v>1734.8</v>
      </c>
      <c r="H231" s="85">
        <f>+'11+'!H274</f>
        <v>0</v>
      </c>
      <c r="I231" s="85">
        <f>+'11+'!I274</f>
        <v>0</v>
      </c>
    </row>
    <row r="232" spans="1:9" ht="126" hidden="1">
      <c r="A232" s="86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B232" s="86"/>
      <c r="C232" s="85" t="str">
        <f>+'11+'!C276</f>
        <v>07</v>
      </c>
      <c r="D232" s="85" t="str">
        <f>+'11+'!D276</f>
        <v>02</v>
      </c>
      <c r="E232" s="85" t="str">
        <f>+'11+'!E276</f>
        <v>07 2 02 00000</v>
      </c>
      <c r="F232" s="85">
        <f>+'11+'!F276</f>
        <v>0</v>
      </c>
      <c r="G232" s="88">
        <f>+G233</f>
        <v>0</v>
      </c>
      <c r="H232" s="85">
        <f>+'11+'!H276</f>
        <v>0</v>
      </c>
      <c r="I232" s="85">
        <f>+'11+'!I276</f>
        <v>0</v>
      </c>
    </row>
    <row r="233" spans="1:9" ht="63" hidden="1">
      <c r="A233" s="86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B233" s="86"/>
      <c r="C233" s="85" t="str">
        <f>+'11+'!C277</f>
        <v>07</v>
      </c>
      <c r="D233" s="85" t="str">
        <f>+'11+'!D277</f>
        <v>02</v>
      </c>
      <c r="E233" s="85" t="str">
        <f>+'11+'!E277</f>
        <v>07 2 02 76020</v>
      </c>
      <c r="F233" s="85" t="str">
        <f>+'11+'!F277</f>
        <v xml:space="preserve">   </v>
      </c>
      <c r="G233" s="88">
        <f>+G234</f>
        <v>0</v>
      </c>
      <c r="H233" s="85">
        <f>+'11+'!H277</f>
        <v>0</v>
      </c>
      <c r="I233" s="85">
        <f>+'11+'!I277</f>
        <v>0</v>
      </c>
    </row>
    <row r="234" spans="1:9" ht="94.5" hidden="1">
      <c r="A234" s="86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34" s="86"/>
      <c r="C234" s="85" t="str">
        <f>+'11+'!C278</f>
        <v>07</v>
      </c>
      <c r="D234" s="85" t="str">
        <f>+'11+'!D278</f>
        <v>02</v>
      </c>
      <c r="E234" s="85" t="str">
        <f>+'11+'!E278</f>
        <v>07 2 02 76020</v>
      </c>
      <c r="F234" s="85" t="str">
        <f>+'11+'!F278</f>
        <v>600</v>
      </c>
      <c r="G234" s="88">
        <f>+G235</f>
        <v>0</v>
      </c>
      <c r="H234" s="85">
        <f>+'11+'!H278</f>
        <v>0</v>
      </c>
      <c r="I234" s="85">
        <f>+'11+'!I278</f>
        <v>0</v>
      </c>
    </row>
    <row r="235" spans="1:9" ht="31.5" hidden="1">
      <c r="A235" s="86" t="str">
        <f>+'11+'!A279</f>
        <v>Субсидии бюджетным учреждениям</v>
      </c>
      <c r="B235" s="86"/>
      <c r="C235" s="85" t="str">
        <f>+'11+'!C279</f>
        <v>07</v>
      </c>
      <c r="D235" s="85" t="str">
        <f>+'11+'!D279</f>
        <v>02</v>
      </c>
      <c r="E235" s="85" t="str">
        <f>+'11+'!E279</f>
        <v>07 2 02 76020</v>
      </c>
      <c r="F235" s="85" t="str">
        <f>+'11+'!F279</f>
        <v>610</v>
      </c>
      <c r="G235" s="88">
        <f>+G236</f>
        <v>0</v>
      </c>
      <c r="H235" s="85">
        <f>+'11+'!H279</f>
        <v>0</v>
      </c>
      <c r="I235" s="85">
        <f>+'11+'!I279</f>
        <v>0</v>
      </c>
    </row>
    <row r="236" spans="1:9" ht="110.25" hidden="1">
      <c r="A236" s="86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6" s="86"/>
      <c r="C236" s="85" t="str">
        <f>+'11+'!C280</f>
        <v>07</v>
      </c>
      <c r="D236" s="85" t="str">
        <f>+'11+'!D280</f>
        <v>02</v>
      </c>
      <c r="E236" s="85" t="str">
        <f>+'11+'!E280</f>
        <v>07 2 02 76020</v>
      </c>
      <c r="F236" s="85" t="str">
        <f>+'11+'!F280</f>
        <v>611</v>
      </c>
      <c r="G236" s="88">
        <f>+'11+'!G280</f>
        <v>0</v>
      </c>
      <c r="H236" s="85">
        <f>+'11+'!H280</f>
        <v>0</v>
      </c>
      <c r="I236" s="85">
        <f>+'11+'!I280</f>
        <v>0</v>
      </c>
    </row>
    <row r="237" spans="1:9" ht="31.5" hidden="1">
      <c r="A237" s="86" t="str">
        <f>+'11+'!A281</f>
        <v>Подпрограмма "Организация горячего питания учащихся"</v>
      </c>
      <c r="B237" s="86"/>
      <c r="C237" s="85" t="str">
        <f>+'11+'!C281</f>
        <v>07</v>
      </c>
      <c r="D237" s="85" t="str">
        <f>+'11+'!D281</f>
        <v>02</v>
      </c>
      <c r="E237" s="85" t="str">
        <f>+'11+'!E281</f>
        <v>07 5 00 00000</v>
      </c>
      <c r="F237" s="85" t="str">
        <f>+'11+'!F281</f>
        <v xml:space="preserve">   </v>
      </c>
      <c r="G237" s="88">
        <f>+G238</f>
        <v>0</v>
      </c>
      <c r="H237" s="85">
        <f>+'11+'!H281</f>
        <v>0</v>
      </c>
      <c r="I237" s="85">
        <f>+'11+'!I281</f>
        <v>0</v>
      </c>
    </row>
    <row r="238" spans="1:9" ht="94.5" hidden="1">
      <c r="A238" s="86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B238" s="86"/>
      <c r="C238" s="85" t="str">
        <f>+'11+'!C282</f>
        <v>07</v>
      </c>
      <c r="D238" s="85" t="str">
        <f>+'11+'!D282</f>
        <v>02</v>
      </c>
      <c r="E238" s="85" t="str">
        <f>+'11+'!E282</f>
        <v>07 5 01 00000</v>
      </c>
      <c r="F238" s="85">
        <f>+'11+'!F282</f>
        <v>0</v>
      </c>
      <c r="G238" s="88">
        <f>+G239</f>
        <v>0</v>
      </c>
      <c r="H238" s="85">
        <f>+'11+'!H282</f>
        <v>0</v>
      </c>
      <c r="I238" s="85">
        <f>+'11+'!I282</f>
        <v>0</v>
      </c>
    </row>
    <row r="239" spans="1:9" ht="63" hidden="1">
      <c r="A239" s="86" t="str">
        <f>+'11+'!A283</f>
        <v>Обеспечение деятельности муниципальных учреждений (оказание услуг) - средства местного бюджета</v>
      </c>
      <c r="B239" s="86"/>
      <c r="C239" s="85" t="str">
        <f>+'11+'!C283</f>
        <v>07</v>
      </c>
      <c r="D239" s="85" t="str">
        <f>+'11+'!D283</f>
        <v>02</v>
      </c>
      <c r="E239" s="85" t="str">
        <f>+'11+'!E283</f>
        <v>07 5 01 00 059</v>
      </c>
      <c r="F239" s="85" t="str">
        <f>+'11+'!F283</f>
        <v xml:space="preserve">   </v>
      </c>
      <c r="G239" s="88">
        <f>+G240</f>
        <v>0</v>
      </c>
      <c r="H239" s="85">
        <f>+'11+'!H283</f>
        <v>0</v>
      </c>
      <c r="I239" s="85">
        <f>+'11+'!I283</f>
        <v>0</v>
      </c>
    </row>
    <row r="240" spans="1:9" ht="47.25" hidden="1">
      <c r="A240" s="86" t="str">
        <f>+'11+'!A284</f>
        <v>Закупка товаров, работ и услуг для государственных (муниципальных) нужд</v>
      </c>
      <c r="B240" s="86"/>
      <c r="C240" s="85" t="str">
        <f>+'11+'!C284</f>
        <v>07</v>
      </c>
      <c r="D240" s="85" t="str">
        <f>+'11+'!D284</f>
        <v>02</v>
      </c>
      <c r="E240" s="85" t="str">
        <f>+'11+'!E284</f>
        <v>07 5 01 00 059</v>
      </c>
      <c r="F240" s="85" t="str">
        <f>+'11+'!F284</f>
        <v>200</v>
      </c>
      <c r="G240" s="88">
        <f>+G241</f>
        <v>0</v>
      </c>
      <c r="H240" s="85">
        <f>+'11+'!H284</f>
        <v>0</v>
      </c>
      <c r="I240" s="85">
        <f>+'11+'!I284</f>
        <v>0</v>
      </c>
    </row>
    <row r="241" spans="1:9" ht="47.25" hidden="1">
      <c r="A241" s="86" t="str">
        <f>+'11+'!A285</f>
        <v>Иные закупки товаров, работ и услуг для государственных (муниципальных) нужд</v>
      </c>
      <c r="B241" s="86"/>
      <c r="C241" s="85" t="str">
        <f>+'11+'!C285</f>
        <v>07</v>
      </c>
      <c r="D241" s="85" t="str">
        <f>+'11+'!D285</f>
        <v>02</v>
      </c>
      <c r="E241" s="85" t="str">
        <f>+'11+'!E285</f>
        <v>07 5 01 00 059</v>
      </c>
      <c r="F241" s="85" t="str">
        <f>+'11+'!F285</f>
        <v>240</v>
      </c>
      <c r="G241" s="88">
        <f>+G242</f>
        <v>0</v>
      </c>
      <c r="H241" s="85">
        <f>+'11+'!H285</f>
        <v>0</v>
      </c>
      <c r="I241" s="85">
        <f>+'11+'!I285</f>
        <v>0</v>
      </c>
    </row>
    <row r="242" spans="1:9" ht="47.25" hidden="1">
      <c r="A242" s="86" t="str">
        <f>+'11+'!A286</f>
        <v>Прочая закупка товаров, работ и услуг для государственных (муниципальных) нужд</v>
      </c>
      <c r="B242" s="86"/>
      <c r="C242" s="85" t="str">
        <f>+'11+'!C286</f>
        <v>07</v>
      </c>
      <c r="D242" s="85" t="str">
        <f>+'11+'!D286</f>
        <v>02</v>
      </c>
      <c r="E242" s="85" t="str">
        <f>+'11+'!E286</f>
        <v>07 5 01 00 059</v>
      </c>
      <c r="F242" s="85" t="str">
        <f>+'11+'!F286</f>
        <v>244</v>
      </c>
      <c r="G242" s="88">
        <f>+'11+'!G286</f>
        <v>0</v>
      </c>
      <c r="H242" s="85">
        <f>+'11+'!H286</f>
        <v>0</v>
      </c>
      <c r="I242" s="85">
        <f>+'11+'!I286</f>
        <v>0</v>
      </c>
    </row>
    <row r="243" spans="1:9" ht="31.5">
      <c r="A243" s="86" t="str">
        <f>+'11+'!A287</f>
        <v xml:space="preserve">подпрограмма "Дополнительное образование детей" </v>
      </c>
      <c r="B243" s="86"/>
      <c r="C243" s="85" t="str">
        <f>+'11+'!C287</f>
        <v>07</v>
      </c>
      <c r="D243" s="85" t="str">
        <f>+'11+'!D287</f>
        <v>03</v>
      </c>
      <c r="E243" s="85">
        <f>+'11+'!E287</f>
        <v>0</v>
      </c>
      <c r="F243" s="85">
        <f>+'11+'!F287</f>
        <v>0</v>
      </c>
      <c r="G243" s="88">
        <f t="shared" ref="G243:G248" si="3">+G244</f>
        <v>16342.010000000002</v>
      </c>
      <c r="H243" s="89">
        <f>+'11+'!H287+'11+'!H18</f>
        <v>0</v>
      </c>
      <c r="I243" s="89">
        <f>+'11+'!I287+'11+'!I18</f>
        <v>16342.010000000002</v>
      </c>
    </row>
    <row r="244" spans="1:9" ht="31.5">
      <c r="A244" s="86" t="str">
        <f>+'11+'!A288</f>
        <v xml:space="preserve">Подпрограмма "Развитие дополнительного образования" </v>
      </c>
      <c r="B244" s="86"/>
      <c r="C244" s="85" t="str">
        <f>+'11+'!C288</f>
        <v>07</v>
      </c>
      <c r="D244" s="85" t="str">
        <f>+'11+'!D288</f>
        <v>03</v>
      </c>
      <c r="E244" s="85" t="str">
        <f>+'11+'!E288</f>
        <v>07 3 00 00000</v>
      </c>
      <c r="F244" s="85" t="str">
        <f>+'11+'!F288</f>
        <v xml:space="preserve">   </v>
      </c>
      <c r="G244" s="88">
        <f t="shared" si="3"/>
        <v>16342.010000000002</v>
      </c>
      <c r="H244" s="89">
        <f>+'11+'!H288+'11+'!H19</f>
        <v>0</v>
      </c>
      <c r="I244" s="89">
        <f>+'11+'!I288+'11+'!I19</f>
        <v>16342.010000000002</v>
      </c>
    </row>
    <row r="245" spans="1:9" ht="78.75">
      <c r="A245" s="86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B245" s="86"/>
      <c r="C245" s="85" t="str">
        <f>+'11+'!C289</f>
        <v>07</v>
      </c>
      <c r="D245" s="85" t="str">
        <f>+'11+'!D289</f>
        <v>03</v>
      </c>
      <c r="E245" s="85" t="str">
        <f>+'11+'!E289</f>
        <v>07 3 01 00000</v>
      </c>
      <c r="F245" s="85">
        <f>+'11+'!F289</f>
        <v>0</v>
      </c>
      <c r="G245" s="88">
        <f t="shared" si="3"/>
        <v>16342.010000000002</v>
      </c>
      <c r="H245" s="89">
        <f>+'11+'!H289+'11+'!H20</f>
        <v>0</v>
      </c>
      <c r="I245" s="89">
        <f>+'11+'!I289+'11+'!I20</f>
        <v>16342.010000000002</v>
      </c>
    </row>
    <row r="246" spans="1:9" ht="63">
      <c r="A246" s="86" t="str">
        <f>+'11+'!A290</f>
        <v>Обеспечение деятельности муниципальных учреждений (оказание услуг) - средства местного бюджета</v>
      </c>
      <c r="B246" s="86"/>
      <c r="C246" s="85" t="str">
        <f>+'11+'!C290</f>
        <v>07</v>
      </c>
      <c r="D246" s="85" t="str">
        <f>+'11+'!D290</f>
        <v>03</v>
      </c>
      <c r="E246" s="85" t="str">
        <f>+'11+'!E290</f>
        <v>07 3 01 00059</v>
      </c>
      <c r="F246" s="85" t="str">
        <f>+'11+'!F290</f>
        <v xml:space="preserve">   </v>
      </c>
      <c r="G246" s="88">
        <f t="shared" si="3"/>
        <v>16342.010000000002</v>
      </c>
      <c r="H246" s="89">
        <f>+'11+'!H290+'11+'!H21</f>
        <v>0</v>
      </c>
      <c r="I246" s="89">
        <f>+'11+'!I290+'11+'!I21</f>
        <v>16342.010000000002</v>
      </c>
    </row>
    <row r="247" spans="1:9" ht="94.5">
      <c r="A247" s="86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47" s="86"/>
      <c r="C247" s="85" t="str">
        <f>+'11+'!C291</f>
        <v>07</v>
      </c>
      <c r="D247" s="85" t="str">
        <f>+'11+'!D291</f>
        <v>03</v>
      </c>
      <c r="E247" s="85" t="str">
        <f>+'11+'!E291</f>
        <v>07 3 01 00059</v>
      </c>
      <c r="F247" s="85" t="str">
        <f>+'11+'!F291</f>
        <v>600</v>
      </c>
      <c r="G247" s="88">
        <f t="shared" si="3"/>
        <v>16342.010000000002</v>
      </c>
      <c r="H247" s="89">
        <f>+'11+'!H291+'11+'!H22</f>
        <v>0</v>
      </c>
      <c r="I247" s="89">
        <f>+'11+'!I291+'11+'!I22</f>
        <v>16342.010000000002</v>
      </c>
    </row>
    <row r="248" spans="1:9" ht="31.5">
      <c r="A248" s="86" t="str">
        <f>+'11+'!A292</f>
        <v>Субсидии бюджетным учреждениям</v>
      </c>
      <c r="B248" s="86"/>
      <c r="C248" s="85" t="str">
        <f>+'11+'!C292</f>
        <v>07</v>
      </c>
      <c r="D248" s="85" t="str">
        <f>+'11+'!D292</f>
        <v>03</v>
      </c>
      <c r="E248" s="85" t="str">
        <f>+'11+'!E292</f>
        <v>07 3 01 00059</v>
      </c>
      <c r="F248" s="85" t="str">
        <f>+'11+'!F292</f>
        <v>610</v>
      </c>
      <c r="G248" s="88">
        <f t="shared" si="3"/>
        <v>16342.010000000002</v>
      </c>
      <c r="H248" s="89">
        <f>+'11+'!H292+'11+'!H23</f>
        <v>0</v>
      </c>
      <c r="I248" s="89">
        <f>+'11+'!I292+'11+'!I23</f>
        <v>16342.010000000002</v>
      </c>
    </row>
    <row r="249" spans="1:9" ht="110.25">
      <c r="A249" s="86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49" s="86"/>
      <c r="C249" s="85" t="str">
        <f>+'11+'!C293</f>
        <v>07</v>
      </c>
      <c r="D249" s="85" t="str">
        <f>+'11+'!D293</f>
        <v>03</v>
      </c>
      <c r="E249" s="85" t="str">
        <f>+'11+'!E293</f>
        <v>073 01 00 059</v>
      </c>
      <c r="F249" s="85" t="str">
        <f>+'11+'!F293</f>
        <v>611</v>
      </c>
      <c r="G249" s="88">
        <f>+'11+'!G293+'11+'!G24</f>
        <v>16342.010000000002</v>
      </c>
      <c r="H249" s="89">
        <f>+'11+'!H293+'11+'!H24</f>
        <v>0</v>
      </c>
      <c r="I249" s="89">
        <f>+'11+'!I293+'11+'!I24</f>
        <v>16342.010000000002</v>
      </c>
    </row>
    <row r="250" spans="1:9" ht="31.5">
      <c r="A250" s="86" t="str">
        <f>+'11+'!A294</f>
        <v>Молодежная политика и оздоровление детей</v>
      </c>
      <c r="B250" s="86"/>
      <c r="C250" s="85" t="str">
        <f>+'11+'!C294</f>
        <v>07</v>
      </c>
      <c r="D250" s="85" t="str">
        <f>+'11+'!D294</f>
        <v>07</v>
      </c>
      <c r="E250" s="85" t="str">
        <f>+'11+'!E294</f>
        <v xml:space="preserve">         </v>
      </c>
      <c r="F250" s="85" t="str">
        <f>+'11+'!F294</f>
        <v xml:space="preserve">   </v>
      </c>
      <c r="G250" s="88">
        <f t="shared" ref="G250:G255" si="4">+G251</f>
        <v>1901.8000000000002</v>
      </c>
      <c r="H250" s="85">
        <f>+'11+'!H294</f>
        <v>0</v>
      </c>
      <c r="I250" s="85">
        <f>+'11+'!I294</f>
        <v>1901.8000000000002</v>
      </c>
    </row>
    <row r="251" spans="1:9" ht="31.5">
      <c r="A251" s="86" t="str">
        <f>+'11+'!A295</f>
        <v>Подпрограмма "Отдых и оздоровление детей"</v>
      </c>
      <c r="B251" s="86"/>
      <c r="C251" s="85" t="str">
        <f>+'11+'!C295</f>
        <v>07</v>
      </c>
      <c r="D251" s="85" t="str">
        <f>+'11+'!D295</f>
        <v>07</v>
      </c>
      <c r="E251" s="85" t="str">
        <f>+'11+'!E295</f>
        <v>07 4 00 00000</v>
      </c>
      <c r="F251" s="85" t="str">
        <f>+'11+'!F295</f>
        <v xml:space="preserve">   </v>
      </c>
      <c r="G251" s="88">
        <f t="shared" si="4"/>
        <v>1901.8000000000002</v>
      </c>
      <c r="H251" s="85">
        <f>+'11+'!H295</f>
        <v>0</v>
      </c>
      <c r="I251" s="85">
        <f>+'11+'!I295</f>
        <v>1901.8000000000002</v>
      </c>
    </row>
    <row r="252" spans="1:9" ht="78.75">
      <c r="A252" s="86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B252" s="86"/>
      <c r="C252" s="85" t="str">
        <f>+'11+'!C296</f>
        <v>07</v>
      </c>
      <c r="D252" s="85" t="str">
        <f>+'11+'!D296</f>
        <v>07</v>
      </c>
      <c r="E252" s="85" t="str">
        <f>+'11+'!E296</f>
        <v>07 4 01 00000</v>
      </c>
      <c r="F252" s="85">
        <f>+'11+'!F296</f>
        <v>0</v>
      </c>
      <c r="G252" s="88">
        <f t="shared" si="4"/>
        <v>1901.8000000000002</v>
      </c>
      <c r="H252" s="85">
        <f>+'11+'!H296</f>
        <v>0</v>
      </c>
      <c r="I252" s="85">
        <f>+'11+'!I296</f>
        <v>1901.8000000000002</v>
      </c>
    </row>
    <row r="253" spans="1:9" ht="31.5">
      <c r="A253" s="86" t="str">
        <f>+'11+'!A297</f>
        <v>Мероприятия по оздоровлению детей</v>
      </c>
      <c r="B253" s="86"/>
      <c r="C253" s="85" t="str">
        <f>+'11+'!C297</f>
        <v>07</v>
      </c>
      <c r="D253" s="85" t="str">
        <f>+'11+'!D297</f>
        <v>07</v>
      </c>
      <c r="E253" s="85" t="str">
        <f>+'11+'!E297</f>
        <v>07 4 01 75040</v>
      </c>
      <c r="F253" s="85">
        <f>+'11+'!F297</f>
        <v>0</v>
      </c>
      <c r="G253" s="88">
        <f t="shared" si="4"/>
        <v>1901.8000000000002</v>
      </c>
      <c r="H253" s="85">
        <f>+'11+'!H297</f>
        <v>0</v>
      </c>
      <c r="I253" s="85">
        <f>+'11+'!I297</f>
        <v>1901.8000000000002</v>
      </c>
    </row>
    <row r="254" spans="1:9" ht="94.5">
      <c r="A254" s="86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4" s="86"/>
      <c r="C254" s="85" t="str">
        <f>+'11+'!C298</f>
        <v>07</v>
      </c>
      <c r="D254" s="85" t="str">
        <f>+'11+'!D298</f>
        <v>07</v>
      </c>
      <c r="E254" s="85" t="str">
        <f>+'11+'!E298</f>
        <v>07 4 01 75040</v>
      </c>
      <c r="F254" s="85" t="str">
        <f>+'11+'!F298</f>
        <v>600</v>
      </c>
      <c r="G254" s="88">
        <f t="shared" si="4"/>
        <v>1901.8000000000002</v>
      </c>
      <c r="H254" s="85">
        <f>+'11+'!H298</f>
        <v>0</v>
      </c>
      <c r="I254" s="85">
        <f>+'11+'!I298</f>
        <v>1901.8000000000002</v>
      </c>
    </row>
    <row r="255" spans="1:9" ht="31.5">
      <c r="A255" s="86" t="str">
        <f>+'11+'!A299</f>
        <v>Субсидии бюджетным учреждениям</v>
      </c>
      <c r="B255" s="86"/>
      <c r="C255" s="85" t="str">
        <f>+'11+'!C299</f>
        <v>07</v>
      </c>
      <c r="D255" s="85" t="str">
        <f>+'11+'!D299</f>
        <v>07</v>
      </c>
      <c r="E255" s="85" t="str">
        <f>+'11+'!E299</f>
        <v>07 4 01 75040</v>
      </c>
      <c r="F255" s="85" t="str">
        <f>+'11+'!F299</f>
        <v>610</v>
      </c>
      <c r="G255" s="88">
        <f t="shared" si="4"/>
        <v>1901.8000000000002</v>
      </c>
      <c r="H255" s="85">
        <f>+'11+'!H299</f>
        <v>0</v>
      </c>
      <c r="I255" s="85">
        <f>+'11+'!I299</f>
        <v>1901.8000000000002</v>
      </c>
    </row>
    <row r="256" spans="1:9" ht="110.25">
      <c r="A256" s="86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6" s="86"/>
      <c r="C256" s="85" t="str">
        <f>+'11+'!C300</f>
        <v>07</v>
      </c>
      <c r="D256" s="85" t="str">
        <f>+'11+'!D300</f>
        <v>07</v>
      </c>
      <c r="E256" s="85" t="str">
        <f>+'11+'!E300</f>
        <v>07 4 01 75040</v>
      </c>
      <c r="F256" s="85" t="str">
        <f>+'11+'!F300</f>
        <v>611</v>
      </c>
      <c r="G256" s="88">
        <f>+'11+'!G300</f>
        <v>1901.8000000000002</v>
      </c>
      <c r="H256" s="85">
        <f>+'11+'!H300</f>
        <v>0</v>
      </c>
      <c r="I256" s="85">
        <f>+'11+'!I300</f>
        <v>1901.8000000000002</v>
      </c>
    </row>
    <row r="257" spans="1:9" ht="47.25" hidden="1">
      <c r="A257" s="86" t="str">
        <f>+'11+'!A301</f>
        <v>Мероприятия по оздоровлению детей за счет средств федерального бюджета</v>
      </c>
      <c r="B257" s="86"/>
      <c r="C257" s="85" t="str">
        <f>+'11+'!C301</f>
        <v>07</v>
      </c>
      <c r="D257" s="85" t="str">
        <f>+'11+'!D301</f>
        <v>07</v>
      </c>
      <c r="E257" s="85" t="str">
        <f>+'11+'!E301</f>
        <v>07 4 01 54570</v>
      </c>
      <c r="F257" s="85">
        <f>+'11+'!F301</f>
        <v>0</v>
      </c>
      <c r="G257" s="88">
        <f>+G258</f>
        <v>0</v>
      </c>
      <c r="H257" s="85">
        <f>+'11+'!H301</f>
        <v>0</v>
      </c>
      <c r="I257" s="85">
        <f>+'11+'!I301</f>
        <v>0</v>
      </c>
    </row>
    <row r="258" spans="1:9" ht="94.5" hidden="1">
      <c r="A258" s="86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8" s="86"/>
      <c r="C258" s="85" t="str">
        <f>+'11+'!C302</f>
        <v>07</v>
      </c>
      <c r="D258" s="85" t="str">
        <f>+'11+'!D302</f>
        <v>07</v>
      </c>
      <c r="E258" s="85" t="str">
        <f>+'11+'!E302</f>
        <v>07 4 01 54570</v>
      </c>
      <c r="F258" s="85" t="str">
        <f>+'11+'!F302</f>
        <v>600</v>
      </c>
      <c r="G258" s="88">
        <f>+G259</f>
        <v>0</v>
      </c>
      <c r="H258" s="85">
        <f>+'11+'!H302</f>
        <v>0</v>
      </c>
      <c r="I258" s="85">
        <f>+'11+'!I302</f>
        <v>0</v>
      </c>
    </row>
    <row r="259" spans="1:9" ht="31.5" hidden="1">
      <c r="A259" s="86" t="str">
        <f>+'11+'!A303</f>
        <v>Субсидии бюджетным учреждениям</v>
      </c>
      <c r="B259" s="86"/>
      <c r="C259" s="85" t="str">
        <f>+'11+'!C303</f>
        <v>07</v>
      </c>
      <c r="D259" s="85" t="str">
        <f>+'11+'!D303</f>
        <v>07</v>
      </c>
      <c r="E259" s="85" t="str">
        <f>+'11+'!E303</f>
        <v>07 4 01 54570</v>
      </c>
      <c r="F259" s="85" t="str">
        <f>+'11+'!F303</f>
        <v>610</v>
      </c>
      <c r="G259" s="88">
        <f>+G260</f>
        <v>0</v>
      </c>
      <c r="H259" s="85">
        <f>+'11+'!H303</f>
        <v>0</v>
      </c>
      <c r="I259" s="85">
        <f>+'11+'!I303</f>
        <v>0</v>
      </c>
    </row>
    <row r="260" spans="1:9" ht="110.25" hidden="1">
      <c r="A260" s="86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0" s="86"/>
      <c r="C260" s="85" t="str">
        <f>+'11+'!C304</f>
        <v>07</v>
      </c>
      <c r="D260" s="85" t="str">
        <f>+'11+'!D304</f>
        <v>07</v>
      </c>
      <c r="E260" s="85" t="str">
        <f>+'11+'!E304</f>
        <v>07 4 01 54570</v>
      </c>
      <c r="F260" s="85" t="str">
        <f>+'11+'!F304</f>
        <v>611</v>
      </c>
      <c r="G260" s="88">
        <f>+'11+'!G304</f>
        <v>0</v>
      </c>
      <c r="H260" s="85">
        <f>+'11+'!H304</f>
        <v>0</v>
      </c>
      <c r="I260" s="85">
        <f>+'11+'!I304</f>
        <v>0</v>
      </c>
    </row>
    <row r="261" spans="1:9" ht="31.5">
      <c r="A261" s="86" t="str">
        <f>+'11+'!A305</f>
        <v>Другие вопросы в области образования</v>
      </c>
      <c r="B261" s="86"/>
      <c r="C261" s="85" t="str">
        <f>+'11+'!C305</f>
        <v>07</v>
      </c>
      <c r="D261" s="85" t="str">
        <f>+'11+'!D305</f>
        <v>09</v>
      </c>
      <c r="E261" s="85" t="str">
        <f>+'11+'!E305</f>
        <v xml:space="preserve">         </v>
      </c>
      <c r="F261" s="85" t="str">
        <f>+'11+'!F305</f>
        <v xml:space="preserve">   </v>
      </c>
      <c r="G261" s="88">
        <f>+G262</f>
        <v>16421.400000000001</v>
      </c>
      <c r="H261" s="85">
        <f>+'11+'!H305</f>
        <v>0</v>
      </c>
      <c r="I261" s="85">
        <f>+'11+'!I305</f>
        <v>16421.400000000001</v>
      </c>
    </row>
    <row r="262" spans="1:9" ht="78.75">
      <c r="A262" s="86" t="str">
        <f>+'11+'!A306</f>
        <v>Подпрограмма "Обеспечение реализации муниципальной программы и прочие мероприятия в сфере образования"</v>
      </c>
      <c r="B262" s="86"/>
      <c r="C262" s="85" t="str">
        <f>+'11+'!C306</f>
        <v>07</v>
      </c>
      <c r="D262" s="85" t="str">
        <f>+'11+'!D306</f>
        <v>09</v>
      </c>
      <c r="E262" s="85" t="str">
        <f>+'11+'!E306</f>
        <v>07 6 00 00000</v>
      </c>
      <c r="F262" s="85">
        <f>+'11+'!F306</f>
        <v>0</v>
      </c>
      <c r="G262" s="88">
        <f>+G263+G275</f>
        <v>16421.400000000001</v>
      </c>
      <c r="H262" s="85">
        <f>+'11+'!H306</f>
        <v>0</v>
      </c>
      <c r="I262" s="85">
        <f>+'11+'!I306</f>
        <v>16421.400000000001</v>
      </c>
    </row>
    <row r="263" spans="1:9" ht="94.5">
      <c r="A263" s="86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263" s="86"/>
      <c r="C263" s="85" t="str">
        <f>+'11+'!C307</f>
        <v>07</v>
      </c>
      <c r="D263" s="85" t="str">
        <f>+'11+'!D307</f>
        <v>09</v>
      </c>
      <c r="E263" s="85" t="str">
        <f>+'11+'!E307</f>
        <v>07 6 01 00000</v>
      </c>
      <c r="F263" s="85">
        <f>+'11+'!F307</f>
        <v>0</v>
      </c>
      <c r="G263" s="88">
        <f>+G264</f>
        <v>1578.5900000000001</v>
      </c>
      <c r="H263" s="85">
        <f>+'11+'!H307</f>
        <v>0</v>
      </c>
      <c r="I263" s="85">
        <f>+'11+'!I307</f>
        <v>1578.5900000000001</v>
      </c>
    </row>
    <row r="264" spans="1:9" ht="63">
      <c r="A264" s="86" t="str">
        <f>+'11+'!A308</f>
        <v>Руководство и управление в сфере установленных функций органов государственной власти Республики Тыва</v>
      </c>
      <c r="B264" s="86"/>
      <c r="C264" s="85" t="str">
        <f>+'11+'!C308</f>
        <v>07</v>
      </c>
      <c r="D264" s="85" t="str">
        <f>+'11+'!D308</f>
        <v>09</v>
      </c>
      <c r="E264" s="85" t="str">
        <f>+'11+'!E308</f>
        <v>07 6 01 20419</v>
      </c>
      <c r="F264" s="85" t="str">
        <f>+'11+'!F308</f>
        <v xml:space="preserve">   </v>
      </c>
      <c r="G264" s="88">
        <f>+G265</f>
        <v>1578.5900000000001</v>
      </c>
      <c r="H264" s="85">
        <f>+'11+'!H308</f>
        <v>0</v>
      </c>
      <c r="I264" s="85">
        <f>+'11+'!I308</f>
        <v>1578.5900000000001</v>
      </c>
    </row>
    <row r="265" spans="1:9">
      <c r="A265" s="86" t="str">
        <f>+'11+'!A309</f>
        <v>Центральный аппарат</v>
      </c>
      <c r="B265" s="86"/>
      <c r="C265" s="85" t="str">
        <f>+'11+'!C309</f>
        <v>07</v>
      </c>
      <c r="D265" s="85" t="str">
        <f>+'11+'!D309</f>
        <v>09</v>
      </c>
      <c r="E265" s="85" t="str">
        <f>+'11+'!E309</f>
        <v>07 6 01 20419</v>
      </c>
      <c r="F265" s="85" t="str">
        <f>+'11+'!F309</f>
        <v xml:space="preserve">   </v>
      </c>
      <c r="G265" s="88">
        <f>+G266+G271</f>
        <v>1578.5900000000001</v>
      </c>
      <c r="H265" s="85">
        <f>+'11+'!H309</f>
        <v>0</v>
      </c>
      <c r="I265" s="85">
        <f>+'11+'!I309</f>
        <v>1578.5900000000001</v>
      </c>
    </row>
    <row r="266" spans="1:9" ht="141.75">
      <c r="A266" s="86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6" s="86"/>
      <c r="C266" s="85" t="str">
        <f>+'11+'!C310</f>
        <v>07</v>
      </c>
      <c r="D266" s="85" t="str">
        <f>+'11+'!D310</f>
        <v>09</v>
      </c>
      <c r="E266" s="85" t="str">
        <f>+'11+'!E310</f>
        <v>07 6 01 20419</v>
      </c>
      <c r="F266" s="85" t="str">
        <f>+'11+'!F310</f>
        <v>100</v>
      </c>
      <c r="G266" s="88">
        <f>+G267</f>
        <v>1573.5900000000001</v>
      </c>
      <c r="H266" s="85">
        <f>+'11+'!H310</f>
        <v>0</v>
      </c>
      <c r="I266" s="85">
        <f>+'11+'!I310</f>
        <v>1573.5900000000001</v>
      </c>
    </row>
    <row r="267" spans="1:9" ht="47.25">
      <c r="A267" s="86" t="str">
        <f>+'11+'!A311</f>
        <v>Расходы на выплаты персоналу государственных (муниципальных) органов</v>
      </c>
      <c r="B267" s="86"/>
      <c r="C267" s="85" t="str">
        <f>+'11+'!C311</f>
        <v>07</v>
      </c>
      <c r="D267" s="85" t="str">
        <f>+'11+'!D311</f>
        <v>09</v>
      </c>
      <c r="E267" s="85" t="str">
        <f>+'11+'!E311</f>
        <v>07 6 01 20419</v>
      </c>
      <c r="F267" s="85" t="str">
        <f>+'11+'!F311</f>
        <v>120</v>
      </c>
      <c r="G267" s="88">
        <f>+G268+G269+G270</f>
        <v>1573.5900000000001</v>
      </c>
      <c r="H267" s="85">
        <f>+'11+'!H311</f>
        <v>0</v>
      </c>
      <c r="I267" s="85">
        <f>+'11+'!I311</f>
        <v>1573.5900000000001</v>
      </c>
    </row>
    <row r="268" spans="1:9" ht="31.5">
      <c r="A268" s="86" t="str">
        <f>+'11+'!A312</f>
        <v>Фонд оплаты труда и страховые взносы</v>
      </c>
      <c r="B268" s="86"/>
      <c r="C268" s="85" t="str">
        <f>+'11+'!C312</f>
        <v>07</v>
      </c>
      <c r="D268" s="85" t="str">
        <f>+'11+'!D312</f>
        <v>09</v>
      </c>
      <c r="E268" s="85" t="str">
        <f>+'11+'!E312</f>
        <v>07 6 01 20419</v>
      </c>
      <c r="F268" s="85" t="str">
        <f>+'11+'!F312</f>
        <v>121</v>
      </c>
      <c r="G268" s="88">
        <f>+'11+'!G312</f>
        <v>1181.71</v>
      </c>
      <c r="H268" s="85">
        <f>+'11+'!H312</f>
        <v>0</v>
      </c>
      <c r="I268" s="85">
        <f>+'11+'!I312</f>
        <v>1181.71</v>
      </c>
    </row>
    <row r="269" spans="1:9" ht="47.25">
      <c r="A269" s="86" t="str">
        <f>+'11+'!A313</f>
        <v>Иные выплаты персоналу, за исключением фонда оплаты труда</v>
      </c>
      <c r="B269" s="86"/>
      <c r="C269" s="85" t="str">
        <f>+'11+'!C313</f>
        <v>07</v>
      </c>
      <c r="D269" s="85" t="str">
        <f>+'11+'!D313</f>
        <v>09</v>
      </c>
      <c r="E269" s="85" t="str">
        <f>+'11+'!E313</f>
        <v>07 6 01 20419</v>
      </c>
      <c r="F269" s="85" t="str">
        <f>+'11+'!F313</f>
        <v>122</v>
      </c>
      <c r="G269" s="88">
        <f>+'11+'!G313</f>
        <v>35</v>
      </c>
      <c r="H269" s="85">
        <f>+'11+'!H313</f>
        <v>0</v>
      </c>
      <c r="I269" s="85">
        <f>+'11+'!I313</f>
        <v>35</v>
      </c>
    </row>
    <row r="270" spans="1:9" ht="94.5">
      <c r="A270" s="86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70" s="86"/>
      <c r="C270" s="85" t="str">
        <f>+'11+'!C314</f>
        <v>07</v>
      </c>
      <c r="D270" s="85" t="str">
        <f>+'11+'!D314</f>
        <v>09</v>
      </c>
      <c r="E270" s="85" t="str">
        <f>+'11+'!E314</f>
        <v>07 6 01 20419</v>
      </c>
      <c r="F270" s="85" t="str">
        <f>+'11+'!F314</f>
        <v>129</v>
      </c>
      <c r="G270" s="88">
        <f>+'11+'!G314</f>
        <v>356.88</v>
      </c>
      <c r="H270" s="85">
        <f>+'11+'!H314</f>
        <v>0</v>
      </c>
      <c r="I270" s="85">
        <f>+'11+'!I314</f>
        <v>356.88</v>
      </c>
    </row>
    <row r="271" spans="1:9" ht="47.25">
      <c r="A271" s="86" t="str">
        <f>+'11+'!A315</f>
        <v>Закупка товаров, работ и услуг для государственных (муниципальных) нужд</v>
      </c>
      <c r="B271" s="86"/>
      <c r="C271" s="85" t="str">
        <f>+'11+'!C315</f>
        <v>07</v>
      </c>
      <c r="D271" s="85" t="str">
        <f>+'11+'!D315</f>
        <v>09</v>
      </c>
      <c r="E271" s="85" t="str">
        <f>+'11+'!E315</f>
        <v>07 6 01 20419</v>
      </c>
      <c r="F271" s="85" t="str">
        <f>+'11+'!F315</f>
        <v>200</v>
      </c>
      <c r="G271" s="88">
        <f>+G272</f>
        <v>5</v>
      </c>
      <c r="H271" s="85">
        <f>+'11+'!H315</f>
        <v>0</v>
      </c>
      <c r="I271" s="85">
        <f>+'11+'!I315</f>
        <v>5</v>
      </c>
    </row>
    <row r="272" spans="1:9" ht="47.25">
      <c r="A272" s="86" t="str">
        <f>+'11+'!A316</f>
        <v>Иные закупки товаров, работ и услуг для государственных (муниципальных) нужд</v>
      </c>
      <c r="B272" s="86"/>
      <c r="C272" s="85" t="str">
        <f>+'11+'!C316</f>
        <v>07</v>
      </c>
      <c r="D272" s="85" t="str">
        <f>+'11+'!D316</f>
        <v>09</v>
      </c>
      <c r="E272" s="85" t="str">
        <f>+'11+'!E316</f>
        <v>07 6 01 20419</v>
      </c>
      <c r="F272" s="85" t="str">
        <f>+'11+'!F316</f>
        <v>240</v>
      </c>
      <c r="G272" s="88">
        <f>+G273+G274</f>
        <v>5</v>
      </c>
      <c r="H272" s="85">
        <f>+'11+'!H316</f>
        <v>0</v>
      </c>
      <c r="I272" s="85">
        <f>+'11+'!I316</f>
        <v>5</v>
      </c>
    </row>
    <row r="273" spans="1:9" ht="47.25" hidden="1">
      <c r="A273" s="86" t="str">
        <f>+'11+'!A317</f>
        <v>Закупка товаров, работ, услуг в сфере информационно-коммуникационных услуг</v>
      </c>
      <c r="B273" s="86"/>
      <c r="C273" s="85" t="str">
        <f>+'11+'!C317</f>
        <v>07</v>
      </c>
      <c r="D273" s="85" t="str">
        <f>+'11+'!D317</f>
        <v>09</v>
      </c>
      <c r="E273" s="85" t="str">
        <f>+'11+'!E317</f>
        <v>07 6 01 20419</v>
      </c>
      <c r="F273" s="85" t="str">
        <f>+'11+'!F317</f>
        <v>242</v>
      </c>
      <c r="G273" s="88">
        <f>+'11+'!G317</f>
        <v>0</v>
      </c>
      <c r="H273" s="85">
        <f>+'11+'!H317</f>
        <v>0</v>
      </c>
      <c r="I273" s="85">
        <f>+'11+'!I317</f>
        <v>0</v>
      </c>
    </row>
    <row r="274" spans="1:9" ht="47.25">
      <c r="A274" s="86" t="str">
        <f>+'11+'!A318</f>
        <v>Прочая закупка товаров, работ и услуг для государственных (муниципальных) нужд</v>
      </c>
      <c r="B274" s="86"/>
      <c r="C274" s="85" t="str">
        <f>+'11+'!C318</f>
        <v>07</v>
      </c>
      <c r="D274" s="85" t="str">
        <f>+'11+'!D318</f>
        <v>09</v>
      </c>
      <c r="E274" s="85" t="str">
        <f>+'11+'!E318</f>
        <v>07 6 01 20419</v>
      </c>
      <c r="F274" s="85" t="str">
        <f>+'11+'!F318</f>
        <v>244</v>
      </c>
      <c r="G274" s="88">
        <f>+'11+'!G318</f>
        <v>5</v>
      </c>
      <c r="H274" s="85">
        <f>+'11+'!H318</f>
        <v>0</v>
      </c>
      <c r="I274" s="85">
        <f>+'11+'!I318</f>
        <v>5</v>
      </c>
    </row>
    <row r="275" spans="1:9" ht="94.5">
      <c r="A275" s="86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B275" s="86"/>
      <c r="C275" s="85" t="str">
        <f>+'11+'!C319</f>
        <v>07</v>
      </c>
      <c r="D275" s="85" t="str">
        <f>+'11+'!D319</f>
        <v>09</v>
      </c>
      <c r="E275" s="85" t="str">
        <f>+'11+'!E319</f>
        <v>07 6 02 00000</v>
      </c>
      <c r="F275" s="85" t="str">
        <f>+'11+'!F319</f>
        <v xml:space="preserve">   </v>
      </c>
      <c r="G275" s="88">
        <f>+G276</f>
        <v>14842.81</v>
      </c>
      <c r="H275" s="85">
        <f>+'11+'!H319</f>
        <v>0</v>
      </c>
      <c r="I275" s="85">
        <f>+'11+'!I319</f>
        <v>14842.81</v>
      </c>
    </row>
    <row r="276" spans="1:9" ht="47.25">
      <c r="A276" s="86" t="str">
        <f>+'11+'!A320</f>
        <v>Обеспечение деятельности органов местного самоуправления</v>
      </c>
      <c r="B276" s="86"/>
      <c r="C276" s="85" t="str">
        <f>+'11+'!C320</f>
        <v>07</v>
      </c>
      <c r="D276" s="85" t="str">
        <f>+'11+'!D320</f>
        <v>09</v>
      </c>
      <c r="E276" s="85" t="str">
        <f>+'11+'!E320</f>
        <v>07 6 02 00019</v>
      </c>
      <c r="F276" s="85" t="str">
        <f>+'11+'!F320</f>
        <v xml:space="preserve">   </v>
      </c>
      <c r="G276" s="88">
        <f>+G277+G282+G286</f>
        <v>14842.81</v>
      </c>
      <c r="H276" s="85">
        <f>+'11+'!H320</f>
        <v>0</v>
      </c>
      <c r="I276" s="85">
        <f>+'11+'!I320</f>
        <v>14842.81</v>
      </c>
    </row>
    <row r="277" spans="1:9" ht="141.75">
      <c r="A277" s="86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7" s="86"/>
      <c r="C277" s="85" t="str">
        <f>+'11+'!C321</f>
        <v>07</v>
      </c>
      <c r="D277" s="85" t="str">
        <f>+'11+'!D321</f>
        <v>09</v>
      </c>
      <c r="E277" s="85" t="str">
        <f>+'11+'!E321</f>
        <v>07 6 02 00019</v>
      </c>
      <c r="F277" s="85" t="str">
        <f>+'11+'!F321</f>
        <v>100</v>
      </c>
      <c r="G277" s="88">
        <f>+G278</f>
        <v>13573.23</v>
      </c>
      <c r="H277" s="85">
        <f>+'11+'!H321</f>
        <v>0</v>
      </c>
      <c r="I277" s="85">
        <f>+'11+'!I321</f>
        <v>14842.81</v>
      </c>
    </row>
    <row r="278" spans="1:9" ht="31.5">
      <c r="A278" s="86" t="str">
        <f>+'11+'!A322</f>
        <v>Расходы на выплаты персоналу казенных учреждений</v>
      </c>
      <c r="B278" s="86"/>
      <c r="C278" s="85" t="str">
        <f>+'11+'!C322</f>
        <v>07</v>
      </c>
      <c r="D278" s="85" t="str">
        <f>+'11+'!D322</f>
        <v>09</v>
      </c>
      <c r="E278" s="85" t="str">
        <f>+'11+'!E322</f>
        <v>07 6 02 00019</v>
      </c>
      <c r="F278" s="85" t="str">
        <f>+'11+'!F322</f>
        <v>110</v>
      </c>
      <c r="G278" s="88">
        <f>+G279+G280+G281</f>
        <v>13573.23</v>
      </c>
      <c r="H278" s="85">
        <f>+'11+'!H322</f>
        <v>0</v>
      </c>
      <c r="I278" s="85">
        <f>+'11+'!I322</f>
        <v>13573.23</v>
      </c>
    </row>
    <row r="279" spans="1:9" ht="31.5">
      <c r="A279" s="86" t="str">
        <f>+'11+'!A323</f>
        <v>Фонд оплаты труда и страховые взносы</v>
      </c>
      <c r="B279" s="86"/>
      <c r="C279" s="85" t="str">
        <f>+'11+'!C323</f>
        <v>07</v>
      </c>
      <c r="D279" s="85" t="str">
        <f>+'11+'!D323</f>
        <v>09</v>
      </c>
      <c r="E279" s="85" t="str">
        <f>+'11+'!E323</f>
        <v>07 6 02 00019</v>
      </c>
      <c r="F279" s="85" t="str">
        <f>+'11+'!F323</f>
        <v>111</v>
      </c>
      <c r="G279" s="88">
        <f>+'11+'!G323</f>
        <v>10424.91</v>
      </c>
      <c r="H279" s="85">
        <f>+'11+'!H323</f>
        <v>0</v>
      </c>
      <c r="I279" s="85">
        <f>+'11+'!I323</f>
        <v>10424.91</v>
      </c>
    </row>
    <row r="280" spans="1:9" ht="47.25" hidden="1">
      <c r="A280" s="86" t="str">
        <f>+'11+'!A324</f>
        <v>Иные выплаты персоналу, за исключением фонда оплаты труда</v>
      </c>
      <c r="B280" s="86"/>
      <c r="C280" s="85" t="str">
        <f>+'11+'!C324</f>
        <v>07</v>
      </c>
      <c r="D280" s="85" t="str">
        <f>+'11+'!D324</f>
        <v>09</v>
      </c>
      <c r="E280" s="85" t="str">
        <f>+'11+'!E324</f>
        <v>07 6 02 00019</v>
      </c>
      <c r="F280" s="85" t="str">
        <f>+'11+'!F324</f>
        <v>112</v>
      </c>
      <c r="G280" s="88">
        <f>+'11+'!G324</f>
        <v>0</v>
      </c>
      <c r="H280" s="85">
        <f>+'11+'!H324</f>
        <v>0</v>
      </c>
      <c r="I280" s="85">
        <f>+'11+'!I324</f>
        <v>0</v>
      </c>
    </row>
    <row r="281" spans="1:9" ht="94.5">
      <c r="A281" s="86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81" s="86"/>
      <c r="C281" s="85" t="str">
        <f>+'11+'!C325</f>
        <v>07</v>
      </c>
      <c r="D281" s="85" t="str">
        <f>+'11+'!D325</f>
        <v>09</v>
      </c>
      <c r="E281" s="85" t="str">
        <f>+'11+'!E325</f>
        <v>07 6 02 00019</v>
      </c>
      <c r="F281" s="85" t="str">
        <f>+'11+'!F325</f>
        <v>119</v>
      </c>
      <c r="G281" s="88">
        <f>+'11+'!G325</f>
        <v>3148.32</v>
      </c>
      <c r="H281" s="85">
        <f>+'11+'!H325</f>
        <v>0</v>
      </c>
      <c r="I281" s="85">
        <f>+'11+'!I325</f>
        <v>3148.32</v>
      </c>
    </row>
    <row r="282" spans="1:9" ht="47.25">
      <c r="A282" s="86" t="str">
        <f>+'11+'!A326</f>
        <v>Закупка товаров, работ и услуг для государственных (муниципальных) нужд</v>
      </c>
      <c r="B282" s="86"/>
      <c r="C282" s="85" t="str">
        <f>+'11+'!C326</f>
        <v>07</v>
      </c>
      <c r="D282" s="85" t="str">
        <f>+'11+'!D326</f>
        <v>09</v>
      </c>
      <c r="E282" s="85" t="str">
        <f>+'11+'!E326</f>
        <v>07 6 02 00019</v>
      </c>
      <c r="F282" s="85" t="str">
        <f>+'11+'!F326</f>
        <v>200</v>
      </c>
      <c r="G282" s="88">
        <f>+G283</f>
        <v>1206.5800000000002</v>
      </c>
      <c r="H282" s="85">
        <f>+'11+'!H326</f>
        <v>0</v>
      </c>
      <c r="I282" s="85">
        <f>+'11+'!I326</f>
        <v>1206.5800000000002</v>
      </c>
    </row>
    <row r="283" spans="1:9" ht="47.25">
      <c r="A283" s="86" t="str">
        <f>+'11+'!A327</f>
        <v>Иные закупки товаров, работ и услуг для государственных (муниципальных) нужд</v>
      </c>
      <c r="B283" s="86"/>
      <c r="C283" s="85" t="str">
        <f>+'11+'!C327</f>
        <v>07</v>
      </c>
      <c r="D283" s="85" t="str">
        <f>+'11+'!D327</f>
        <v>09</v>
      </c>
      <c r="E283" s="85" t="str">
        <f>+'11+'!E327</f>
        <v>07 6 02 00019</v>
      </c>
      <c r="F283" s="85" t="str">
        <f>+'11+'!F327</f>
        <v>240</v>
      </c>
      <c r="G283" s="88">
        <f>+G284+G285</f>
        <v>1206.5800000000002</v>
      </c>
      <c r="H283" s="85">
        <f>+'11+'!H327</f>
        <v>0</v>
      </c>
      <c r="I283" s="85">
        <f>+'11+'!I327</f>
        <v>1206.5800000000002</v>
      </c>
    </row>
    <row r="284" spans="1:9" ht="47.25">
      <c r="A284" s="86" t="str">
        <f>+'11+'!A328</f>
        <v>Закупка товаров, работ, услуг в сфере информационно-коммуникационных услуг</v>
      </c>
      <c r="B284" s="86"/>
      <c r="C284" s="85" t="str">
        <f>+'11+'!C328</f>
        <v>07</v>
      </c>
      <c r="D284" s="85" t="str">
        <f>+'11+'!D328</f>
        <v>09</v>
      </c>
      <c r="E284" s="85" t="str">
        <f>+'11+'!E328</f>
        <v>07 6 02 00019</v>
      </c>
      <c r="F284" s="85" t="str">
        <f>+'11+'!F328</f>
        <v>242</v>
      </c>
      <c r="G284" s="88">
        <f>+'11+'!G328</f>
        <v>255.4</v>
      </c>
      <c r="H284" s="85">
        <f>+'11+'!H328</f>
        <v>0</v>
      </c>
      <c r="I284" s="85">
        <f>+'11+'!I328</f>
        <v>255.4</v>
      </c>
    </row>
    <row r="285" spans="1:9" ht="47.25">
      <c r="A285" s="86" t="str">
        <f>+'11+'!A329</f>
        <v>Прочая закупка товаров, работ и услуг для государственных (муниципальных) нужд</v>
      </c>
      <c r="B285" s="86"/>
      <c r="C285" s="85" t="str">
        <f>+'11+'!C329</f>
        <v>07</v>
      </c>
      <c r="D285" s="85" t="str">
        <f>+'11+'!D329</f>
        <v>09</v>
      </c>
      <c r="E285" s="85" t="str">
        <f>+'11+'!E329</f>
        <v>07 6 02 00019</v>
      </c>
      <c r="F285" s="85" t="str">
        <f>+'11+'!F329</f>
        <v>244</v>
      </c>
      <c r="G285" s="88">
        <f>+'11+'!G329</f>
        <v>951.18000000000006</v>
      </c>
      <c r="H285" s="85">
        <f>+'11+'!H329</f>
        <v>0</v>
      </c>
      <c r="I285" s="85">
        <f>+'11+'!I329</f>
        <v>951.18000000000006</v>
      </c>
    </row>
    <row r="286" spans="1:9">
      <c r="A286" s="86" t="str">
        <f>+'11+'!A330</f>
        <v>Иные бюджетные ассигнования</v>
      </c>
      <c r="B286" s="86"/>
      <c r="C286" s="85" t="str">
        <f>+'11+'!C330</f>
        <v>07</v>
      </c>
      <c r="D286" s="85" t="str">
        <f>+'11+'!D330</f>
        <v>09</v>
      </c>
      <c r="E286" s="85" t="str">
        <f>+'11+'!E330</f>
        <v>07 6 02 00019</v>
      </c>
      <c r="F286" s="85" t="str">
        <f>+'11+'!F330</f>
        <v>800</v>
      </c>
      <c r="G286" s="88">
        <f>+G287</f>
        <v>63</v>
      </c>
      <c r="H286" s="85">
        <f>+'11+'!H330</f>
        <v>0</v>
      </c>
      <c r="I286" s="85">
        <f>+'11+'!I330</f>
        <v>63</v>
      </c>
    </row>
    <row r="287" spans="1:9" ht="78.75">
      <c r="A287" s="86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B287" s="86"/>
      <c r="C287" s="85" t="str">
        <f>+'11+'!C333</f>
        <v>07</v>
      </c>
      <c r="D287" s="85" t="str">
        <f>+'11+'!D333</f>
        <v>09</v>
      </c>
      <c r="E287" s="85" t="str">
        <f>+'11+'!E333</f>
        <v>07 6 02 00019</v>
      </c>
      <c r="F287" s="85" t="str">
        <f>+'11+'!F333</f>
        <v>850</v>
      </c>
      <c r="G287" s="88">
        <f>+G288+G289+G290</f>
        <v>63</v>
      </c>
      <c r="H287" s="85">
        <f>+'11+'!H333</f>
        <v>0</v>
      </c>
      <c r="I287" s="85">
        <f>+'11+'!I333</f>
        <v>63</v>
      </c>
    </row>
    <row r="288" spans="1:9" ht="47.25">
      <c r="A288" s="86" t="str">
        <f>+'11+'!A334</f>
        <v>Уплата налога на имущество организаций и земельного налога</v>
      </c>
      <c r="B288" s="86"/>
      <c r="C288" s="85" t="str">
        <f>+'11+'!C334</f>
        <v>07</v>
      </c>
      <c r="D288" s="85" t="str">
        <f>+'11+'!D334</f>
        <v>09</v>
      </c>
      <c r="E288" s="85" t="str">
        <f>+'11+'!E334</f>
        <v>07 6 02 00019</v>
      </c>
      <c r="F288" s="85" t="str">
        <f>+'11+'!F334</f>
        <v>851</v>
      </c>
      <c r="G288" s="88">
        <f>+'11+'!G334</f>
        <v>33</v>
      </c>
      <c r="H288" s="85">
        <f>+'11+'!H334</f>
        <v>0</v>
      </c>
      <c r="I288" s="85">
        <f>+'11+'!I334</f>
        <v>33</v>
      </c>
    </row>
    <row r="289" spans="1:9" ht="31.5">
      <c r="A289" s="86" t="str">
        <f>+'11+'!A335</f>
        <v>Уплата прочих налогов, сборов и иных платежей</v>
      </c>
      <c r="B289" s="86"/>
      <c r="C289" s="85" t="str">
        <f>+'11+'!C335</f>
        <v>07</v>
      </c>
      <c r="D289" s="85" t="str">
        <f>+'11+'!D335</f>
        <v>09</v>
      </c>
      <c r="E289" s="85" t="str">
        <f>+'11+'!E335</f>
        <v>07 6 02 00019</v>
      </c>
      <c r="F289" s="85" t="str">
        <f>+'11+'!F335</f>
        <v>852</v>
      </c>
      <c r="G289" s="88">
        <f>+'11+'!G335</f>
        <v>12</v>
      </c>
      <c r="H289" s="85">
        <f>+'11+'!H335</f>
        <v>0</v>
      </c>
      <c r="I289" s="85">
        <f>+'11+'!I335</f>
        <v>12</v>
      </c>
    </row>
    <row r="290" spans="1:9">
      <c r="A290" s="86" t="str">
        <f>+'11+'!A336</f>
        <v>Уплата иных платежей</v>
      </c>
      <c r="B290" s="86"/>
      <c r="C290" s="85" t="str">
        <f>+'11+'!C336</f>
        <v>07</v>
      </c>
      <c r="D290" s="85" t="str">
        <f>+'11+'!D336</f>
        <v>09</v>
      </c>
      <c r="E290" s="85" t="str">
        <f>+'11+'!E336</f>
        <v>07 6 02 00019</v>
      </c>
      <c r="F290" s="85" t="str">
        <f>+'11+'!F336</f>
        <v>853</v>
      </c>
      <c r="G290" s="88">
        <f>+'11+'!G336</f>
        <v>18</v>
      </c>
      <c r="H290" s="85">
        <f>+'11+'!H336</f>
        <v>0</v>
      </c>
      <c r="I290" s="85">
        <f>+'11+'!I336</f>
        <v>18</v>
      </c>
    </row>
    <row r="291" spans="1:9">
      <c r="A291" s="86" t="str">
        <f>+'11+'!A337</f>
        <v>Социальная политика</v>
      </c>
      <c r="B291" s="86"/>
      <c r="C291" s="85" t="str">
        <f>+'11+'!C337</f>
        <v>10</v>
      </c>
      <c r="D291" s="85">
        <f>+'11+'!D337</f>
        <v>0</v>
      </c>
      <c r="E291" s="85">
        <f>+'11+'!E337</f>
        <v>0</v>
      </c>
      <c r="F291" s="85">
        <f>+'11+'!F337</f>
        <v>0</v>
      </c>
      <c r="G291" s="88">
        <f>+G292+G299</f>
        <v>4589.8</v>
      </c>
      <c r="H291" s="85">
        <f>+'11+'!H337</f>
        <v>0</v>
      </c>
      <c r="I291" s="85">
        <f>+'11+'!I337</f>
        <v>4589.8</v>
      </c>
    </row>
    <row r="292" spans="1:9" ht="31.5">
      <c r="A292" s="86" t="str">
        <f>+'11+'!A338</f>
        <v>Социальное обеспечение населения</v>
      </c>
      <c r="B292" s="86"/>
      <c r="C292" s="85" t="str">
        <f>+'11+'!C338</f>
        <v>10</v>
      </c>
      <c r="D292" s="85" t="str">
        <f>+'11+'!D338</f>
        <v>03</v>
      </c>
      <c r="E292" s="85">
        <f>+'11+'!E338</f>
        <v>0</v>
      </c>
      <c r="F292" s="85">
        <f>+'11+'!F338</f>
        <v>0</v>
      </c>
      <c r="G292" s="88">
        <f t="shared" ref="G292:G297" si="5">+G293</f>
        <v>943.8</v>
      </c>
      <c r="H292" s="85">
        <f>+'11+'!H338</f>
        <v>0</v>
      </c>
      <c r="I292" s="85">
        <f>+'11+'!I338</f>
        <v>943.8</v>
      </c>
    </row>
    <row r="293" spans="1:9" ht="47.25">
      <c r="A293" s="86" t="str">
        <f>+'11+'!A339</f>
        <v>Муниципальная программа "Развитие образования Овюрского кожууна"</v>
      </c>
      <c r="B293" s="86"/>
      <c r="C293" s="85" t="str">
        <f>+'11+'!C339</f>
        <v>10</v>
      </c>
      <c r="D293" s="85" t="str">
        <f>+'11+'!D339</f>
        <v>03</v>
      </c>
      <c r="E293" s="85" t="str">
        <f>+'11+'!E339</f>
        <v>07 0 00 00000</v>
      </c>
      <c r="F293" s="85">
        <f>+'11+'!F339</f>
        <v>0</v>
      </c>
      <c r="G293" s="88">
        <f t="shared" si="5"/>
        <v>943.8</v>
      </c>
      <c r="H293" s="85">
        <f>+'11+'!H339</f>
        <v>0</v>
      </c>
      <c r="I293" s="85">
        <f>+'11+'!I339</f>
        <v>943.8</v>
      </c>
    </row>
    <row r="294" spans="1:9" ht="94.5">
      <c r="A294" s="86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294" s="86"/>
      <c r="C294" s="85" t="str">
        <f>+'11+'!C340</f>
        <v>10</v>
      </c>
      <c r="D294" s="85" t="str">
        <f>+'11+'!D340</f>
        <v>03</v>
      </c>
      <c r="E294" s="85" t="str">
        <f>+'11+'!E340</f>
        <v xml:space="preserve">07 7  00 00000 </v>
      </c>
      <c r="F294" s="85">
        <f>+'11+'!F340</f>
        <v>0</v>
      </c>
      <c r="G294" s="88">
        <f t="shared" si="5"/>
        <v>943.8</v>
      </c>
      <c r="H294" s="85">
        <f>+'11+'!H340</f>
        <v>0</v>
      </c>
      <c r="I294" s="85">
        <f>+'11+'!I340</f>
        <v>943.8</v>
      </c>
    </row>
    <row r="295" spans="1:9" ht="47.25">
      <c r="A295" s="86" t="str">
        <f>+'11+'!A341</f>
        <v>Основное мероприятие: Жилищно коммунальные услуги педработникам образования</v>
      </c>
      <c r="B295" s="86"/>
      <c r="C295" s="85" t="str">
        <f>+'11+'!C341</f>
        <v>10</v>
      </c>
      <c r="D295" s="85" t="str">
        <f>+'11+'!D341</f>
        <v>03</v>
      </c>
      <c r="E295" s="85" t="str">
        <f>+'11+'!E341</f>
        <v xml:space="preserve">07 7  01 00000 </v>
      </c>
      <c r="F295" s="85">
        <f>+'11+'!F341</f>
        <v>0</v>
      </c>
      <c r="G295" s="88">
        <f t="shared" si="5"/>
        <v>943.8</v>
      </c>
      <c r="H295" s="85">
        <f>+'11+'!H341</f>
        <v>0</v>
      </c>
      <c r="I295" s="85">
        <f>+'11+'!I341</f>
        <v>943.8</v>
      </c>
    </row>
    <row r="296" spans="1:9" ht="94.5">
      <c r="A296" s="86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96" s="86"/>
      <c r="C296" s="85" t="str">
        <f>+'11+'!C342</f>
        <v>10</v>
      </c>
      <c r="D296" s="85" t="str">
        <f>+'11+'!D342</f>
        <v>03</v>
      </c>
      <c r="E296" s="85" t="str">
        <f>+'11+'!E342</f>
        <v>07 7 01 76140</v>
      </c>
      <c r="F296" s="85" t="str">
        <f>+'11+'!F342</f>
        <v>600</v>
      </c>
      <c r="G296" s="88">
        <f t="shared" si="5"/>
        <v>943.8</v>
      </c>
      <c r="H296" s="85">
        <f>+'11+'!H342</f>
        <v>0</v>
      </c>
      <c r="I296" s="85">
        <f>+'11+'!I342</f>
        <v>943.8</v>
      </c>
    </row>
    <row r="297" spans="1:9" ht="31.5">
      <c r="A297" s="86" t="str">
        <f>+'11+'!A343</f>
        <v>Субсидии бюджетным учреждениям</v>
      </c>
      <c r="B297" s="86"/>
      <c r="C297" s="85" t="str">
        <f>+'11+'!C343</f>
        <v>10</v>
      </c>
      <c r="D297" s="85" t="str">
        <f>+'11+'!D343</f>
        <v>03</v>
      </c>
      <c r="E297" s="85" t="str">
        <f>+'11+'!E343</f>
        <v>07 7 01 76140</v>
      </c>
      <c r="F297" s="85" t="str">
        <f>+'11+'!F343</f>
        <v>610</v>
      </c>
      <c r="G297" s="88">
        <f t="shared" si="5"/>
        <v>943.8</v>
      </c>
      <c r="H297" s="85">
        <f>+'11+'!H343</f>
        <v>0</v>
      </c>
      <c r="I297" s="85">
        <f>+'11+'!I343</f>
        <v>943.8</v>
      </c>
    </row>
    <row r="298" spans="1:9" ht="110.25">
      <c r="A298" s="86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98" s="86"/>
      <c r="C298" s="85" t="str">
        <f>+'11+'!C344</f>
        <v>10</v>
      </c>
      <c r="D298" s="85" t="str">
        <f>+'11+'!D344</f>
        <v>03</v>
      </c>
      <c r="E298" s="85" t="str">
        <f>+'11+'!E344</f>
        <v>07 7 01 76140</v>
      </c>
      <c r="F298" s="85" t="str">
        <f>+'11+'!F344</f>
        <v>611</v>
      </c>
      <c r="G298" s="88">
        <f>+'11+'!G344</f>
        <v>943.8</v>
      </c>
      <c r="H298" s="85">
        <f>+'11+'!H344</f>
        <v>0</v>
      </c>
      <c r="I298" s="85">
        <f>+'11+'!I344</f>
        <v>943.8</v>
      </c>
    </row>
    <row r="299" spans="1:9" ht="31.5">
      <c r="A299" s="86" t="str">
        <f>+'11+'!A345</f>
        <v>Социальное обеспечение населения</v>
      </c>
      <c r="B299" s="86"/>
      <c r="C299" s="85" t="str">
        <f>+'11+'!C345</f>
        <v>10</v>
      </c>
      <c r="D299" s="85" t="str">
        <f>+'11+'!D345</f>
        <v>04</v>
      </c>
      <c r="E299" s="85" t="str">
        <f>+'11+'!E345</f>
        <v xml:space="preserve">         </v>
      </c>
      <c r="F299" s="85" t="str">
        <f>+'11+'!F345</f>
        <v xml:space="preserve">   </v>
      </c>
      <c r="G299" s="88">
        <f t="shared" ref="G299:G304" si="6">+G300</f>
        <v>3646</v>
      </c>
      <c r="H299" s="85">
        <f>+'11+'!H345</f>
        <v>0</v>
      </c>
      <c r="I299" s="85">
        <f>+'11+'!I345</f>
        <v>3646</v>
      </c>
    </row>
    <row r="300" spans="1:9" ht="31.5">
      <c r="A300" s="86" t="str">
        <f>+'11+'!A346</f>
        <v xml:space="preserve">Программа "Развитие дошкольного образования" </v>
      </c>
      <c r="B300" s="86"/>
      <c r="C300" s="85" t="str">
        <f>+'11+'!C346</f>
        <v>10</v>
      </c>
      <c r="D300" s="85" t="str">
        <f>+'11+'!D346</f>
        <v>04</v>
      </c>
      <c r="E300" s="85" t="str">
        <f>+'11+'!E346</f>
        <v xml:space="preserve">07 1 00 00000 </v>
      </c>
      <c r="F300" s="85" t="str">
        <f>+'11+'!F346</f>
        <v xml:space="preserve">   </v>
      </c>
      <c r="G300" s="88">
        <f t="shared" si="6"/>
        <v>3646</v>
      </c>
      <c r="H300" s="85">
        <f>+'11+'!H346</f>
        <v>0</v>
      </c>
      <c r="I300" s="85">
        <f>+'11+'!I346</f>
        <v>3646</v>
      </c>
    </row>
    <row r="301" spans="1:9" ht="78.75">
      <c r="A301" s="86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301" s="86"/>
      <c r="C301" s="85" t="str">
        <f>+'11+'!C347</f>
        <v>10</v>
      </c>
      <c r="D301" s="85" t="str">
        <f>+'11+'!D347</f>
        <v>04</v>
      </c>
      <c r="E301" s="85" t="str">
        <f>+'11+'!E347</f>
        <v>07 1 03 00000</v>
      </c>
      <c r="F301" s="85">
        <f>+'11+'!F347</f>
        <v>0</v>
      </c>
      <c r="G301" s="88">
        <f t="shared" si="6"/>
        <v>3646</v>
      </c>
      <c r="H301" s="85">
        <f>+'11+'!H347</f>
        <v>0</v>
      </c>
      <c r="I301" s="85">
        <f>+'11+'!I347</f>
        <v>3646</v>
      </c>
    </row>
    <row r="302" spans="1:9" ht="157.5">
      <c r="A302" s="86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302" s="86"/>
      <c r="C302" s="85" t="str">
        <f>+'11+'!C348</f>
        <v>10</v>
      </c>
      <c r="D302" s="85" t="str">
        <f>+'11+'!D348</f>
        <v>04</v>
      </c>
      <c r="E302" s="85" t="str">
        <f>+'11+'!E348</f>
        <v>07 1 03 76090</v>
      </c>
      <c r="F302" s="85">
        <f>+'11+'!F348</f>
        <v>0</v>
      </c>
      <c r="G302" s="88">
        <f t="shared" si="6"/>
        <v>3646</v>
      </c>
      <c r="H302" s="85">
        <f>+'11+'!H348</f>
        <v>0</v>
      </c>
      <c r="I302" s="85">
        <f>+'11+'!I348</f>
        <v>3646</v>
      </c>
    </row>
    <row r="303" spans="1:9" ht="31.5">
      <c r="A303" s="86" t="str">
        <f>+'11+'!A349</f>
        <v>Социальное обеспечение и иные выплаты населению</v>
      </c>
      <c r="B303" s="86"/>
      <c r="C303" s="85" t="str">
        <f>+'11+'!C349</f>
        <v>10</v>
      </c>
      <c r="D303" s="85" t="str">
        <f>+'11+'!D349</f>
        <v>04</v>
      </c>
      <c r="E303" s="85" t="str">
        <f>+'11+'!E349</f>
        <v>07 1 03 76090</v>
      </c>
      <c r="F303" s="85" t="str">
        <f>+'11+'!F349</f>
        <v>300</v>
      </c>
      <c r="G303" s="88">
        <f t="shared" si="6"/>
        <v>3646</v>
      </c>
      <c r="H303" s="85">
        <f>+'11+'!H349</f>
        <v>0</v>
      </c>
      <c r="I303" s="85">
        <f>+'11+'!I349</f>
        <v>3646</v>
      </c>
    </row>
    <row r="304" spans="1:9" ht="31.5">
      <c r="A304" s="86" t="str">
        <f>+'11+'!A350</f>
        <v>Публичные нормативные социальные выплаты гражданам</v>
      </c>
      <c r="B304" s="86"/>
      <c r="C304" s="85" t="str">
        <f>+'11+'!C350</f>
        <v>10</v>
      </c>
      <c r="D304" s="85" t="str">
        <f>+'11+'!D350</f>
        <v>04</v>
      </c>
      <c r="E304" s="85" t="str">
        <f>+'11+'!E350</f>
        <v>07 1 03 76090</v>
      </c>
      <c r="F304" s="85" t="str">
        <f>+'11+'!F350</f>
        <v>310</v>
      </c>
      <c r="G304" s="88">
        <f t="shared" si="6"/>
        <v>3646</v>
      </c>
      <c r="H304" s="85">
        <f>+'11+'!H350</f>
        <v>0</v>
      </c>
      <c r="I304" s="85">
        <f>+'11+'!I350</f>
        <v>3646</v>
      </c>
    </row>
    <row r="305" spans="1:9" ht="63">
      <c r="A305" s="86" t="str">
        <f>+'11+'!A351</f>
        <v>Пособия, коменсации, меры социальной поддержки насления по публичным нормативным обязательствам</v>
      </c>
      <c r="B305" s="86"/>
      <c r="C305" s="85" t="str">
        <f>+'11+'!C351</f>
        <v>10</v>
      </c>
      <c r="D305" s="85" t="str">
        <f>+'11+'!D351</f>
        <v>04</v>
      </c>
      <c r="E305" s="85" t="str">
        <f>+'11+'!E351</f>
        <v>07 1 03 76090</v>
      </c>
      <c r="F305" s="85" t="str">
        <f>+'11+'!F351</f>
        <v>313</v>
      </c>
      <c r="G305" s="88">
        <f>+'11+'!G351</f>
        <v>3646</v>
      </c>
      <c r="H305" s="85">
        <f>+'11+'!H351</f>
        <v>0</v>
      </c>
      <c r="I305" s="85">
        <f>+'11+'!I351</f>
        <v>3646</v>
      </c>
    </row>
    <row r="306" spans="1:9" s="90" customFormat="1" ht="31.5">
      <c r="A306" s="352" t="str">
        <f>+'11+'!A27</f>
        <v>Муниципальная программа "Развитие культуры"</v>
      </c>
      <c r="B306" s="352"/>
      <c r="C306" s="92" t="str">
        <f>+'11+'!C27</f>
        <v>08</v>
      </c>
      <c r="D306" s="92" t="str">
        <f>+'11+'!D27</f>
        <v>01</v>
      </c>
      <c r="E306" s="92" t="str">
        <f>+'11+'!E27</f>
        <v>08 0 00 00000</v>
      </c>
      <c r="F306" s="92">
        <f>+'11+'!F27</f>
        <v>0</v>
      </c>
      <c r="G306" s="348">
        <f>+G307+G312+G317+G338</f>
        <v>37425.61</v>
      </c>
      <c r="H306" s="92">
        <f>+'11+'!H27</f>
        <v>0</v>
      </c>
      <c r="I306" s="92">
        <f>+'11+'!I27</f>
        <v>34841.64</v>
      </c>
    </row>
    <row r="307" spans="1:9" ht="31.5">
      <c r="A307" s="86" t="str">
        <f>+'11+'!A28</f>
        <v>Основное мероприятие: "Развитие библиотечного дела"</v>
      </c>
      <c r="B307" s="86"/>
      <c r="C307" s="85" t="str">
        <f>+'11+'!C28</f>
        <v>08</v>
      </c>
      <c r="D307" s="85" t="str">
        <f>+'11+'!D28</f>
        <v>01</v>
      </c>
      <c r="E307" s="85" t="str">
        <f>+'11+'!E28</f>
        <v>08 1 01 00000</v>
      </c>
      <c r="F307" s="85">
        <f>+'11+'!F28</f>
        <v>0</v>
      </c>
      <c r="G307" s="88">
        <f>+G308</f>
        <v>8556.0500000000011</v>
      </c>
      <c r="H307" s="85">
        <f>+'11+'!H28</f>
        <v>0</v>
      </c>
      <c r="I307" s="85">
        <f>+'11+'!I28</f>
        <v>8556.0500000000011</v>
      </c>
    </row>
    <row r="308" spans="1:9" ht="63">
      <c r="A308" s="86" t="str">
        <f>+'11+'!A29</f>
        <v>Обеспечение деятельности муниципальных учреждений (оказание услуг) - средства местного бджета</v>
      </c>
      <c r="B308" s="86"/>
      <c r="C308" s="85" t="str">
        <f>+'11+'!C29</f>
        <v>08</v>
      </c>
      <c r="D308" s="85" t="str">
        <f>+'11+'!D29</f>
        <v>01</v>
      </c>
      <c r="E308" s="85" t="str">
        <f>+'11+'!E29</f>
        <v>08 1 01 00059</v>
      </c>
      <c r="F308" s="85" t="str">
        <f>+'11+'!F29</f>
        <v xml:space="preserve">   </v>
      </c>
      <c r="G308" s="88">
        <f>+G309</f>
        <v>8556.0500000000011</v>
      </c>
      <c r="H308" s="85">
        <f>+'11+'!H29</f>
        <v>0</v>
      </c>
      <c r="I308" s="85">
        <f>+'11+'!I29</f>
        <v>8556.0500000000011</v>
      </c>
    </row>
    <row r="309" spans="1:9" ht="94.5">
      <c r="A309" s="86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9" s="86"/>
      <c r="C309" s="85" t="str">
        <f>+'11+'!C30</f>
        <v>08</v>
      </c>
      <c r="D309" s="85" t="str">
        <f>+'11+'!D30</f>
        <v>01</v>
      </c>
      <c r="E309" s="85" t="str">
        <f>+'11+'!E30</f>
        <v>08 1 01 00059</v>
      </c>
      <c r="F309" s="85" t="str">
        <f>+'11+'!F30</f>
        <v>600</v>
      </c>
      <c r="G309" s="88">
        <f>+G310</f>
        <v>8556.0500000000011</v>
      </c>
      <c r="H309" s="85">
        <f>+'11+'!H30</f>
        <v>0</v>
      </c>
      <c r="I309" s="85">
        <f>+'11+'!I30</f>
        <v>8556.0500000000011</v>
      </c>
    </row>
    <row r="310" spans="1:9" ht="31.5">
      <c r="A310" s="86" t="str">
        <f>+'11+'!A31</f>
        <v>Субсидии бюджетным учреждениям</v>
      </c>
      <c r="B310" s="86"/>
      <c r="C310" s="85" t="str">
        <f>+'11+'!C31</f>
        <v>08</v>
      </c>
      <c r="D310" s="85" t="str">
        <f>+'11+'!D31</f>
        <v>01</v>
      </c>
      <c r="E310" s="85" t="str">
        <f>+'11+'!E31</f>
        <v>08 1 01 00059</v>
      </c>
      <c r="F310" s="85" t="str">
        <f>+'11+'!F31</f>
        <v>610</v>
      </c>
      <c r="G310" s="88">
        <f>+G311</f>
        <v>8556.0500000000011</v>
      </c>
      <c r="H310" s="85">
        <f>+'11+'!H31</f>
        <v>0</v>
      </c>
      <c r="I310" s="85">
        <f>+'11+'!I31</f>
        <v>8556.0500000000011</v>
      </c>
    </row>
    <row r="311" spans="1:9" ht="110.25">
      <c r="A311" s="86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1" s="86"/>
      <c r="C311" s="85" t="str">
        <f>+'11+'!C32</f>
        <v>08</v>
      </c>
      <c r="D311" s="85" t="str">
        <f>+'11+'!D32</f>
        <v>01</v>
      </c>
      <c r="E311" s="85" t="str">
        <f>+'11+'!E32</f>
        <v>08 1 01 00059</v>
      </c>
      <c r="F311" s="85" t="str">
        <f>+'11+'!F32</f>
        <v>611</v>
      </c>
      <c r="G311" s="88">
        <f>+'11+'!G32</f>
        <v>8556.0500000000011</v>
      </c>
      <c r="H311" s="85">
        <f>+'11+'!H32</f>
        <v>0</v>
      </c>
      <c r="I311" s="85">
        <f>+'11+'!I32</f>
        <v>8556.0500000000011</v>
      </c>
    </row>
    <row r="312" spans="1:9" ht="31.5" hidden="1">
      <c r="A312" s="86" t="str">
        <f>+'11+'!A33</f>
        <v>Основное мероприятие: "Развитие библиотечного дела"</v>
      </c>
      <c r="B312" s="86"/>
      <c r="C312" s="85" t="str">
        <f>+'11+'!C33</f>
        <v>08</v>
      </c>
      <c r="D312" s="85" t="str">
        <f>+'11+'!D33</f>
        <v>01</v>
      </c>
      <c r="E312" s="85" t="str">
        <f>+'11+'!E33</f>
        <v>081 02 00000</v>
      </c>
      <c r="F312" s="85">
        <f>+'11+'!F33</f>
        <v>0</v>
      </c>
      <c r="G312" s="88">
        <f>+G313</f>
        <v>0</v>
      </c>
      <c r="H312" s="85">
        <f>+'11+'!H33</f>
        <v>0</v>
      </c>
      <c r="I312" s="85">
        <f>+'11+'!I33</f>
        <v>0</v>
      </c>
    </row>
    <row r="313" spans="1:9" ht="47.25" hidden="1">
      <c r="A313" s="86" t="str">
        <f>+'11+'!A38</f>
        <v xml:space="preserve">Комплектование книжных фондов библиотек муниципальных образований </v>
      </c>
      <c r="B313" s="86"/>
      <c r="C313" s="85" t="str">
        <f>+'11+'!C38</f>
        <v>08</v>
      </c>
      <c r="D313" s="85" t="str">
        <f>+'11+'!D38</f>
        <v>01</v>
      </c>
      <c r="E313" s="85" t="str">
        <f>+'11+'!E38</f>
        <v>081 02 L5 190</v>
      </c>
      <c r="F313" s="85">
        <f>+'11+'!F38</f>
        <v>0</v>
      </c>
      <c r="G313" s="88">
        <f>+G314</f>
        <v>0</v>
      </c>
      <c r="H313" s="85">
        <f>+'11+'!H38</f>
        <v>0</v>
      </c>
      <c r="I313" s="85">
        <f>+'11+'!I38</f>
        <v>0</v>
      </c>
    </row>
    <row r="314" spans="1:9" ht="94.5" hidden="1">
      <c r="A314" s="86" t="str">
        <f>+'11+'!A39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4" s="86"/>
      <c r="C314" s="85" t="str">
        <f>+'11+'!C39</f>
        <v>08</v>
      </c>
      <c r="D314" s="85" t="str">
        <f>+'11+'!D39</f>
        <v>01</v>
      </c>
      <c r="E314" s="85" t="str">
        <f>+'11+'!E39</f>
        <v>081 02 L5 190</v>
      </c>
      <c r="F314" s="85" t="str">
        <f>+'11+'!F39</f>
        <v>600</v>
      </c>
      <c r="G314" s="88">
        <f>+G315</f>
        <v>0</v>
      </c>
      <c r="H314" s="85">
        <f>+'11+'!H39</f>
        <v>0</v>
      </c>
      <c r="I314" s="85">
        <f>+'11+'!I39</f>
        <v>0</v>
      </c>
    </row>
    <row r="315" spans="1:9" ht="31.5" hidden="1">
      <c r="A315" s="86" t="str">
        <f>+'11+'!A40</f>
        <v>Субсидии бюджетным учреждениям</v>
      </c>
      <c r="B315" s="86"/>
      <c r="C315" s="85" t="str">
        <f>+'11+'!C40</f>
        <v>08</v>
      </c>
      <c r="D315" s="85" t="str">
        <f>+'11+'!D40</f>
        <v>01</v>
      </c>
      <c r="E315" s="85" t="str">
        <f>+'11+'!E40</f>
        <v>081 02 L5 190</v>
      </c>
      <c r="F315" s="85" t="str">
        <f>+'11+'!F40</f>
        <v>610</v>
      </c>
      <c r="G315" s="88">
        <f>+G316</f>
        <v>0</v>
      </c>
      <c r="H315" s="85">
        <f>+'11+'!H40</f>
        <v>0</v>
      </c>
      <c r="I315" s="85">
        <f>+'11+'!I40</f>
        <v>0</v>
      </c>
    </row>
    <row r="316" spans="1:9" ht="110.25" hidden="1">
      <c r="A316" s="86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6" s="86"/>
      <c r="C316" s="85" t="str">
        <f>+'11+'!C41</f>
        <v>08</v>
      </c>
      <c r="D316" s="85" t="str">
        <f>+'11+'!D41</f>
        <v>01</v>
      </c>
      <c r="E316" s="85" t="str">
        <f>+'11+'!E41</f>
        <v>081 02 L5 190</v>
      </c>
      <c r="F316" s="85" t="str">
        <f>+'11+'!F41</f>
        <v>611</v>
      </c>
      <c r="G316" s="88">
        <f>+'11+'!G41</f>
        <v>0</v>
      </c>
      <c r="H316" s="85">
        <f>+'11+'!H41</f>
        <v>0</v>
      </c>
      <c r="I316" s="85">
        <f>+'11+'!I41</f>
        <v>0</v>
      </c>
    </row>
    <row r="317" spans="1:9" ht="47.25">
      <c r="A317" s="86" t="str">
        <f>+'11+'!A42</f>
        <v>Подпрограмма "Организация досуга и предоставление услуг организаций культуры"</v>
      </c>
      <c r="B317" s="86"/>
      <c r="C317" s="85" t="str">
        <f>+'11+'!C42</f>
        <v>08</v>
      </c>
      <c r="D317" s="85" t="str">
        <f>+'11+'!D42</f>
        <v>01</v>
      </c>
      <c r="E317" s="85" t="str">
        <f>+'11+'!E42</f>
        <v>08 2 00 00000</v>
      </c>
      <c r="F317" s="85">
        <f>+'11+'!F42</f>
        <v>0</v>
      </c>
      <c r="G317" s="88">
        <f>+G318+G323</f>
        <v>26285.59</v>
      </c>
      <c r="H317" s="85">
        <f>+'11+'!H42</f>
        <v>0</v>
      </c>
      <c r="I317" s="85">
        <f>+'11+'!I42</f>
        <v>26285.59</v>
      </c>
    </row>
    <row r="318" spans="1:9" ht="31.5">
      <c r="A318" s="86" t="str">
        <f>+'11+'!A43</f>
        <v>Основное мероприятие: "Развитие сельской культуры"</v>
      </c>
      <c r="B318" s="86"/>
      <c r="C318" s="85" t="str">
        <f>+'11+'!C43</f>
        <v>08</v>
      </c>
      <c r="D318" s="85" t="str">
        <f>+'11+'!D43</f>
        <v>01</v>
      </c>
      <c r="E318" s="85" t="str">
        <f>+'11+'!E43</f>
        <v>08 2 01 00000</v>
      </c>
      <c r="F318" s="85">
        <f>+'11+'!F43</f>
        <v>0</v>
      </c>
      <c r="G318" s="88">
        <f>+G319</f>
        <v>12416.66</v>
      </c>
      <c r="H318" s="85">
        <f>+'11+'!H43</f>
        <v>0</v>
      </c>
      <c r="I318" s="85">
        <f>+'11+'!I43</f>
        <v>12416.66</v>
      </c>
    </row>
    <row r="319" spans="1:9" ht="47.25">
      <c r="A319" s="86" t="str">
        <f>+'11+'!A44</f>
        <v>Обеспечение деятельности муниципальных учреждений (оказание услуг)</v>
      </c>
      <c r="B319" s="86"/>
      <c r="C319" s="85" t="str">
        <f>+'11+'!C44</f>
        <v>08</v>
      </c>
      <c r="D319" s="85" t="str">
        <f>+'11+'!D44</f>
        <v>01</v>
      </c>
      <c r="E319" s="85" t="str">
        <f>+'11+'!E44</f>
        <v>08 2 01 00059</v>
      </c>
      <c r="F319" s="85">
        <f>+'11+'!F44</f>
        <v>0</v>
      </c>
      <c r="G319" s="88">
        <f>+G320</f>
        <v>12416.66</v>
      </c>
      <c r="H319" s="85">
        <f>+'11+'!H44</f>
        <v>0</v>
      </c>
      <c r="I319" s="85">
        <f>+'11+'!I44</f>
        <v>12416.66</v>
      </c>
    </row>
    <row r="320" spans="1:9" ht="31.5">
      <c r="A320" s="86" t="str">
        <f>+'11+'!A45</f>
        <v>Субсидии бюджетным учреждениям</v>
      </c>
      <c r="B320" s="86"/>
      <c r="C320" s="85" t="str">
        <f>+'11+'!C45</f>
        <v>08</v>
      </c>
      <c r="D320" s="85" t="str">
        <f>+'11+'!D45</f>
        <v>01</v>
      </c>
      <c r="E320" s="85" t="str">
        <f>+'11+'!E45</f>
        <v>08 2 01 00059</v>
      </c>
      <c r="F320" s="85" t="str">
        <f>+'11+'!F45</f>
        <v>600</v>
      </c>
      <c r="G320" s="88">
        <f>+G321</f>
        <v>12416.66</v>
      </c>
      <c r="H320" s="85">
        <f>+'11+'!H45</f>
        <v>0</v>
      </c>
      <c r="I320" s="85">
        <f>+'11+'!I45</f>
        <v>12416.66</v>
      </c>
    </row>
    <row r="321" spans="1:9" ht="110.25">
      <c r="A321" s="86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1" s="86"/>
      <c r="C321" s="85" t="str">
        <f>+'11+'!C46</f>
        <v>08</v>
      </c>
      <c r="D321" s="85" t="str">
        <f>+'11+'!D46</f>
        <v>01</v>
      </c>
      <c r="E321" s="85" t="str">
        <f>+'11+'!E46</f>
        <v>08 2 01 00059</v>
      </c>
      <c r="F321" s="85" t="str">
        <f>+'11+'!F46</f>
        <v>610</v>
      </c>
      <c r="G321" s="88">
        <f>+G322</f>
        <v>12416.66</v>
      </c>
      <c r="H321" s="85">
        <f>+'11+'!H46</f>
        <v>0</v>
      </c>
      <c r="I321" s="85">
        <f>+'11+'!I46</f>
        <v>12416.66</v>
      </c>
    </row>
    <row r="322" spans="1:9" ht="110.25">
      <c r="A322" s="86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2" s="86"/>
      <c r="C322" s="85" t="str">
        <f>+'11+'!C47</f>
        <v>08</v>
      </c>
      <c r="D322" s="85" t="str">
        <f>+'11+'!D47</f>
        <v>01</v>
      </c>
      <c r="E322" s="85" t="str">
        <f>+'11+'!E47</f>
        <v>08 2 01 00059</v>
      </c>
      <c r="F322" s="85" t="str">
        <f>+'11+'!F47</f>
        <v>611</v>
      </c>
      <c r="G322" s="88">
        <f>+'11+'!G47</f>
        <v>12416.66</v>
      </c>
      <c r="H322" s="85">
        <f>+'11+'!H47</f>
        <v>0</v>
      </c>
      <c r="I322" s="85">
        <f>+'11+'!I47</f>
        <v>12416.66</v>
      </c>
    </row>
    <row r="323" spans="1:9" ht="94.5">
      <c r="A323" s="86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323" s="86"/>
      <c r="C323" s="85" t="str">
        <f>+'11+'!C48</f>
        <v>08</v>
      </c>
      <c r="D323" s="85" t="str">
        <f>+'11+'!D48</f>
        <v>01</v>
      </c>
      <c r="E323" s="85" t="str">
        <f>+'11+'!E48</f>
        <v>08 2 02 00000</v>
      </c>
      <c r="F323" s="85" t="str">
        <f>+'11+'!F48</f>
        <v xml:space="preserve">   </v>
      </c>
      <c r="G323" s="88">
        <f>+G324</f>
        <v>13868.93</v>
      </c>
      <c r="H323" s="85">
        <f>+'11+'!H48</f>
        <v>0</v>
      </c>
      <c r="I323" s="85">
        <f>+'11+'!I48</f>
        <v>13868.93</v>
      </c>
    </row>
    <row r="324" spans="1:9" ht="31.5">
      <c r="A324" s="86" t="str">
        <f>+'11+'!A49</f>
        <v>Обеспечение деятельности подведомственных учреждений</v>
      </c>
      <c r="B324" s="86"/>
      <c r="C324" s="85" t="str">
        <f>+'11+'!C49</f>
        <v>08</v>
      </c>
      <c r="D324" s="85" t="str">
        <f>+'11+'!D49</f>
        <v>01</v>
      </c>
      <c r="E324" s="85" t="str">
        <f>+'11+'!E49</f>
        <v>08 2 02 99190</v>
      </c>
      <c r="F324" s="85" t="str">
        <f>+'11+'!F49</f>
        <v xml:space="preserve">   </v>
      </c>
      <c r="G324" s="88">
        <f>+G325+G330+G334</f>
        <v>13868.93</v>
      </c>
      <c r="H324" s="85">
        <f>+'11+'!H49</f>
        <v>0</v>
      </c>
      <c r="I324" s="85">
        <f>+'11+'!I49</f>
        <v>13868.93</v>
      </c>
    </row>
    <row r="325" spans="1:9" ht="141.75">
      <c r="A325" s="86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5" s="86"/>
      <c r="C325" s="85" t="str">
        <f>+'11+'!C50</f>
        <v>08</v>
      </c>
      <c r="D325" s="85" t="str">
        <f>+'11+'!D50</f>
        <v>01</v>
      </c>
      <c r="E325" s="85" t="str">
        <f>+'11+'!E50</f>
        <v>08 2 02 99190</v>
      </c>
      <c r="F325" s="85" t="str">
        <f>+'11+'!F50</f>
        <v>100</v>
      </c>
      <c r="G325" s="88">
        <f>+'11+'!G50</f>
        <v>13496.25</v>
      </c>
      <c r="H325" s="85">
        <f>+'11+'!H50</f>
        <v>0</v>
      </c>
      <c r="I325" s="85">
        <f>+'11+'!I50</f>
        <v>13496.25</v>
      </c>
    </row>
    <row r="326" spans="1:9" ht="31.5">
      <c r="A326" s="86" t="str">
        <f>+'11+'!A51</f>
        <v>Расходы на выплаты персоналу казенных учреждений</v>
      </c>
      <c r="B326" s="86"/>
      <c r="C326" s="85" t="str">
        <f>+'11+'!C51</f>
        <v>08</v>
      </c>
      <c r="D326" s="85" t="str">
        <f>+'11+'!D51</f>
        <v>01</v>
      </c>
      <c r="E326" s="85" t="str">
        <f>+'11+'!E51</f>
        <v>08 2 02 99190</v>
      </c>
      <c r="F326" s="85" t="str">
        <f>+'11+'!F51</f>
        <v>110</v>
      </c>
      <c r="G326" s="88">
        <f>+G327+G328+G329</f>
        <v>13496.25</v>
      </c>
      <c r="H326" s="85">
        <f>+'11+'!H51</f>
        <v>0</v>
      </c>
      <c r="I326" s="85">
        <f>+'11+'!I51</f>
        <v>13496.25</v>
      </c>
    </row>
    <row r="327" spans="1:9" ht="31.5">
      <c r="A327" s="86" t="str">
        <f>+'11+'!A52</f>
        <v>Фонд оплаты труда и страховые взносы</v>
      </c>
      <c r="B327" s="86"/>
      <c r="C327" s="85" t="str">
        <f>+'11+'!C52</f>
        <v>08</v>
      </c>
      <c r="D327" s="85" t="str">
        <f>+'11+'!D52</f>
        <v>01</v>
      </c>
      <c r="E327" s="85" t="str">
        <f>+'11+'!E52</f>
        <v>08 2 02 99190</v>
      </c>
      <c r="F327" s="85" t="str">
        <f>+'11+'!F52</f>
        <v>111</v>
      </c>
      <c r="G327" s="88">
        <f>+'11+'!G52</f>
        <v>10365.780000000001</v>
      </c>
      <c r="H327" s="85">
        <f>+'11+'!H52</f>
        <v>0</v>
      </c>
      <c r="I327" s="85">
        <f>+'11+'!I52</f>
        <v>10365.780000000001</v>
      </c>
    </row>
    <row r="328" spans="1:9" ht="47.25" hidden="1">
      <c r="A328" s="86" t="str">
        <f>+'11+'!A53</f>
        <v>Иные выплаты персоналу, за исключением фонда оплаты труда</v>
      </c>
      <c r="B328" s="86"/>
      <c r="C328" s="85" t="str">
        <f>+'11+'!C53</f>
        <v>08</v>
      </c>
      <c r="D328" s="85" t="str">
        <f>+'11+'!D53</f>
        <v>01</v>
      </c>
      <c r="E328" s="85" t="str">
        <f>+'11+'!E53</f>
        <v>08 2 02 99190</v>
      </c>
      <c r="F328" s="85" t="str">
        <f>+'11+'!F53</f>
        <v>112</v>
      </c>
      <c r="G328" s="88">
        <f>+'11+'!G53</f>
        <v>0</v>
      </c>
      <c r="H328" s="85">
        <f>+'11+'!H53</f>
        <v>0</v>
      </c>
      <c r="I328" s="85">
        <f>+'11+'!I53</f>
        <v>0</v>
      </c>
    </row>
    <row r="329" spans="1:9" ht="94.5">
      <c r="A329" s="86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29" s="86"/>
      <c r="C329" s="85" t="str">
        <f>+'11+'!C54</f>
        <v>08</v>
      </c>
      <c r="D329" s="85" t="str">
        <f>+'11+'!D54</f>
        <v>01</v>
      </c>
      <c r="E329" s="85" t="str">
        <f>+'11+'!E54</f>
        <v>08 2 02 99190</v>
      </c>
      <c r="F329" s="85" t="str">
        <f>+'11+'!F54</f>
        <v>119</v>
      </c>
      <c r="G329" s="88">
        <f>+'11+'!G54</f>
        <v>3130.47</v>
      </c>
      <c r="H329" s="85">
        <f>+'11+'!H54</f>
        <v>0</v>
      </c>
      <c r="I329" s="85">
        <f>+'11+'!I54</f>
        <v>3130.47</v>
      </c>
    </row>
    <row r="330" spans="1:9" ht="47.25">
      <c r="A330" s="86" t="str">
        <f>+'11+'!A55</f>
        <v>Закупка товаров, работ и услуг для государственных (муниципальных) нужд</v>
      </c>
      <c r="B330" s="86"/>
      <c r="C330" s="85" t="str">
        <f>+'11+'!C55</f>
        <v>08</v>
      </c>
      <c r="D330" s="85" t="str">
        <f>+'11+'!D55</f>
        <v>01</v>
      </c>
      <c r="E330" s="85" t="str">
        <f>+'11+'!E55</f>
        <v>08 2 02 99190</v>
      </c>
      <c r="F330" s="85" t="str">
        <f>+'11+'!F55</f>
        <v>200</v>
      </c>
      <c r="G330" s="88">
        <f>+G331</f>
        <v>363</v>
      </c>
      <c r="H330" s="85">
        <f>+'11+'!H55</f>
        <v>0</v>
      </c>
      <c r="I330" s="85">
        <f>+'11+'!I55</f>
        <v>363</v>
      </c>
    </row>
    <row r="331" spans="1:9" ht="47.25">
      <c r="A331" s="86" t="str">
        <f>+'11+'!A56</f>
        <v>Иные закупки товаров, работ и услуг для государственных (муниципальных) нужд</v>
      </c>
      <c r="B331" s="86"/>
      <c r="C331" s="85" t="str">
        <f>+'11+'!C56</f>
        <v>08</v>
      </c>
      <c r="D331" s="85" t="str">
        <f>+'11+'!D56</f>
        <v>01</v>
      </c>
      <c r="E331" s="85" t="str">
        <f>+'11+'!E56</f>
        <v>08 2 02 99190</v>
      </c>
      <c r="F331" s="85" t="str">
        <f>+'11+'!F56</f>
        <v>240</v>
      </c>
      <c r="G331" s="88">
        <f>+G332+G333</f>
        <v>363</v>
      </c>
      <c r="H331" s="85">
        <f>+'11+'!H56</f>
        <v>0</v>
      </c>
      <c r="I331" s="85">
        <f>+'11+'!I56</f>
        <v>363</v>
      </c>
    </row>
    <row r="332" spans="1:9" ht="47.25">
      <c r="A332" s="86" t="str">
        <f>+'11+'!A57</f>
        <v>Закупка товаров, работ, услкг в сфере информационно- коммуникационных технологий</v>
      </c>
      <c r="B332" s="86"/>
      <c r="C332" s="85" t="str">
        <f>+'11+'!C57</f>
        <v>08</v>
      </c>
      <c r="D332" s="85" t="str">
        <f>+'11+'!D57</f>
        <v>01</v>
      </c>
      <c r="E332" s="85" t="str">
        <f>+'11+'!E57</f>
        <v>08 2 02 99190</v>
      </c>
      <c r="F332" s="85" t="str">
        <f>+'11+'!F57</f>
        <v>242</v>
      </c>
      <c r="G332" s="88">
        <f>+'11+'!G57</f>
        <v>99</v>
      </c>
      <c r="H332" s="85">
        <f>+'11+'!H57</f>
        <v>0</v>
      </c>
      <c r="I332" s="85">
        <f>+'11+'!I57</f>
        <v>99</v>
      </c>
    </row>
    <row r="333" spans="1:9" ht="47.25">
      <c r="A333" s="86" t="str">
        <f>+'11+'!A58</f>
        <v>Прочая закупка товаров, работ и услуг для государственных (муниципальных) нужд</v>
      </c>
      <c r="B333" s="86"/>
      <c r="C333" s="85" t="str">
        <f>+'11+'!C58</f>
        <v>08</v>
      </c>
      <c r="D333" s="85" t="str">
        <f>+'11+'!D58</f>
        <v>01</v>
      </c>
      <c r="E333" s="85" t="str">
        <f>+'11+'!E58</f>
        <v>08 2 02 99190</v>
      </c>
      <c r="F333" s="85" t="str">
        <f>+'11+'!F58</f>
        <v>244</v>
      </c>
      <c r="G333" s="88">
        <f>+'11+'!G58</f>
        <v>264</v>
      </c>
      <c r="H333" s="85">
        <f>+'11+'!H58</f>
        <v>0</v>
      </c>
      <c r="I333" s="85">
        <f>+'11+'!I58</f>
        <v>264</v>
      </c>
    </row>
    <row r="334" spans="1:9">
      <c r="A334" s="86" t="str">
        <f>+'11+'!A59</f>
        <v>Иные бюджетные ассигнования</v>
      </c>
      <c r="B334" s="86"/>
      <c r="C334" s="85" t="str">
        <f>+'11+'!C59</f>
        <v>08</v>
      </c>
      <c r="D334" s="85" t="str">
        <f>+'11+'!D59</f>
        <v>01</v>
      </c>
      <c r="E334" s="85" t="str">
        <f>+'11+'!E59</f>
        <v>08 2 02 99190</v>
      </c>
      <c r="F334" s="85" t="str">
        <f>+'11+'!F59</f>
        <v>800</v>
      </c>
      <c r="G334" s="88">
        <f>+G335</f>
        <v>9.68</v>
      </c>
      <c r="H334" s="85">
        <f>+'11+'!H59</f>
        <v>0</v>
      </c>
      <c r="I334" s="85">
        <f>+'11+'!I59</f>
        <v>9.68</v>
      </c>
    </row>
    <row r="335" spans="1:9" ht="31.5">
      <c r="A335" s="86" t="str">
        <f>+'11+'!A60</f>
        <v>Уплата налогов, сборов, и иных платежей</v>
      </c>
      <c r="B335" s="86"/>
      <c r="C335" s="85" t="str">
        <f>+'11+'!C60</f>
        <v>08</v>
      </c>
      <c r="D335" s="85" t="str">
        <f>+'11+'!D60</f>
        <v>01</v>
      </c>
      <c r="E335" s="85" t="str">
        <f>+'11+'!E60</f>
        <v>08 2 02 99190</v>
      </c>
      <c r="F335" s="85" t="str">
        <f>+'11+'!F60</f>
        <v>850</v>
      </c>
      <c r="G335" s="88">
        <f>+G336+G337</f>
        <v>9.68</v>
      </c>
      <c r="H335" s="85">
        <f>+'11+'!H60</f>
        <v>0</v>
      </c>
      <c r="I335" s="85">
        <f>+'11+'!I60</f>
        <v>9.68</v>
      </c>
    </row>
    <row r="336" spans="1:9" ht="47.25">
      <c r="A336" s="86" t="str">
        <f>+'11+'!A61</f>
        <v>Уплата налога на имущество организаций и земельного налога</v>
      </c>
      <c r="B336" s="86"/>
      <c r="C336" s="85" t="str">
        <f>+'11+'!C61</f>
        <v>08</v>
      </c>
      <c r="D336" s="85" t="str">
        <f>+'11+'!D61</f>
        <v>01</v>
      </c>
      <c r="E336" s="85" t="str">
        <f>+'11+'!E61</f>
        <v>08 2 02 99190</v>
      </c>
      <c r="F336" s="85" t="str">
        <f>+'11+'!F61</f>
        <v>851</v>
      </c>
      <c r="G336" s="88">
        <f>+'11+'!G61</f>
        <v>6.6</v>
      </c>
      <c r="H336" s="85">
        <f>+'11+'!H61</f>
        <v>0</v>
      </c>
      <c r="I336" s="85">
        <f>+'11+'!I61</f>
        <v>6.6</v>
      </c>
    </row>
    <row r="337" spans="1:9" ht="31.5">
      <c r="A337" s="86" t="str">
        <f>+'11+'!A62</f>
        <v>Уплата прочих налогов, сборов и иных платежей</v>
      </c>
      <c r="B337" s="86"/>
      <c r="C337" s="85" t="str">
        <f>+'11+'!C62</f>
        <v>08</v>
      </c>
      <c r="D337" s="85" t="str">
        <f>+'11+'!D62</f>
        <v>01</v>
      </c>
      <c r="E337" s="85" t="str">
        <f>+'11+'!E62</f>
        <v>08 2 02 99190</v>
      </c>
      <c r="F337" s="85" t="str">
        <f>+'11+'!F62</f>
        <v>852</v>
      </c>
      <c r="G337" s="88">
        <f>+'11+'!G62</f>
        <v>3.08</v>
      </c>
      <c r="H337" s="85">
        <f>+'11+'!H62</f>
        <v>0</v>
      </c>
      <c r="I337" s="85">
        <f>+'11+'!I62</f>
        <v>3.08</v>
      </c>
    </row>
    <row r="338" spans="1:9" ht="31.5">
      <c r="A338" s="86" t="str">
        <f>+'11+'!A71</f>
        <v>Другие вопросы в области культуры, кинематографии</v>
      </c>
      <c r="B338" s="86"/>
      <c r="C338" s="85" t="str">
        <f>+'11+'!C71</f>
        <v>08</v>
      </c>
      <c r="D338" s="85" t="str">
        <f>+'11+'!D71</f>
        <v>04</v>
      </c>
      <c r="E338" s="85">
        <f>+'11+'!E71</f>
        <v>0</v>
      </c>
      <c r="F338" s="85">
        <f>+'11+'!F71</f>
        <v>0</v>
      </c>
      <c r="G338" s="88">
        <f>+G339</f>
        <v>2583.9700000000003</v>
      </c>
      <c r="H338" s="85">
        <f>+'11+'!H71</f>
        <v>0</v>
      </c>
      <c r="I338" s="85">
        <f>+'11+'!I71</f>
        <v>2583.9700000000003</v>
      </c>
    </row>
    <row r="339" spans="1:9" ht="63">
      <c r="A339" s="86" t="str">
        <f>+'11+'!A72</f>
        <v>подпрограмма "Обеспечение реализации муниципальной программы и прочие мероприятия в сфере культуры"</v>
      </c>
      <c r="B339" s="86"/>
      <c r="C339" s="85" t="str">
        <f>+'11+'!C72</f>
        <v>08</v>
      </c>
      <c r="D339" s="85" t="str">
        <f>+'11+'!D72</f>
        <v>04</v>
      </c>
      <c r="E339" s="85" t="str">
        <f>+'11+'!E72</f>
        <v>08 3 00 00000</v>
      </c>
      <c r="F339" s="85">
        <f>+'11+'!F72</f>
        <v>0</v>
      </c>
      <c r="G339" s="88">
        <f>+G340+G348</f>
        <v>2583.9700000000003</v>
      </c>
      <c r="H339" s="85">
        <f>+'11+'!H72</f>
        <v>0</v>
      </c>
      <c r="I339" s="85">
        <f>+'11+'!I72</f>
        <v>2583.9700000000003</v>
      </c>
    </row>
    <row r="340" spans="1:9" ht="94.5">
      <c r="A340" s="86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40" s="86"/>
      <c r="C340" s="85" t="str">
        <f>+'11+'!C73</f>
        <v>08</v>
      </c>
      <c r="D340" s="85" t="str">
        <f>+'11+'!D73</f>
        <v>04</v>
      </c>
      <c r="E340" s="85" t="str">
        <f>+'11+'!E73</f>
        <v>08 3 01 00000</v>
      </c>
      <c r="F340" s="85">
        <f>+'11+'!F73</f>
        <v>0</v>
      </c>
      <c r="G340" s="88">
        <f>+G341+G345</f>
        <v>843.92</v>
      </c>
      <c r="H340" s="85">
        <f>+'11+'!H73</f>
        <v>0</v>
      </c>
      <c r="I340" s="85">
        <f>+'11+'!I73</f>
        <v>843.92</v>
      </c>
    </row>
    <row r="341" spans="1:9" ht="47.25">
      <c r="A341" s="86" t="str">
        <f>+'11+'!A74</f>
        <v>Расходы на выплаты персоналу государственных (муниципальных) органов</v>
      </c>
      <c r="B341" s="86"/>
      <c r="C341" s="85" t="str">
        <f>+'11+'!C74</f>
        <v>08</v>
      </c>
      <c r="D341" s="85" t="str">
        <f>+'11+'!D74</f>
        <v>04</v>
      </c>
      <c r="E341" s="85" t="str">
        <f>+'11+'!E74</f>
        <v>08 3 01 20419</v>
      </c>
      <c r="F341" s="85" t="str">
        <f>+'11+'!F74</f>
        <v>120</v>
      </c>
      <c r="G341" s="88">
        <f>+G342+G343+G344</f>
        <v>798.92</v>
      </c>
      <c r="H341" s="85">
        <f>+'11+'!H74</f>
        <v>0</v>
      </c>
      <c r="I341" s="85">
        <f>+'11+'!I74</f>
        <v>798.92</v>
      </c>
    </row>
    <row r="342" spans="1:9" ht="31.5">
      <c r="A342" s="86" t="str">
        <f>+'11+'!A75</f>
        <v>Фонд оплаты труда и страховые взносы</v>
      </c>
      <c r="B342" s="86"/>
      <c r="C342" s="85" t="str">
        <f>+'11+'!C75</f>
        <v>08</v>
      </c>
      <c r="D342" s="85" t="str">
        <f>+'11+'!D75</f>
        <v>04</v>
      </c>
      <c r="E342" s="85" t="str">
        <f>+'11+'!E75</f>
        <v>08 3 01 20419</v>
      </c>
      <c r="F342" s="85" t="str">
        <f>+'11+'!F75</f>
        <v>121</v>
      </c>
      <c r="G342" s="88">
        <f>+'11+'!G75</f>
        <v>609</v>
      </c>
      <c r="H342" s="85">
        <f>+'11+'!H75</f>
        <v>0</v>
      </c>
      <c r="I342" s="85">
        <f>+'11+'!I75</f>
        <v>609</v>
      </c>
    </row>
    <row r="343" spans="1:9" ht="47.25">
      <c r="A343" s="86" t="str">
        <f>+'11+'!A76</f>
        <v>Иные выплаты персоналу, за исключением фонда оплаты труда</v>
      </c>
      <c r="B343" s="86"/>
      <c r="C343" s="85" t="str">
        <f>+'11+'!C76</f>
        <v>08</v>
      </c>
      <c r="D343" s="85" t="str">
        <f>+'11+'!D76</f>
        <v>04</v>
      </c>
      <c r="E343" s="85" t="str">
        <f>+'11+'!E76</f>
        <v>08 3 01 20419</v>
      </c>
      <c r="F343" s="85" t="str">
        <f>+'11+'!F76</f>
        <v>122</v>
      </c>
      <c r="G343" s="88">
        <f>+'11+'!G76</f>
        <v>6</v>
      </c>
      <c r="H343" s="85">
        <f>+'11+'!H76</f>
        <v>0</v>
      </c>
      <c r="I343" s="85">
        <f>+'11+'!I76</f>
        <v>6</v>
      </c>
    </row>
    <row r="344" spans="1:9" ht="94.5">
      <c r="A344" s="86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344" s="86"/>
      <c r="C344" s="85" t="str">
        <f>+'11+'!C77</f>
        <v>08</v>
      </c>
      <c r="D344" s="85" t="str">
        <f>+'11+'!D77</f>
        <v>04</v>
      </c>
      <c r="E344" s="85" t="str">
        <f>+'11+'!E77</f>
        <v>08 3 01 20419</v>
      </c>
      <c r="F344" s="85" t="str">
        <f>+'11+'!F77</f>
        <v>129</v>
      </c>
      <c r="G344" s="88">
        <f>+'11+'!G77</f>
        <v>183.92</v>
      </c>
      <c r="H344" s="85">
        <f>+'11+'!H77</f>
        <v>0</v>
      </c>
      <c r="I344" s="85">
        <f>+'11+'!I77</f>
        <v>183.92</v>
      </c>
    </row>
    <row r="345" spans="1:9" ht="47.25">
      <c r="A345" s="86" t="str">
        <f>+'11+'!A78</f>
        <v>Иные закупки товаров, работ и услуг для государственных (муниципальных) нужд</v>
      </c>
      <c r="B345" s="86"/>
      <c r="C345" s="85" t="str">
        <f>+'11+'!C78</f>
        <v>08</v>
      </c>
      <c r="D345" s="85" t="str">
        <f>+'11+'!D78</f>
        <v>04</v>
      </c>
      <c r="E345" s="85" t="str">
        <f>+'11+'!E78</f>
        <v>08 3 01 20419</v>
      </c>
      <c r="F345" s="85" t="str">
        <f>+'11+'!F78</f>
        <v>240</v>
      </c>
      <c r="G345" s="88">
        <f>+G346+G347</f>
        <v>45</v>
      </c>
      <c r="H345" s="85">
        <f>+'11+'!H78</f>
        <v>0</v>
      </c>
      <c r="I345" s="85">
        <f>+'11+'!I78</f>
        <v>45</v>
      </c>
    </row>
    <row r="346" spans="1:9" ht="47.25">
      <c r="A346" s="86" t="str">
        <f>+'11+'!A79</f>
        <v>Закупка товаров, работ, услкг в сфере информационно- коммуникационных технологий</v>
      </c>
      <c r="B346" s="86"/>
      <c r="C346" s="85" t="str">
        <f>+'11+'!C79</f>
        <v>08</v>
      </c>
      <c r="D346" s="85" t="str">
        <f>+'11+'!D79</f>
        <v>04</v>
      </c>
      <c r="E346" s="85" t="str">
        <f>+'11+'!E79</f>
        <v>08 3 01 20419</v>
      </c>
      <c r="F346" s="85" t="str">
        <f>+'11+'!F79</f>
        <v>242</v>
      </c>
      <c r="G346" s="88">
        <f>+'11+'!G79</f>
        <v>40</v>
      </c>
      <c r="H346" s="85">
        <f>+'11+'!H79</f>
        <v>0</v>
      </c>
      <c r="I346" s="85">
        <f>+'11+'!I79</f>
        <v>40</v>
      </c>
    </row>
    <row r="347" spans="1:9" ht="47.25">
      <c r="A347" s="86" t="str">
        <f>+'11+'!A80</f>
        <v>Прочая закупка товаров, работ и услуг для государственных (муниципальных) нужд</v>
      </c>
      <c r="B347" s="86"/>
      <c r="C347" s="85" t="str">
        <f>+'11+'!C80</f>
        <v>08</v>
      </c>
      <c r="D347" s="85" t="str">
        <f>+'11+'!D80</f>
        <v>04</v>
      </c>
      <c r="E347" s="85" t="str">
        <f>+'11+'!E80</f>
        <v>08 3 01 20419</v>
      </c>
      <c r="F347" s="85" t="str">
        <f>+'11+'!F80</f>
        <v>244</v>
      </c>
      <c r="G347" s="88">
        <f>+'11+'!G80</f>
        <v>5</v>
      </c>
      <c r="H347" s="85">
        <f>+'11+'!H80</f>
        <v>0</v>
      </c>
      <c r="I347" s="85">
        <f>+'11+'!I80</f>
        <v>5</v>
      </c>
    </row>
    <row r="348" spans="1:9" ht="94.5">
      <c r="A348" s="86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348" s="86"/>
      <c r="C348" s="85" t="str">
        <f>+'11+'!C81</f>
        <v>08</v>
      </c>
      <c r="D348" s="85" t="str">
        <f>+'11+'!D81</f>
        <v>04</v>
      </c>
      <c r="E348" s="85" t="str">
        <f>+'11+'!E81</f>
        <v>08 3 02 00000</v>
      </c>
      <c r="F348" s="85" t="str">
        <f>+'11+'!F81</f>
        <v xml:space="preserve">   </v>
      </c>
      <c r="G348" s="88">
        <f>+G349+G354</f>
        <v>1740.0500000000002</v>
      </c>
      <c r="H348" s="85">
        <f>+'11+'!H81</f>
        <v>0</v>
      </c>
      <c r="I348" s="85">
        <f>+'11+'!I81</f>
        <v>1740.0500000000002</v>
      </c>
    </row>
    <row r="349" spans="1:9" ht="141.75">
      <c r="A349" s="86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9" s="86"/>
      <c r="C349" s="85" t="str">
        <f>+'11+'!C82</f>
        <v>08</v>
      </c>
      <c r="D349" s="85" t="str">
        <f>+'11+'!D82</f>
        <v>04</v>
      </c>
      <c r="E349" s="85" t="str">
        <f>+'11+'!E82</f>
        <v>08 3 02 00019</v>
      </c>
      <c r="F349" s="85" t="str">
        <f>+'11+'!F82</f>
        <v>100</v>
      </c>
      <c r="G349" s="88">
        <f>+G350</f>
        <v>1461.0500000000002</v>
      </c>
      <c r="H349" s="85">
        <f>+'11+'!H82</f>
        <v>0</v>
      </c>
      <c r="I349" s="85">
        <f>+'11+'!I82</f>
        <v>1461.0500000000002</v>
      </c>
    </row>
    <row r="350" spans="1:9" ht="31.5">
      <c r="A350" s="86" t="str">
        <f>+'11+'!A83</f>
        <v>Расходы на выплаты персоналу казенных учреждений</v>
      </c>
      <c r="B350" s="86"/>
      <c r="C350" s="85" t="str">
        <f>+'11+'!C83</f>
        <v>08</v>
      </c>
      <c r="D350" s="85" t="str">
        <f>+'11+'!D83</f>
        <v>04</v>
      </c>
      <c r="E350" s="85" t="str">
        <f>+'11+'!E83</f>
        <v>08 3 02 00019</v>
      </c>
      <c r="F350" s="85" t="str">
        <f>+'11+'!F83</f>
        <v>110</v>
      </c>
      <c r="G350" s="88">
        <f>+G351+G352+G353</f>
        <v>1461.0500000000002</v>
      </c>
      <c r="H350" s="85">
        <f>+'11+'!H83</f>
        <v>0</v>
      </c>
      <c r="I350" s="85">
        <f>+'11+'!I83</f>
        <v>1461.0500000000002</v>
      </c>
    </row>
    <row r="351" spans="1:9" ht="31.5">
      <c r="A351" s="86" t="str">
        <f>+'11+'!A84</f>
        <v>Фонд оплаты труда и страховые взносы</v>
      </c>
      <c r="B351" s="86"/>
      <c r="C351" s="85" t="str">
        <f>+'11+'!C84</f>
        <v>08</v>
      </c>
      <c r="D351" s="85" t="str">
        <f>+'11+'!D84</f>
        <v>04</v>
      </c>
      <c r="E351" s="85" t="str">
        <f>+'11+'!E84</f>
        <v>08 3 02 00019</v>
      </c>
      <c r="F351" s="85" t="str">
        <f>+'11+'!F84</f>
        <v>111</v>
      </c>
      <c r="G351" s="88">
        <f>+'11+'!G84</f>
        <v>1122.1600000000001</v>
      </c>
      <c r="H351" s="85">
        <f>+'11+'!H84</f>
        <v>0</v>
      </c>
      <c r="I351" s="85">
        <f>+'11+'!I84</f>
        <v>1122.1600000000001</v>
      </c>
    </row>
    <row r="352" spans="1:9" ht="47.25">
      <c r="A352" s="86" t="str">
        <f>+'11+'!A85</f>
        <v>Иные выплаты персоналу, за исключением фонда оплаты труда</v>
      </c>
      <c r="B352" s="86"/>
      <c r="C352" s="85" t="str">
        <f>+'11+'!C85</f>
        <v>08</v>
      </c>
      <c r="D352" s="85" t="str">
        <f>+'11+'!D85</f>
        <v>04</v>
      </c>
      <c r="E352" s="85" t="str">
        <f>+'11+'!E85</f>
        <v>08 3 02 00019</v>
      </c>
      <c r="F352" s="85" t="str">
        <f>+'11+'!F85</f>
        <v>112</v>
      </c>
      <c r="G352" s="88">
        <f>+'11+'!G85</f>
        <v>0</v>
      </c>
      <c r="H352" s="85">
        <f>+'11+'!H85</f>
        <v>0</v>
      </c>
      <c r="I352" s="85">
        <f>+'11+'!I85</f>
        <v>0</v>
      </c>
    </row>
    <row r="353" spans="1:9" ht="94.5">
      <c r="A353" s="86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53" s="86"/>
      <c r="C353" s="85" t="str">
        <f>+'11+'!C86</f>
        <v>08</v>
      </c>
      <c r="D353" s="85" t="str">
        <f>+'11+'!D86</f>
        <v>04</v>
      </c>
      <c r="E353" s="85" t="str">
        <f>+'11+'!E86</f>
        <v>08 3 02 00019</v>
      </c>
      <c r="F353" s="85" t="str">
        <f>+'11+'!F86</f>
        <v>119</v>
      </c>
      <c r="G353" s="88">
        <f>+'11+'!G86</f>
        <v>338.89</v>
      </c>
      <c r="H353" s="85">
        <f>+'11+'!H86</f>
        <v>0</v>
      </c>
      <c r="I353" s="85">
        <f>+'11+'!I86</f>
        <v>338.89</v>
      </c>
    </row>
    <row r="354" spans="1:9" ht="47.25">
      <c r="A354" s="86" t="str">
        <f>+'11+'!A87</f>
        <v>Закупка товаров, работ и услуг для государственных (муниципальных) нужд</v>
      </c>
      <c r="B354" s="86"/>
      <c r="C354" s="85" t="str">
        <f>+'11+'!C87</f>
        <v>08</v>
      </c>
      <c r="D354" s="85" t="str">
        <f>+'11+'!D87</f>
        <v>04</v>
      </c>
      <c r="E354" s="85" t="str">
        <f>+'11+'!E87</f>
        <v>08 3 02 00019</v>
      </c>
      <c r="F354" s="85" t="str">
        <f>+'11+'!F87</f>
        <v>200</v>
      </c>
      <c r="G354" s="88">
        <f>+G355</f>
        <v>279</v>
      </c>
      <c r="H354" s="85">
        <f>+'11+'!H87</f>
        <v>0</v>
      </c>
      <c r="I354" s="85">
        <f>+'11+'!I87</f>
        <v>279</v>
      </c>
    </row>
    <row r="355" spans="1:9" ht="47.25">
      <c r="A355" s="86" t="str">
        <f>+'11+'!A88</f>
        <v>Иные закупки товаров, работ и услуг для государственных (муниципальных) нужд</v>
      </c>
      <c r="B355" s="86"/>
      <c r="C355" s="85" t="str">
        <f>+'11+'!C88</f>
        <v>08</v>
      </c>
      <c r="D355" s="85" t="str">
        <f>+'11+'!D88</f>
        <v>04</v>
      </c>
      <c r="E355" s="85" t="str">
        <f>+'11+'!E88</f>
        <v>08 3 02 00019</v>
      </c>
      <c r="F355" s="85" t="str">
        <f>+'11+'!F88</f>
        <v>240</v>
      </c>
      <c r="G355" s="88">
        <f>+G356+G357</f>
        <v>279</v>
      </c>
      <c r="H355" s="85">
        <f>+'11+'!H88</f>
        <v>0</v>
      </c>
      <c r="I355" s="85">
        <f>+'11+'!I88</f>
        <v>279</v>
      </c>
    </row>
    <row r="356" spans="1:9" ht="47.25">
      <c r="A356" s="86" t="str">
        <f>+'11+'!A89</f>
        <v>Иные выплаты персоналу, за исключением фонда оплаты труда</v>
      </c>
      <c r="B356" s="86"/>
      <c r="C356" s="85" t="str">
        <f>+'11+'!C89</f>
        <v>08</v>
      </c>
      <c r="D356" s="85" t="str">
        <f>+'11+'!D89</f>
        <v>04</v>
      </c>
      <c r="E356" s="85" t="str">
        <f>+'11+'!E89</f>
        <v>08 3 02 00019</v>
      </c>
      <c r="F356" s="85" t="str">
        <f>+'11+'!F89</f>
        <v>242</v>
      </c>
      <c r="G356" s="88">
        <f>+'11+'!G89</f>
        <v>216</v>
      </c>
      <c r="H356" s="85">
        <f>+'11+'!H89</f>
        <v>0</v>
      </c>
      <c r="I356" s="85">
        <f>+'11+'!I89</f>
        <v>216</v>
      </c>
    </row>
    <row r="357" spans="1:9" ht="47.25">
      <c r="A357" s="86" t="str">
        <f>+'11+'!A90</f>
        <v>Прочая закупка товаров, работ и услуг для государственных (муниципальных) нужд</v>
      </c>
      <c r="B357" s="86"/>
      <c r="C357" s="85" t="str">
        <f>+'11+'!C90</f>
        <v>08</v>
      </c>
      <c r="D357" s="85" t="str">
        <f>+'11+'!D90</f>
        <v>04</v>
      </c>
      <c r="E357" s="85" t="str">
        <f>+'11+'!E90</f>
        <v>08 3 02 00019</v>
      </c>
      <c r="F357" s="85" t="str">
        <f>+'11+'!F90</f>
        <v>244</v>
      </c>
      <c r="G357" s="88">
        <f>+'11+'!G90</f>
        <v>63</v>
      </c>
      <c r="H357" s="85">
        <f>+'11+'!H90</f>
        <v>0</v>
      </c>
      <c r="I357" s="85">
        <f>+'11+'!I90</f>
        <v>63</v>
      </c>
    </row>
    <row r="358" spans="1:9" hidden="1">
      <c r="A358" s="86" t="str">
        <f>+'11+'!A91</f>
        <v>Иные бюджетные ассигнования</v>
      </c>
      <c r="B358" s="86"/>
      <c r="C358" s="85" t="str">
        <f>+'11+'!C91</f>
        <v>08</v>
      </c>
      <c r="D358" s="85" t="str">
        <f>+'11+'!D91</f>
        <v>04</v>
      </c>
      <c r="E358" s="85" t="str">
        <f>+'11+'!E91</f>
        <v>08 3 02 00019</v>
      </c>
      <c r="F358" s="85" t="str">
        <f>+'11+'!F91</f>
        <v>800</v>
      </c>
      <c r="G358" s="88">
        <f>+G359</f>
        <v>0</v>
      </c>
      <c r="H358" s="85">
        <f>+'11+'!H91</f>
        <v>0</v>
      </c>
      <c r="I358" s="85">
        <f>+'11+'!I91</f>
        <v>0</v>
      </c>
    </row>
    <row r="359" spans="1:9" ht="78.75" hidden="1">
      <c r="A359" s="86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359" s="86"/>
      <c r="C359" s="85" t="str">
        <f>+'11+'!C92</f>
        <v>08</v>
      </c>
      <c r="D359" s="85" t="str">
        <f>+'11+'!D92</f>
        <v>04</v>
      </c>
      <c r="E359" s="85" t="str">
        <f>+'11+'!E92</f>
        <v>08 3 02 00019</v>
      </c>
      <c r="F359" s="85" t="str">
        <f>+'11+'!F92</f>
        <v>850</v>
      </c>
      <c r="G359" s="88">
        <f>+G360+G361</f>
        <v>0</v>
      </c>
      <c r="H359" s="85">
        <f>+'11+'!H92</f>
        <v>0</v>
      </c>
      <c r="I359" s="85">
        <f>+'11+'!I92</f>
        <v>0</v>
      </c>
    </row>
    <row r="360" spans="1:9" ht="47.25" hidden="1">
      <c r="A360" s="86" t="str">
        <f>+'11+'!A93</f>
        <v>Уплата налога на имущество организаций и земельного налога</v>
      </c>
      <c r="B360" s="86"/>
      <c r="C360" s="85" t="str">
        <f>+'11+'!C93</f>
        <v>08</v>
      </c>
      <c r="D360" s="85" t="str">
        <f>+'11+'!D93</f>
        <v>04</v>
      </c>
      <c r="E360" s="85" t="str">
        <f>+'11+'!E93</f>
        <v>08 3 02 00019</v>
      </c>
      <c r="F360" s="85" t="str">
        <f>+'11+'!F93</f>
        <v>851</v>
      </c>
      <c r="G360" s="88">
        <f>+'11+'!G93</f>
        <v>0</v>
      </c>
      <c r="H360" s="85">
        <f>+'11+'!H93</f>
        <v>0</v>
      </c>
      <c r="I360" s="85">
        <f>+'11+'!I93</f>
        <v>0</v>
      </c>
    </row>
    <row r="361" spans="1:9" ht="31.5" hidden="1">
      <c r="A361" s="86" t="str">
        <f>+'11+'!A94</f>
        <v>Уплата прочих налогов, сборов и иных платежей</v>
      </c>
      <c r="B361" s="86"/>
      <c r="C361" s="85" t="str">
        <f>+'11+'!C94</f>
        <v>08</v>
      </c>
      <c r="D361" s="85" t="str">
        <f>+'11+'!D94</f>
        <v>04</v>
      </c>
      <c r="E361" s="85" t="str">
        <f>+'11+'!E94</f>
        <v>08 3 02 00019</v>
      </c>
      <c r="F361" s="85" t="str">
        <f>+'11+'!F94</f>
        <v>852</v>
      </c>
      <c r="G361" s="88">
        <f>+'11+'!G94</f>
        <v>0</v>
      </c>
      <c r="H361" s="85">
        <f>+'11+'!H94</f>
        <v>0</v>
      </c>
      <c r="I361" s="85">
        <f>+'11+'!I94</f>
        <v>0</v>
      </c>
    </row>
    <row r="362" spans="1:9" s="90" customFormat="1" ht="47.25">
      <c r="A362" s="352" t="str">
        <f>+'11+'!A475</f>
        <v xml:space="preserve">Программа "Создание благоприятных условий для ведения бизнеса" </v>
      </c>
      <c r="B362" s="352"/>
      <c r="C362" s="92"/>
      <c r="D362" s="92"/>
      <c r="E362" s="92" t="str">
        <f>+'11+'!E475</f>
        <v>09 0 00 00000</v>
      </c>
      <c r="F362" s="92" t="str">
        <f>+'11+'!F475</f>
        <v xml:space="preserve">   </v>
      </c>
      <c r="G362" s="348">
        <f>+G363</f>
        <v>10</v>
      </c>
      <c r="H362" s="92">
        <f>+'11+'!H475</f>
        <v>0</v>
      </c>
      <c r="I362" s="92">
        <f>+'11+'!I475</f>
        <v>10</v>
      </c>
    </row>
    <row r="363" spans="1:9" ht="47.25">
      <c r="A363" s="86" t="str">
        <f>+'11+'!A476</f>
        <v>Подпрограмма "Развитие малого и среднего предпринимательства"</v>
      </c>
      <c r="B363" s="86"/>
      <c r="C363" s="85" t="str">
        <f>+'11+'!C476</f>
        <v>01</v>
      </c>
      <c r="D363" s="85" t="str">
        <f>+'11+'!D476</f>
        <v>13</v>
      </c>
      <c r="E363" s="85" t="str">
        <f>+'11+'!E476</f>
        <v>09 1 00 00000</v>
      </c>
      <c r="F363" s="85">
        <f>+'11+'!F476</f>
        <v>0</v>
      </c>
      <c r="G363" s="88">
        <f>+G364</f>
        <v>10</v>
      </c>
      <c r="H363" s="85">
        <f>+'11+'!H476</f>
        <v>0</v>
      </c>
      <c r="I363" s="85">
        <f>+'11+'!I476</f>
        <v>10</v>
      </c>
    </row>
    <row r="364" spans="1:9" ht="78.75">
      <c r="A364" s="86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364" s="86"/>
      <c r="C364" s="85" t="str">
        <f>+'11+'!C477</f>
        <v>01</v>
      </c>
      <c r="D364" s="85" t="str">
        <f>+'11+'!D477</f>
        <v>13</v>
      </c>
      <c r="E364" s="85" t="str">
        <f>+'11+'!E477</f>
        <v>09 1 01 00000</v>
      </c>
      <c r="F364" s="85">
        <f>+'11+'!F477</f>
        <v>0</v>
      </c>
      <c r="G364" s="88">
        <f>+G365</f>
        <v>10</v>
      </c>
      <c r="H364" s="85">
        <f>+'11+'!H477</f>
        <v>0</v>
      </c>
      <c r="I364" s="85">
        <f>+'11+'!I477</f>
        <v>10</v>
      </c>
    </row>
    <row r="365" spans="1:9" ht="63">
      <c r="A365" s="86" t="str">
        <f>+'11+'!A478</f>
        <v>Реализация мероприятий направленных на создание условий для развития предпринимательства</v>
      </c>
      <c r="B365" s="86"/>
      <c r="C365" s="85" t="str">
        <f>+'11+'!C478</f>
        <v>01</v>
      </c>
      <c r="D365" s="85" t="str">
        <f>+'11+'!D478</f>
        <v>13</v>
      </c>
      <c r="E365" s="85" t="str">
        <f>+'11+'!E478</f>
        <v>09 1 01 04014</v>
      </c>
      <c r="F365" s="85">
        <f>+'11+'!F478</f>
        <v>0</v>
      </c>
      <c r="G365" s="88">
        <f>+G366+G369</f>
        <v>10</v>
      </c>
      <c r="H365" s="85">
        <f>+'11+'!H478</f>
        <v>0</v>
      </c>
      <c r="I365" s="85">
        <f>+'11+'!I478</f>
        <v>10</v>
      </c>
    </row>
    <row r="366" spans="1:9" ht="47.25" hidden="1">
      <c r="A366" s="86" t="str">
        <f>+'11+'!A479</f>
        <v>Закупка товаров, работ и услуг для государственных (муниципальных) нужд</v>
      </c>
      <c r="B366" s="86"/>
      <c r="C366" s="85" t="str">
        <f>+'11+'!C479</f>
        <v>01</v>
      </c>
      <c r="D366" s="85" t="str">
        <f>+'11+'!D479</f>
        <v>13</v>
      </c>
      <c r="E366" s="85" t="str">
        <f>+'11+'!E479</f>
        <v>09 1 01 04014</v>
      </c>
      <c r="F366" s="85">
        <f>+'11+'!F479</f>
        <v>200</v>
      </c>
      <c r="G366" s="88">
        <f>+G367</f>
        <v>0</v>
      </c>
      <c r="H366" s="85">
        <f>+'11+'!H479</f>
        <v>0</v>
      </c>
      <c r="I366" s="85">
        <f>+'11+'!I479</f>
        <v>0</v>
      </c>
    </row>
    <row r="367" spans="1:9" ht="47.25" hidden="1">
      <c r="A367" s="86" t="str">
        <f>+'11+'!A480</f>
        <v>Иные закупки товаров, работ и услуг для государственных (муниципальных) нужд</v>
      </c>
      <c r="B367" s="86"/>
      <c r="C367" s="85" t="str">
        <f>+'11+'!C480</f>
        <v>01</v>
      </c>
      <c r="D367" s="85" t="str">
        <f>+'11+'!D480</f>
        <v>13</v>
      </c>
      <c r="E367" s="85" t="str">
        <f>+'11+'!E480</f>
        <v>09 1 01 04014</v>
      </c>
      <c r="F367" s="85">
        <f>+'11+'!F480</f>
        <v>240</v>
      </c>
      <c r="G367" s="88">
        <f>+G368</f>
        <v>0</v>
      </c>
      <c r="H367" s="85">
        <f>+'11+'!H480</f>
        <v>0</v>
      </c>
      <c r="I367" s="85">
        <f>+'11+'!I480</f>
        <v>0</v>
      </c>
    </row>
    <row r="368" spans="1:9" ht="47.25" hidden="1">
      <c r="A368" s="86" t="str">
        <f>+'11+'!A481</f>
        <v>Прочая закупка товаров, работ и услуг для государственных (муниципальных) нужд</v>
      </c>
      <c r="B368" s="86"/>
      <c r="C368" s="85" t="str">
        <f>+'11+'!C481</f>
        <v>01</v>
      </c>
      <c r="D368" s="85" t="str">
        <f>+'11+'!D481</f>
        <v>13</v>
      </c>
      <c r="E368" s="85" t="str">
        <f>+'11+'!E481</f>
        <v>09 1 01 04014</v>
      </c>
      <c r="F368" s="85">
        <f>+'11+'!F481</f>
        <v>244</v>
      </c>
      <c r="G368" s="88">
        <f>+'11+'!G481</f>
        <v>0</v>
      </c>
      <c r="H368" s="85">
        <f>+'11+'!H481</f>
        <v>0</v>
      </c>
      <c r="I368" s="85">
        <f>+'11+'!I481</f>
        <v>0</v>
      </c>
    </row>
    <row r="369" spans="1:9">
      <c r="A369" s="86" t="str">
        <f>+'11+'!A482</f>
        <v>Иные бюджетные ассигнования</v>
      </c>
      <c r="B369" s="86"/>
      <c r="C369" s="85" t="str">
        <f>+'11+'!C482</f>
        <v>01</v>
      </c>
      <c r="D369" s="85" t="str">
        <f>+'11+'!D482</f>
        <v>13</v>
      </c>
      <c r="E369" s="85" t="str">
        <f>+'11+'!E482</f>
        <v>09 1 01 04014</v>
      </c>
      <c r="F369" s="85" t="str">
        <f>+'11+'!F482</f>
        <v>800</v>
      </c>
      <c r="G369" s="88">
        <f>+G370</f>
        <v>10</v>
      </c>
      <c r="H369" s="85">
        <f>+'11+'!H482</f>
        <v>0</v>
      </c>
      <c r="I369" s="85">
        <f>+'11+'!I482</f>
        <v>10</v>
      </c>
    </row>
    <row r="370" spans="1:9" ht="78.75">
      <c r="A370" s="86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370" s="86"/>
      <c r="C370" s="85" t="str">
        <f>+'11+'!C483</f>
        <v>01</v>
      </c>
      <c r="D370" s="85" t="str">
        <f>+'11+'!D483</f>
        <v>13</v>
      </c>
      <c r="E370" s="85" t="str">
        <f>+'11+'!E483</f>
        <v>09 1 01 04014</v>
      </c>
      <c r="F370" s="85" t="str">
        <f>+'11+'!F483</f>
        <v>810</v>
      </c>
      <c r="G370" s="88">
        <f>+G371</f>
        <v>10</v>
      </c>
      <c r="H370" s="85">
        <f>+'11+'!H483</f>
        <v>0</v>
      </c>
      <c r="I370" s="85">
        <f>+'11+'!I483</f>
        <v>0</v>
      </c>
    </row>
    <row r="371" spans="1:9" ht="110.25">
      <c r="A371" s="86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371" s="86"/>
      <c r="C371" s="85" t="str">
        <f>+'11+'!C484</f>
        <v>01</v>
      </c>
      <c r="D371" s="85" t="str">
        <f>+'11+'!D484</f>
        <v>13</v>
      </c>
      <c r="E371" s="85" t="str">
        <f>+'11+'!E484</f>
        <v>09 1 01 04014</v>
      </c>
      <c r="F371" s="85" t="str">
        <f>+'11+'!F484</f>
        <v>812</v>
      </c>
      <c r="G371" s="88">
        <f>+'11+'!G484</f>
        <v>10</v>
      </c>
      <c r="H371" s="85">
        <f>+'11+'!H484</f>
        <v>0</v>
      </c>
      <c r="I371" s="85">
        <f>+'11+'!I484</f>
        <v>10</v>
      </c>
    </row>
    <row r="372" spans="1:9" s="90" customFormat="1" ht="110.25">
      <c r="A372" s="352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372" s="352"/>
      <c r="C372" s="92"/>
      <c r="D372" s="92"/>
      <c r="E372" s="92" t="str">
        <f>+'11+'!E553</f>
        <v>10 0 00 00000</v>
      </c>
      <c r="F372" s="92">
        <f>+'11+'!F553</f>
        <v>0</v>
      </c>
      <c r="G372" s="348">
        <f t="shared" ref="G372:G377" si="7">+G373</f>
        <v>190</v>
      </c>
      <c r="H372" s="92">
        <f>+'11+'!H553</f>
        <v>0</v>
      </c>
      <c r="I372" s="92">
        <f>+'11+'!I553</f>
        <v>190</v>
      </c>
    </row>
    <row r="373" spans="1:9" ht="47.25">
      <c r="A373" s="86" t="str">
        <f>+'11+'!A554</f>
        <v>Подпрограмма "Развитие землеустройства и градостроительства</v>
      </c>
      <c r="B373" s="86"/>
      <c r="C373" s="85" t="str">
        <f>+'11+'!C554</f>
        <v>04</v>
      </c>
      <c r="D373" s="85" t="str">
        <f>+'11+'!D554</f>
        <v>12</v>
      </c>
      <c r="E373" s="85" t="str">
        <f>+'11+'!E554</f>
        <v>10 1 00 00000</v>
      </c>
      <c r="F373" s="85">
        <f>+'11+'!F554</f>
        <v>0</v>
      </c>
      <c r="G373" s="88">
        <f t="shared" si="7"/>
        <v>190</v>
      </c>
      <c r="H373" s="85">
        <f>+'11+'!H554</f>
        <v>0</v>
      </c>
      <c r="I373" s="85">
        <f>+'11+'!I554</f>
        <v>190</v>
      </c>
    </row>
    <row r="374" spans="1:9" ht="47.25">
      <c r="A374" s="86" t="str">
        <f>+'11+'!A555</f>
        <v>Основное мероприятие: "Реализация градостроительной деятельности"</v>
      </c>
      <c r="B374" s="86"/>
      <c r="C374" s="85" t="str">
        <f>+'11+'!C555</f>
        <v>04</v>
      </c>
      <c r="D374" s="85" t="str">
        <f>+'11+'!D555</f>
        <v>12</v>
      </c>
      <c r="E374" s="85" t="str">
        <f>+'11+'!E555</f>
        <v>10 1 01 00000</v>
      </c>
      <c r="F374" s="85">
        <f>+'11+'!F555</f>
        <v>0</v>
      </c>
      <c r="G374" s="88">
        <f t="shared" si="7"/>
        <v>190</v>
      </c>
      <c r="H374" s="85">
        <f>+'11+'!H555</f>
        <v>0</v>
      </c>
      <c r="I374" s="85">
        <f>+'11+'!I555</f>
        <v>190</v>
      </c>
    </row>
    <row r="375" spans="1:9" ht="47.25">
      <c r="A375" s="86" t="str">
        <f>+'11+'!A556</f>
        <v>Мероприятия по подготовке документов территориального планирования</v>
      </c>
      <c r="B375" s="86"/>
      <c r="C375" s="85" t="str">
        <f>+'11+'!C556</f>
        <v>04</v>
      </c>
      <c r="D375" s="85" t="str">
        <f>+'11+'!D556</f>
        <v>12</v>
      </c>
      <c r="E375" s="85" t="str">
        <f>+'11+'!E556</f>
        <v>10 1 01 75030</v>
      </c>
      <c r="F375" s="85">
        <f>+'11+'!F556</f>
        <v>0</v>
      </c>
      <c r="G375" s="88">
        <f t="shared" si="7"/>
        <v>190</v>
      </c>
      <c r="H375" s="85">
        <f>+'11+'!H556</f>
        <v>0</v>
      </c>
      <c r="I375" s="85">
        <f>+'11+'!I556</f>
        <v>190</v>
      </c>
    </row>
    <row r="376" spans="1:9" ht="47.25">
      <c r="A376" s="86" t="str">
        <f>+'11+'!A557</f>
        <v>Закупка товаров, работ и услуг для государственных (муниципальных) нужд</v>
      </c>
      <c r="B376" s="86"/>
      <c r="C376" s="85" t="str">
        <f>+'11+'!C557</f>
        <v>04</v>
      </c>
      <c r="D376" s="85" t="str">
        <f>+'11+'!D557</f>
        <v>12</v>
      </c>
      <c r="E376" s="85" t="str">
        <f>+'11+'!E557</f>
        <v>10 1 01 75030</v>
      </c>
      <c r="F376" s="85" t="str">
        <f>+'11+'!F557</f>
        <v>200</v>
      </c>
      <c r="G376" s="88">
        <f t="shared" si="7"/>
        <v>190</v>
      </c>
      <c r="H376" s="85">
        <f>+'11+'!H557</f>
        <v>0</v>
      </c>
      <c r="I376" s="85">
        <f>+'11+'!I557</f>
        <v>190</v>
      </c>
    </row>
    <row r="377" spans="1:9" ht="47.25">
      <c r="A377" s="86" t="str">
        <f>+'11+'!A558</f>
        <v>Иные закупки товаров, работ и услуг для государственных (муниципальных) нужд</v>
      </c>
      <c r="B377" s="86"/>
      <c r="C377" s="85" t="str">
        <f>+'11+'!C558</f>
        <v>04</v>
      </c>
      <c r="D377" s="85" t="str">
        <f>+'11+'!D558</f>
        <v>12</v>
      </c>
      <c r="E377" s="85" t="str">
        <f>+'11+'!E558</f>
        <v>10 1 01 75030</v>
      </c>
      <c r="F377" s="85" t="str">
        <f>+'11+'!F558</f>
        <v>240</v>
      </c>
      <c r="G377" s="88">
        <f t="shared" si="7"/>
        <v>190</v>
      </c>
      <c r="H377" s="85">
        <f>+'11+'!H558</f>
        <v>0</v>
      </c>
      <c r="I377" s="85">
        <f>+'11+'!I558</f>
        <v>190</v>
      </c>
    </row>
    <row r="378" spans="1:9" ht="47.25">
      <c r="A378" s="86" t="str">
        <f>+'11+'!A559</f>
        <v>Прочая закупка товаров, работ и услуг для государственных (муниципальных) нужд</v>
      </c>
      <c r="B378" s="86"/>
      <c r="C378" s="85" t="str">
        <f>+'11+'!C559</f>
        <v>04</v>
      </c>
      <c r="D378" s="85" t="str">
        <f>+'11+'!D559</f>
        <v>12</v>
      </c>
      <c r="E378" s="85" t="str">
        <f>+'11+'!E559</f>
        <v>10 1 01 75030</v>
      </c>
      <c r="F378" s="85" t="str">
        <f>+'11+'!F559</f>
        <v>244</v>
      </c>
      <c r="G378" s="88">
        <f>+'11+'!G559</f>
        <v>190</v>
      </c>
      <c r="H378" s="85">
        <f>+'11+'!H559</f>
        <v>0</v>
      </c>
      <c r="I378" s="85">
        <f>+'11+'!I559</f>
        <v>190</v>
      </c>
    </row>
    <row r="379" spans="1:9" s="90" customFormat="1" ht="63">
      <c r="A379" s="352" t="str">
        <f>+'11+'!A573</f>
        <v>Программа "Профессиональная подготовка, переподготовка и повышение квалификации"</v>
      </c>
      <c r="B379" s="352"/>
      <c r="C379" s="92" t="str">
        <f>+'11+'!C573</f>
        <v>07</v>
      </c>
      <c r="D379" s="92" t="str">
        <f>+'11+'!D573</f>
        <v>05</v>
      </c>
      <c r="E379" s="92">
        <f>+'11+'!E573</f>
        <v>0</v>
      </c>
      <c r="F379" s="92">
        <f>+'11+'!F573</f>
        <v>0</v>
      </c>
      <c r="G379" s="92">
        <f>+'11+'!G573</f>
        <v>40</v>
      </c>
      <c r="H379" s="91"/>
      <c r="I379" s="91"/>
    </row>
    <row r="380" spans="1:9" ht="78.75">
      <c r="A380" s="86" t="str">
        <f>+'11+'!A574</f>
        <v>Программа "Развитие муниципальной службы муниципального района "Овюрский кожуун"Республики Тыва на 2018-2020 гг"</v>
      </c>
      <c r="B380" s="86"/>
      <c r="C380" s="85" t="str">
        <f>+'11+'!C574</f>
        <v>07</v>
      </c>
      <c r="D380" s="85" t="str">
        <f>+'11+'!D574</f>
        <v>05</v>
      </c>
      <c r="E380" s="85" t="str">
        <f>+'11+'!E574</f>
        <v>11 0 00 00000</v>
      </c>
      <c r="F380" s="85">
        <f>+'11+'!F574</f>
        <v>0</v>
      </c>
      <c r="G380" s="85">
        <f>+'11+'!G574</f>
        <v>40</v>
      </c>
    </row>
    <row r="381" spans="1:9" ht="47.25">
      <c r="A381" s="86" t="str">
        <f>+'11+'!A575</f>
        <v>Организация и повышение квалификации  муниципальных  служащих</v>
      </c>
      <c r="B381" s="86"/>
      <c r="C381" s="85" t="str">
        <f>+'11+'!C575</f>
        <v>07</v>
      </c>
      <c r="D381" s="85" t="str">
        <f>+'11+'!D575</f>
        <v>05</v>
      </c>
      <c r="E381" s="85" t="str">
        <f>+'11+'!E575</f>
        <v>11 0 02 00000</v>
      </c>
      <c r="F381" s="85">
        <f>+'11+'!F575</f>
        <v>0</v>
      </c>
      <c r="G381" s="85">
        <f>+'11+'!G575</f>
        <v>40</v>
      </c>
    </row>
    <row r="382" spans="1:9" ht="47.25">
      <c r="A382" s="86" t="str">
        <f>+'11+'!A576</f>
        <v>Иные закупки товаров, работ и услуг для государственных (муниципальных) нужд</v>
      </c>
      <c r="B382" s="86"/>
      <c r="C382" s="85" t="str">
        <f>+'11+'!C576</f>
        <v>07</v>
      </c>
      <c r="D382" s="85" t="str">
        <f>+'11+'!D576</f>
        <v>05</v>
      </c>
      <c r="E382" s="85" t="str">
        <f>+'11+'!E576</f>
        <v>11 0 02 00020</v>
      </c>
      <c r="F382" s="85" t="str">
        <f>+'11+'!F576</f>
        <v>240</v>
      </c>
      <c r="G382" s="85">
        <f>+'11+'!G576</f>
        <v>40</v>
      </c>
    </row>
    <row r="383" spans="1:9" ht="47.25">
      <c r="A383" s="86" t="str">
        <f>+'11+'!A577</f>
        <v>Прочая закупка товаров, работ и услуг для государственных (муниципальных) нужд</v>
      </c>
      <c r="B383" s="86"/>
      <c r="C383" s="85" t="str">
        <f>+'11+'!C577</f>
        <v>07</v>
      </c>
      <c r="D383" s="85" t="str">
        <f>+'11+'!D577</f>
        <v>05</v>
      </c>
      <c r="E383" s="85" t="str">
        <f>+'11+'!E577</f>
        <v>11 0 02 00020</v>
      </c>
      <c r="F383" s="85" t="str">
        <f>+'11+'!F577</f>
        <v>244</v>
      </c>
      <c r="G383" s="85">
        <f>+'11+'!G577</f>
        <v>40</v>
      </c>
    </row>
  </sheetData>
  <mergeCells count="16">
    <mergeCell ref="H17:H18"/>
    <mergeCell ref="I17:I18"/>
    <mergeCell ref="A13:I13"/>
    <mergeCell ref="A14:I14"/>
    <mergeCell ref="A1:I1"/>
    <mergeCell ref="A2:I2"/>
    <mergeCell ref="A3:I3"/>
    <mergeCell ref="A4:I4"/>
    <mergeCell ref="A5:I5"/>
    <mergeCell ref="A17:A18"/>
    <mergeCell ref="B17:B18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"/>
  <sheetViews>
    <sheetView view="pageBreakPreview" zoomScale="60" workbookViewId="0">
      <selection activeCell="J18" sqref="J18"/>
    </sheetView>
  </sheetViews>
  <sheetFormatPr defaultColWidth="12.7109375" defaultRowHeight="15.75"/>
  <cols>
    <col min="1" max="1" width="34.5703125" style="83" customWidth="1"/>
    <col min="2" max="2" width="10.140625" style="83" customWidth="1"/>
    <col min="3" max="4" width="12.7109375" style="84"/>
    <col min="5" max="5" width="17.42578125" style="84" customWidth="1"/>
    <col min="6" max="6" width="12.7109375" style="84"/>
    <col min="7" max="7" width="16.28515625" style="88" customWidth="1"/>
    <col min="8" max="8" width="25" style="84" customWidth="1"/>
    <col min="9" max="16384" width="12.7109375" style="83"/>
  </cols>
  <sheetData>
    <row r="1" spans="1:8" s="64" customFormat="1" ht="12.75" customHeight="1">
      <c r="A1" s="529" t="s">
        <v>599</v>
      </c>
      <c r="B1" s="529"/>
      <c r="C1" s="529"/>
      <c r="D1" s="529"/>
      <c r="E1" s="529"/>
      <c r="F1" s="529"/>
      <c r="G1" s="529"/>
      <c r="H1" s="529"/>
    </row>
    <row r="2" spans="1:8" s="64" customFormat="1" ht="18" customHeight="1">
      <c r="A2" s="530" t="s">
        <v>433</v>
      </c>
      <c r="B2" s="530"/>
      <c r="C2" s="530"/>
      <c r="D2" s="530"/>
      <c r="E2" s="530"/>
      <c r="F2" s="530"/>
      <c r="G2" s="530"/>
      <c r="H2" s="530"/>
    </row>
    <row r="3" spans="1:8" s="64" customFormat="1" ht="18" customHeight="1">
      <c r="A3" s="530" t="s">
        <v>1</v>
      </c>
      <c r="B3" s="530"/>
      <c r="C3" s="530"/>
      <c r="D3" s="530"/>
      <c r="E3" s="530"/>
      <c r="F3" s="530"/>
      <c r="G3" s="530"/>
      <c r="H3" s="530"/>
    </row>
    <row r="4" spans="1:8" s="64" customFormat="1" ht="18" customHeight="1">
      <c r="A4" s="530" t="s">
        <v>2</v>
      </c>
      <c r="B4" s="530"/>
      <c r="C4" s="530"/>
      <c r="D4" s="530"/>
      <c r="E4" s="530"/>
      <c r="F4" s="530"/>
      <c r="G4" s="530"/>
      <c r="H4" s="530"/>
    </row>
    <row r="5" spans="1:8" s="64" customFormat="1" ht="15.75" customHeight="1">
      <c r="A5" s="530" t="s">
        <v>927</v>
      </c>
      <c r="B5" s="530"/>
      <c r="C5" s="530"/>
      <c r="D5" s="530"/>
      <c r="E5" s="530"/>
      <c r="F5" s="530"/>
      <c r="G5" s="530"/>
      <c r="H5" s="530"/>
    </row>
    <row r="6" spans="1:8" s="65" customFormat="1" ht="6.6" customHeight="1">
      <c r="E6" s="13"/>
      <c r="G6" s="349"/>
    </row>
    <row r="7" spans="1:8" s="65" customFormat="1" ht="6.6" customHeight="1">
      <c r="E7" s="13"/>
      <c r="G7" s="349"/>
    </row>
    <row r="8" spans="1:8" s="65" customFormat="1" ht="6.6" customHeight="1">
      <c r="E8" s="13"/>
      <c r="G8" s="349"/>
    </row>
    <row r="9" spans="1:8" s="65" customFormat="1" ht="6.6" customHeight="1">
      <c r="E9" s="13"/>
      <c r="G9" s="349"/>
    </row>
    <row r="10" spans="1:8" s="65" customFormat="1" ht="6.6" customHeight="1">
      <c r="E10" s="13"/>
      <c r="G10" s="349"/>
    </row>
    <row r="11" spans="1:8" s="65" customFormat="1" ht="6.6" customHeight="1">
      <c r="E11" s="13"/>
      <c r="G11" s="349"/>
    </row>
    <row r="12" spans="1:8" s="65" customFormat="1" ht="6.6" customHeight="1">
      <c r="E12" s="13"/>
      <c r="G12" s="349"/>
    </row>
    <row r="13" spans="1:8" s="65" customFormat="1">
      <c r="A13" s="527" t="s">
        <v>786</v>
      </c>
      <c r="B13" s="527"/>
      <c r="C13" s="527"/>
      <c r="D13" s="527"/>
      <c r="E13" s="527"/>
      <c r="F13" s="527"/>
      <c r="G13" s="527"/>
      <c r="H13" s="527"/>
    </row>
    <row r="14" spans="1:8" s="65" customFormat="1">
      <c r="A14" s="528" t="s">
        <v>438</v>
      </c>
      <c r="B14" s="528"/>
      <c r="C14" s="528"/>
      <c r="D14" s="528"/>
      <c r="E14" s="528"/>
      <c r="F14" s="528"/>
      <c r="G14" s="528"/>
      <c r="H14" s="528"/>
    </row>
    <row r="15" spans="1:8" s="65" customFormat="1">
      <c r="A15" s="341"/>
      <c r="B15" s="341"/>
      <c r="C15" s="341"/>
      <c r="D15" s="341"/>
      <c r="E15" s="341"/>
      <c r="F15" s="341"/>
      <c r="G15" s="350"/>
      <c r="H15" s="341"/>
    </row>
    <row r="16" spans="1:8" s="65" customFormat="1">
      <c r="B16" s="94"/>
      <c r="C16" s="94"/>
      <c r="D16" s="94"/>
      <c r="E16" s="94"/>
      <c r="F16" s="94"/>
      <c r="G16" s="351"/>
      <c r="H16" s="66"/>
    </row>
    <row r="17" spans="1:9" s="93" customFormat="1" ht="12.75" customHeight="1">
      <c r="A17" s="531" t="s">
        <v>4</v>
      </c>
      <c r="B17" s="532" t="s">
        <v>5</v>
      </c>
      <c r="C17" s="532" t="s">
        <v>6</v>
      </c>
      <c r="D17" s="532" t="s">
        <v>7</v>
      </c>
      <c r="E17" s="532" t="s">
        <v>8</v>
      </c>
      <c r="F17" s="532" t="s">
        <v>9</v>
      </c>
      <c r="G17" s="533" t="s">
        <v>602</v>
      </c>
      <c r="H17" s="533" t="s">
        <v>603</v>
      </c>
    </row>
    <row r="18" spans="1:9" s="93" customFormat="1" ht="50.1" customHeight="1">
      <c r="A18" s="531"/>
      <c r="B18" s="532"/>
      <c r="C18" s="532"/>
      <c r="D18" s="532"/>
      <c r="E18" s="532"/>
      <c r="F18" s="532"/>
      <c r="G18" s="534"/>
      <c r="H18" s="534"/>
    </row>
    <row r="19" spans="1:9" s="90" customFormat="1">
      <c r="A19" s="90" t="s">
        <v>440</v>
      </c>
      <c r="C19" s="91"/>
      <c r="D19" s="91"/>
      <c r="E19" s="91"/>
      <c r="F19" s="91"/>
      <c r="G19" s="92">
        <f>+G20+G115+G133+G146+G167+G191+G197+G306+G362+G372+G379</f>
        <v>304701.16000000003</v>
      </c>
      <c r="H19" s="92">
        <f>+H20+H115+H133+H146+H167+H191+H197+H306+H362+H372+H379</f>
        <v>298899.28999999992</v>
      </c>
    </row>
    <row r="20" spans="1:9" s="90" customFormat="1" ht="63">
      <c r="A20" s="90" t="s">
        <v>782</v>
      </c>
      <c r="C20" s="91"/>
      <c r="D20" s="91"/>
      <c r="E20" s="91" t="s">
        <v>781</v>
      </c>
      <c r="F20" s="91"/>
      <c r="G20" s="348">
        <f>+G21</f>
        <v>34663.93</v>
      </c>
      <c r="H20" s="348">
        <f>+H21</f>
        <v>34868.53</v>
      </c>
    </row>
    <row r="21" spans="1:9" ht="47.25">
      <c r="A21" s="86" t="str">
        <f>'11+'!A97</f>
        <v xml:space="preserve">Муниципальная программа "Социальная поддержка граждан в Овюрском кожууне </v>
      </c>
      <c r="B21" s="86"/>
      <c r="C21" s="85" t="str">
        <f>'11+'!C97</f>
        <v>10</v>
      </c>
      <c r="D21" s="85"/>
      <c r="E21" s="85"/>
      <c r="F21" s="85"/>
      <c r="G21" s="88">
        <f>+G22+G29+G85+G91</f>
        <v>34663.93</v>
      </c>
      <c r="H21" s="88">
        <f>+H22+H29+H85+H91</f>
        <v>34868.53</v>
      </c>
      <c r="I21" s="86"/>
    </row>
    <row r="22" spans="1:9" hidden="1">
      <c r="A22" s="86" t="str">
        <f>'11+'!A98</f>
        <v>Пенсионное обеспечение</v>
      </c>
      <c r="B22" s="86"/>
      <c r="C22" s="85" t="str">
        <f>'11+'!C98</f>
        <v>10</v>
      </c>
      <c r="D22" s="85" t="str">
        <f>'11+'!D98</f>
        <v>01</v>
      </c>
      <c r="E22" s="85" t="str">
        <f>'11+'!E98</f>
        <v xml:space="preserve">         </v>
      </c>
      <c r="F22" s="85" t="str">
        <f>'11+'!F98</f>
        <v xml:space="preserve">   </v>
      </c>
      <c r="G22" s="88">
        <f>+G23</f>
        <v>0</v>
      </c>
      <c r="H22" s="88">
        <f>+H23</f>
        <v>0</v>
      </c>
    </row>
    <row r="23" spans="1:9" ht="47.25" hidden="1">
      <c r="A23" s="86" t="str">
        <f>'11+'!A99</f>
        <v>подпрограмма "Развитие мер социальной поддержки отдельным категориям граждан"</v>
      </c>
      <c r="B23" s="86"/>
      <c r="C23" s="85" t="str">
        <f>'11+'!C99</f>
        <v>10</v>
      </c>
      <c r="D23" s="85" t="str">
        <f>'11+'!D99</f>
        <v>01</v>
      </c>
      <c r="E23" s="85" t="str">
        <f>'11+'!E99</f>
        <v>01 1 00 00000</v>
      </c>
      <c r="F23" s="85" t="str">
        <f>'11+'!F99</f>
        <v xml:space="preserve">   </v>
      </c>
      <c r="G23" s="88">
        <f>'11+'!G99</f>
        <v>0</v>
      </c>
      <c r="H23" s="88">
        <f>'11+'!H99</f>
        <v>0</v>
      </c>
    </row>
    <row r="24" spans="1:9" ht="63" hidden="1">
      <c r="A24" s="86" t="str">
        <f>'11+'!A100</f>
        <v>Основное мероприятие: Социальные гарантии лицам, замещавшим муниципальные должности</v>
      </c>
      <c r="B24" s="86"/>
      <c r="C24" s="85" t="str">
        <f>'11+'!C100</f>
        <v>10</v>
      </c>
      <c r="D24" s="85" t="str">
        <f>'11+'!D100</f>
        <v>01</v>
      </c>
      <c r="E24" s="85" t="str">
        <f>'11+'!E100</f>
        <v>01 1 02 00000</v>
      </c>
      <c r="F24" s="85">
        <f>'11+'!F100</f>
        <v>0</v>
      </c>
      <c r="G24" s="88">
        <f>'11+'!G100</f>
        <v>0</v>
      </c>
      <c r="H24" s="88">
        <f>'11+'!H100</f>
        <v>0</v>
      </c>
    </row>
    <row r="25" spans="1:9" ht="78.75" hidden="1">
      <c r="A25" s="86" t="str">
        <f>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25" s="86"/>
      <c r="C25" s="85" t="str">
        <f>'11+'!C101</f>
        <v>10</v>
      </c>
      <c r="D25" s="85" t="str">
        <f>'11+'!D101</f>
        <v>01</v>
      </c>
      <c r="E25" s="85" t="str">
        <f>'11+'!E101</f>
        <v>01 1 02 07019</v>
      </c>
      <c r="F25" s="85" t="str">
        <f>'11+'!F101</f>
        <v xml:space="preserve">   </v>
      </c>
      <c r="G25" s="88">
        <f>'11+'!G101</f>
        <v>0</v>
      </c>
      <c r="H25" s="88">
        <f>'11+'!H101</f>
        <v>0</v>
      </c>
    </row>
    <row r="26" spans="1:9" ht="31.5" hidden="1">
      <c r="A26" s="86" t="str">
        <f>'11+'!A102</f>
        <v>Публичные норативные, социальные выплаты гражданам</v>
      </c>
      <c r="B26" s="86"/>
      <c r="C26" s="85" t="str">
        <f>'11+'!C102</f>
        <v>10</v>
      </c>
      <c r="D26" s="85" t="str">
        <f>'11+'!D102</f>
        <v>01</v>
      </c>
      <c r="E26" s="85" t="str">
        <f>'11+'!E102</f>
        <v>01 1 02 07019</v>
      </c>
      <c r="F26" s="85" t="str">
        <f>'11+'!F102</f>
        <v>300</v>
      </c>
      <c r="G26" s="88">
        <f>'11+'!G102</f>
        <v>0</v>
      </c>
      <c r="H26" s="88">
        <f>'11+'!H102</f>
        <v>0</v>
      </c>
    </row>
    <row r="27" spans="1:9" ht="47.25" hidden="1">
      <c r="A27" s="86" t="str">
        <f>'11+'!A103</f>
        <v>Социальные выплаты гражданам, кроме публичных обязательств</v>
      </c>
      <c r="B27" s="86"/>
      <c r="C27" s="85" t="str">
        <f>'11+'!C103</f>
        <v>10</v>
      </c>
      <c r="D27" s="85" t="str">
        <f>'11+'!D103</f>
        <v>01</v>
      </c>
      <c r="E27" s="85" t="str">
        <f>'11+'!E103</f>
        <v>01 1 02 07019</v>
      </c>
      <c r="F27" s="85" t="str">
        <f>'11+'!F103</f>
        <v>310</v>
      </c>
      <c r="G27" s="88">
        <f>'11+'!G103</f>
        <v>0</v>
      </c>
      <c r="H27" s="88">
        <f>'11+'!H103</f>
        <v>0</v>
      </c>
    </row>
    <row r="28" spans="1:9" ht="31.5" hidden="1">
      <c r="A28" s="86" t="str">
        <f>'11+'!A104</f>
        <v>Иные пенсии, социальные доплаты к пенсиям</v>
      </c>
      <c r="B28" s="86"/>
      <c r="C28" s="85" t="str">
        <f>'11+'!C104</f>
        <v>10</v>
      </c>
      <c r="D28" s="85" t="str">
        <f>'11+'!D104</f>
        <v>01</v>
      </c>
      <c r="E28" s="85" t="str">
        <f>'11+'!E104</f>
        <v>01 1 02 07019</v>
      </c>
      <c r="F28" s="85" t="str">
        <f>'11+'!F104</f>
        <v>312</v>
      </c>
      <c r="G28" s="88">
        <f>'11+'!G104</f>
        <v>0</v>
      </c>
      <c r="H28" s="88">
        <f>'11+'!H104</f>
        <v>0</v>
      </c>
    </row>
    <row r="29" spans="1:9" ht="31.5">
      <c r="A29" s="86" t="str">
        <f>'11+'!A105</f>
        <v>"Социальное обеспечение населения"</v>
      </c>
      <c r="B29" s="86"/>
      <c r="C29" s="85" t="str">
        <f>'11+'!C105</f>
        <v>10</v>
      </c>
      <c r="D29" s="85" t="str">
        <f>'11+'!D105</f>
        <v>03</v>
      </c>
      <c r="E29" s="85">
        <f>'11+'!E105</f>
        <v>0</v>
      </c>
      <c r="F29" s="85">
        <f>'11+'!F105</f>
        <v>0</v>
      </c>
      <c r="G29" s="88">
        <f>+G30+G54+G68</f>
        <v>14244.9</v>
      </c>
      <c r="H29" s="88">
        <f>+H30+H54+H68</f>
        <v>14336.599999999999</v>
      </c>
      <c r="I29" s="85">
        <f>'11+'!I105</f>
        <v>16247.900000000001</v>
      </c>
    </row>
    <row r="30" spans="1:9" ht="47.25">
      <c r="A30" s="86" t="str">
        <f>'11+'!A106</f>
        <v>подпрограмма "Развитие мер социальной поддержки отдельным категориям граждан"</v>
      </c>
      <c r="B30" s="86"/>
      <c r="C30" s="85" t="str">
        <f>'11+'!C106</f>
        <v>10</v>
      </c>
      <c r="D30" s="85" t="str">
        <f>'11+'!D106</f>
        <v>03</v>
      </c>
      <c r="E30" s="85" t="str">
        <f>'11+'!E106</f>
        <v>01 1 00 00000</v>
      </c>
      <c r="F30" s="85" t="str">
        <f>'11+'!F106</f>
        <v xml:space="preserve">   </v>
      </c>
      <c r="G30" s="88">
        <f>+G31+G39+G44+G49</f>
        <v>3789.3</v>
      </c>
      <c r="H30" s="88">
        <f>+H31+H39+H44+H49</f>
        <v>3813.7000000000003</v>
      </c>
    </row>
    <row r="31" spans="1:9" ht="47.25">
      <c r="A31" s="86" t="str">
        <f>'11+'!A107</f>
        <v>Основное мероприятие: Социальная поддержка ветеранам труда</v>
      </c>
      <c r="B31" s="86"/>
      <c r="C31" s="85" t="str">
        <f>'11+'!C107</f>
        <v>10</v>
      </c>
      <c r="D31" s="85" t="str">
        <f>'11+'!D107</f>
        <v>03</v>
      </c>
      <c r="E31" s="85" t="str">
        <f>'11+'!E107</f>
        <v>01 1 01 00000</v>
      </c>
      <c r="F31" s="85">
        <f>'11+'!F107</f>
        <v>0</v>
      </c>
      <c r="G31" s="88">
        <f>+G32</f>
        <v>3732.3</v>
      </c>
      <c r="H31" s="88">
        <f>+H32</f>
        <v>3756.3</v>
      </c>
    </row>
    <row r="32" spans="1:9" ht="47.25">
      <c r="A32" s="86" t="str">
        <f>'11+'!A108</f>
        <v>Обеспечение мер социальной поддержки ветеранов труда и тружеников тыла</v>
      </c>
      <c r="B32" s="86"/>
      <c r="C32" s="85" t="str">
        <f>'11+'!C108</f>
        <v>10</v>
      </c>
      <c r="D32" s="85" t="str">
        <f>'11+'!D108</f>
        <v>03</v>
      </c>
      <c r="E32" s="85" t="str">
        <f>'11+'!E108</f>
        <v>01 1 01 76060</v>
      </c>
      <c r="F32" s="85">
        <f>'11+'!F108</f>
        <v>0</v>
      </c>
      <c r="G32" s="88">
        <f>+G33+G36</f>
        <v>3732.3</v>
      </c>
      <c r="H32" s="88">
        <f>+H33+H36</f>
        <v>3756.3</v>
      </c>
    </row>
    <row r="33" spans="1:8" ht="47.25">
      <c r="A33" s="86" t="str">
        <f>'11+'!A109</f>
        <v>Закупка товаров, работ и услуг для государственных (муниципальных) нужд</v>
      </c>
      <c r="B33" s="86"/>
      <c r="C33" s="85">
        <f>'11+'!C109</f>
        <v>10</v>
      </c>
      <c r="D33" s="85" t="str">
        <f>'11+'!D109</f>
        <v>03</v>
      </c>
      <c r="E33" s="85" t="str">
        <f>'11+'!E109</f>
        <v>01 1 01 76060</v>
      </c>
      <c r="F33" s="85">
        <f>'11+'!F109</f>
        <v>200</v>
      </c>
      <c r="G33" s="88">
        <f>+G34</f>
        <v>58</v>
      </c>
      <c r="H33" s="88">
        <f>+H34</f>
        <v>46</v>
      </c>
    </row>
    <row r="34" spans="1:8" ht="47.25">
      <c r="A34" s="86" t="str">
        <f>'11+'!A110</f>
        <v>Иные закупки товаров, работ и услуг для государственных (муниципальных) нужд</v>
      </c>
      <c r="B34" s="86"/>
      <c r="C34" s="85">
        <f>'11+'!C110</f>
        <v>10</v>
      </c>
      <c r="D34" s="85" t="str">
        <f>'11+'!D110</f>
        <v>03</v>
      </c>
      <c r="E34" s="85" t="str">
        <f>'11+'!E110</f>
        <v>01 1 01 76060</v>
      </c>
      <c r="F34" s="85">
        <f>'11+'!F110</f>
        <v>240</v>
      </c>
      <c r="G34" s="88">
        <f>+G35</f>
        <v>58</v>
      </c>
      <c r="H34" s="88">
        <f>+H35</f>
        <v>46</v>
      </c>
    </row>
    <row r="35" spans="1:8" ht="47.25">
      <c r="A35" s="86" t="str">
        <f>'11+'!A111</f>
        <v>Прочая закупка товаров, работ и услуг для государственных (муниципальных) нужд</v>
      </c>
      <c r="B35" s="86"/>
      <c r="C35" s="85">
        <f>'11+'!C111</f>
        <v>10</v>
      </c>
      <c r="D35" s="85" t="str">
        <f>'11+'!D111</f>
        <v>03</v>
      </c>
      <c r="E35" s="85" t="str">
        <f>'11+'!E111</f>
        <v>01 1 01 76060</v>
      </c>
      <c r="F35" s="85">
        <f>'11+'!F111</f>
        <v>244</v>
      </c>
      <c r="G35" s="89">
        <f>+'12'!G111</f>
        <v>58</v>
      </c>
      <c r="H35" s="89">
        <f>+'12'!H111</f>
        <v>46</v>
      </c>
    </row>
    <row r="36" spans="1:8" ht="31.5">
      <c r="A36" s="86" t="str">
        <f>'11+'!A112</f>
        <v>Социальное обеспечение и иные выплаты населению</v>
      </c>
      <c r="B36" s="86"/>
      <c r="C36" s="85" t="str">
        <f>'11+'!C112</f>
        <v>10</v>
      </c>
      <c r="D36" s="85" t="str">
        <f>'11+'!D112</f>
        <v>03</v>
      </c>
      <c r="E36" s="85" t="str">
        <f>'11+'!E112</f>
        <v>01 1 01 76060</v>
      </c>
      <c r="F36" s="85" t="str">
        <f>'11+'!F112</f>
        <v>300</v>
      </c>
      <c r="G36" s="88">
        <f>+G37</f>
        <v>3674.3</v>
      </c>
      <c r="H36" s="88">
        <f>+H37</f>
        <v>3710.3</v>
      </c>
    </row>
    <row r="37" spans="1:8" ht="31.5">
      <c r="A37" s="86" t="str">
        <f>'11+'!A113</f>
        <v>Публичные нормативные социальные выплаты гражданам</v>
      </c>
      <c r="B37" s="86"/>
      <c r="C37" s="85" t="str">
        <f>'11+'!C113</f>
        <v>10</v>
      </c>
      <c r="D37" s="85" t="str">
        <f>'11+'!D113</f>
        <v>03</v>
      </c>
      <c r="E37" s="85" t="str">
        <f>'11+'!E113</f>
        <v>01 1 01 76060</v>
      </c>
      <c r="F37" s="85" t="str">
        <f>'11+'!F113</f>
        <v>310</v>
      </c>
      <c r="G37" s="88">
        <f>+G38</f>
        <v>3674.3</v>
      </c>
      <c r="H37" s="88">
        <f>+H38</f>
        <v>3710.3</v>
      </c>
    </row>
    <row r="38" spans="1:8" ht="63">
      <c r="A38" s="86" t="str">
        <f>'11+'!A114</f>
        <v>Пособия, коменсации, меры социальной поддержки насления по публичным нормативным обязательствам</v>
      </c>
      <c r="B38" s="86"/>
      <c r="C38" s="85" t="str">
        <f>'11+'!C114</f>
        <v>10</v>
      </c>
      <c r="D38" s="85" t="str">
        <f>'11+'!D114</f>
        <v>03</v>
      </c>
      <c r="E38" s="85" t="str">
        <f>'11+'!E114</f>
        <v>01 1 01 76060</v>
      </c>
      <c r="F38" s="85" t="str">
        <f>'11+'!F114</f>
        <v>313</v>
      </c>
      <c r="G38" s="89">
        <f>+'12'!G114</f>
        <v>3674.3</v>
      </c>
      <c r="H38" s="89">
        <f>+'12'!H114</f>
        <v>3710.3</v>
      </c>
    </row>
    <row r="39" spans="1:8" ht="47.25" hidden="1">
      <c r="A39" s="86" t="str">
        <f>'11+'!A115</f>
        <v>Основное мероприятие: Льготы за услуги общественным транспортом инвалидам</v>
      </c>
      <c r="B39" s="86"/>
      <c r="C39" s="85" t="str">
        <f>'11+'!C115</f>
        <v>10</v>
      </c>
      <c r="D39" s="85" t="str">
        <f>'11+'!D115</f>
        <v>03</v>
      </c>
      <c r="E39" s="85" t="str">
        <f>'11+'!E115</f>
        <v>01 1 03 00000</v>
      </c>
      <c r="F39" s="85">
        <f>'11+'!F115</f>
        <v>0</v>
      </c>
      <c r="G39" s="88">
        <f>'11+'!G115</f>
        <v>0</v>
      </c>
      <c r="H39" s="88">
        <f>'11+'!H115</f>
        <v>0</v>
      </c>
    </row>
    <row r="40" spans="1:8" ht="157.5" hidden="1">
      <c r="A40" s="86" t="str">
        <f>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40" s="86"/>
      <c r="C40" s="85" t="str">
        <f>'11+'!C116</f>
        <v>10</v>
      </c>
      <c r="D40" s="85" t="str">
        <f>'11+'!D116</f>
        <v>03</v>
      </c>
      <c r="E40" s="85" t="str">
        <f>'11+'!E116</f>
        <v>01 1 03 76110</v>
      </c>
      <c r="F40" s="85" t="str">
        <f>'11+'!F116</f>
        <v xml:space="preserve">   </v>
      </c>
      <c r="G40" s="88">
        <f>'11+'!G116</f>
        <v>0</v>
      </c>
      <c r="H40" s="88">
        <f>'11+'!H116</f>
        <v>0</v>
      </c>
    </row>
    <row r="41" spans="1:8" ht="31.5" hidden="1">
      <c r="A41" s="86" t="str">
        <f>'11+'!A117</f>
        <v>Социальное обеспечение и иные выплаты населению</v>
      </c>
      <c r="B41" s="86"/>
      <c r="C41" s="85" t="str">
        <f>'11+'!C117</f>
        <v>10</v>
      </c>
      <c r="D41" s="85" t="str">
        <f>'11+'!D117</f>
        <v>03</v>
      </c>
      <c r="E41" s="85" t="str">
        <f>'11+'!E117</f>
        <v>01 1 03 76110</v>
      </c>
      <c r="F41" s="85" t="str">
        <f>'11+'!F117</f>
        <v>300</v>
      </c>
      <c r="G41" s="88">
        <f>'11+'!G117</f>
        <v>0</v>
      </c>
      <c r="H41" s="88">
        <f>'11+'!H117</f>
        <v>0</v>
      </c>
    </row>
    <row r="42" spans="1:8" ht="31.5" hidden="1">
      <c r="A42" s="86" t="str">
        <f>'11+'!A118</f>
        <v>Публичные нормативные социальные выплаты гражданам</v>
      </c>
      <c r="B42" s="86"/>
      <c r="C42" s="85" t="str">
        <f>'11+'!C118</f>
        <v>10</v>
      </c>
      <c r="D42" s="85" t="str">
        <f>'11+'!D118</f>
        <v>03</v>
      </c>
      <c r="E42" s="85" t="str">
        <f>'11+'!E118</f>
        <v>01 1 03 76110</v>
      </c>
      <c r="F42" s="85" t="str">
        <f>'11+'!F118</f>
        <v>310</v>
      </c>
      <c r="G42" s="88">
        <f>'11+'!G118</f>
        <v>0</v>
      </c>
      <c r="H42" s="88">
        <f>'11+'!H118</f>
        <v>0</v>
      </c>
    </row>
    <row r="43" spans="1:8" ht="63" hidden="1">
      <c r="A43" s="86" t="str">
        <f>'11+'!A119</f>
        <v>Пособия, коменсации, меры социальной поддержки насления по публичным нормативным обязательствам</v>
      </c>
      <c r="B43" s="86"/>
      <c r="C43" s="85" t="str">
        <f>'11+'!C119</f>
        <v>10</v>
      </c>
      <c r="D43" s="85" t="str">
        <f>'11+'!D119</f>
        <v>03</v>
      </c>
      <c r="E43" s="85" t="str">
        <f>'11+'!E119</f>
        <v>01 1 03 76110</v>
      </c>
      <c r="F43" s="85" t="str">
        <f>'11+'!F119</f>
        <v>313</v>
      </c>
      <c r="G43" s="88">
        <f>'11+'!G119</f>
        <v>0</v>
      </c>
      <c r="H43" s="88">
        <f>'11+'!H119</f>
        <v>0</v>
      </c>
    </row>
    <row r="44" spans="1:8" ht="63">
      <c r="A44" s="86" t="str">
        <f>'11+'!A120</f>
        <v>Основное мероприятие: Осуществление государственной материальной помощи гражданам</v>
      </c>
      <c r="B44" s="86"/>
      <c r="C44" s="85" t="str">
        <f>'11+'!C120</f>
        <v>10</v>
      </c>
      <c r="D44" s="85" t="str">
        <f>'11+'!D120</f>
        <v>03</v>
      </c>
      <c r="E44" s="85" t="str">
        <f>'11+'!E120</f>
        <v>01 1 04 00000</v>
      </c>
      <c r="F44" s="85">
        <f>'11+'!F120</f>
        <v>0</v>
      </c>
      <c r="G44" s="88">
        <f t="shared" ref="G44:H47" si="0">+G45</f>
        <v>57</v>
      </c>
      <c r="H44" s="88">
        <f t="shared" si="0"/>
        <v>57.4</v>
      </c>
    </row>
    <row r="45" spans="1:8" ht="47.25">
      <c r="A45" s="86" t="str">
        <f>'11+'!A121</f>
        <v>Федеральный Закон от 12 января 1996 года № 8-ФЗ  "О погребении и похоронном деле"</v>
      </c>
      <c r="B45" s="86"/>
      <c r="C45" s="85" t="str">
        <f>'11+'!C121</f>
        <v>10</v>
      </c>
      <c r="D45" s="85" t="str">
        <f>'11+'!D121</f>
        <v>03</v>
      </c>
      <c r="E45" s="85" t="str">
        <f>'11+'!E121</f>
        <v>01 1 04 76120</v>
      </c>
      <c r="F45" s="85" t="str">
        <f>'11+'!F121</f>
        <v xml:space="preserve">   </v>
      </c>
      <c r="G45" s="88">
        <f t="shared" si="0"/>
        <v>57</v>
      </c>
      <c r="H45" s="88">
        <f t="shared" si="0"/>
        <v>57.4</v>
      </c>
    </row>
    <row r="46" spans="1:8" ht="31.5">
      <c r="A46" s="86" t="str">
        <f>'11+'!A122</f>
        <v>Социальное обеспечение и иные выплаты населению</v>
      </c>
      <c r="B46" s="86"/>
      <c r="C46" s="85" t="str">
        <f>'11+'!C122</f>
        <v>10</v>
      </c>
      <c r="D46" s="85" t="str">
        <f>'11+'!D122</f>
        <v>03</v>
      </c>
      <c r="E46" s="85" t="str">
        <f>'11+'!E122</f>
        <v>01 1 04 76120</v>
      </c>
      <c r="F46" s="85" t="str">
        <f>'11+'!F122</f>
        <v>300</v>
      </c>
      <c r="G46" s="88">
        <f t="shared" si="0"/>
        <v>57</v>
      </c>
      <c r="H46" s="88">
        <f t="shared" si="0"/>
        <v>57.4</v>
      </c>
    </row>
    <row r="47" spans="1:8" ht="31.5">
      <c r="A47" s="86" t="str">
        <f>'11+'!A123</f>
        <v>Публичные нормативные социальные выплаты гражданам</v>
      </c>
      <c r="B47" s="86"/>
      <c r="C47" s="85" t="str">
        <f>'11+'!C123</f>
        <v>10</v>
      </c>
      <c r="D47" s="85" t="str">
        <f>'11+'!D123</f>
        <v>03</v>
      </c>
      <c r="E47" s="85" t="str">
        <f>'11+'!E123</f>
        <v>01 1 04 76120</v>
      </c>
      <c r="F47" s="85" t="str">
        <f>'11+'!F123</f>
        <v>310</v>
      </c>
      <c r="G47" s="88">
        <f t="shared" si="0"/>
        <v>57</v>
      </c>
      <c r="H47" s="88">
        <f t="shared" si="0"/>
        <v>57.4</v>
      </c>
    </row>
    <row r="48" spans="1:8" ht="63">
      <c r="A48" s="86" t="str">
        <f>'11+'!A124</f>
        <v>Пособия, коменсации, меры социальной поддержки насления по публичным нормативным обязательствам</v>
      </c>
      <c r="B48" s="86"/>
      <c r="C48" s="85" t="str">
        <f>'11+'!C124</f>
        <v>10</v>
      </c>
      <c r="D48" s="85" t="str">
        <f>'11+'!D124</f>
        <v>03</v>
      </c>
      <c r="E48" s="85" t="str">
        <f>'11+'!E124</f>
        <v>01 1 04 76120</v>
      </c>
      <c r="F48" s="85" t="str">
        <f>'11+'!F124</f>
        <v>313</v>
      </c>
      <c r="G48" s="89">
        <f>+'12'!G124</f>
        <v>57</v>
      </c>
      <c r="H48" s="89">
        <f>+'12'!H124</f>
        <v>57.4</v>
      </c>
    </row>
    <row r="49" spans="1:8" ht="47.25" hidden="1">
      <c r="A49" s="86" t="str">
        <f>'11+'!A125</f>
        <v>Основное мероприятие: "культурно-массовые мероприятия"</v>
      </c>
      <c r="B49" s="86"/>
      <c r="C49" s="85" t="str">
        <f>'11+'!C125</f>
        <v>10</v>
      </c>
      <c r="D49" s="85" t="str">
        <f>'11+'!D125</f>
        <v>03</v>
      </c>
      <c r="E49" s="85" t="str">
        <f>'11+'!E125</f>
        <v>01 1 06 00000</v>
      </c>
      <c r="F49" s="85">
        <f>'11+'!F125</f>
        <v>0</v>
      </c>
      <c r="G49" s="88">
        <f t="shared" ref="G49:H52" si="1">+G50</f>
        <v>0</v>
      </c>
      <c r="H49" s="88">
        <f t="shared" si="1"/>
        <v>0</v>
      </c>
    </row>
    <row r="50" spans="1:8" ht="47.25" hidden="1">
      <c r="A50" s="86" t="str">
        <f>'11+'!A126</f>
        <v>Создание условий для реализации муниципальной программы</v>
      </c>
      <c r="B50" s="86"/>
      <c r="C50" s="85">
        <f>'11+'!C126</f>
        <v>10</v>
      </c>
      <c r="D50" s="85" t="str">
        <f>'11+'!D126</f>
        <v>03</v>
      </c>
      <c r="E50" s="85" t="str">
        <f>'11+'!E126</f>
        <v>01 1 06 07020</v>
      </c>
      <c r="F50" s="85" t="str">
        <f>'11+'!F126</f>
        <v xml:space="preserve">   </v>
      </c>
      <c r="G50" s="88">
        <f t="shared" si="1"/>
        <v>0</v>
      </c>
      <c r="H50" s="88">
        <f t="shared" si="1"/>
        <v>0</v>
      </c>
    </row>
    <row r="51" spans="1:8" ht="47.25" hidden="1">
      <c r="A51" s="86" t="str">
        <f>'11+'!A127</f>
        <v>Закупка товаров, работ и услуг для государственных (муниципальных) нужд</v>
      </c>
      <c r="B51" s="86"/>
      <c r="C51" s="85">
        <f>'11+'!C127</f>
        <v>10</v>
      </c>
      <c r="D51" s="85" t="str">
        <f>'11+'!D127</f>
        <v>03</v>
      </c>
      <c r="E51" s="85" t="str">
        <f>'11+'!E127</f>
        <v>01 1 06 07020</v>
      </c>
      <c r="F51" s="85">
        <f>'11+'!F127</f>
        <v>200</v>
      </c>
      <c r="G51" s="88">
        <f t="shared" si="1"/>
        <v>0</v>
      </c>
      <c r="H51" s="88">
        <f t="shared" si="1"/>
        <v>0</v>
      </c>
    </row>
    <row r="52" spans="1:8" ht="47.25" hidden="1">
      <c r="A52" s="86" t="str">
        <f>'11+'!A128</f>
        <v>Иные закупки товаров, работ и услуг для государственных (муниципальных) нужд</v>
      </c>
      <c r="B52" s="86"/>
      <c r="C52" s="85">
        <f>'11+'!C128</f>
        <v>10</v>
      </c>
      <c r="D52" s="85" t="str">
        <f>'11+'!D128</f>
        <v>03</v>
      </c>
      <c r="E52" s="85" t="str">
        <f>'11+'!E128</f>
        <v>01 1 06 07020</v>
      </c>
      <c r="F52" s="85">
        <f>'11+'!F128</f>
        <v>240</v>
      </c>
      <c r="G52" s="88">
        <f t="shared" si="1"/>
        <v>0</v>
      </c>
      <c r="H52" s="88">
        <f t="shared" si="1"/>
        <v>0</v>
      </c>
    </row>
    <row r="53" spans="1:8" ht="47.25" hidden="1">
      <c r="A53" s="86" t="str">
        <f>'11+'!A129</f>
        <v>Прочая закупка товаров, работ и услуг для государственных (муниципальных) нужд</v>
      </c>
      <c r="B53" s="86"/>
      <c r="C53" s="85">
        <f>'11+'!C129</f>
        <v>10</v>
      </c>
      <c r="D53" s="85" t="str">
        <f>'11+'!D129</f>
        <v>03</v>
      </c>
      <c r="E53" s="85" t="str">
        <f>'11+'!E129</f>
        <v>01 1 06 07020</v>
      </c>
      <c r="F53" s="85">
        <f>'11+'!F129</f>
        <v>244</v>
      </c>
      <c r="G53" s="89">
        <f>+'12'!G129</f>
        <v>0</v>
      </c>
      <c r="H53" s="89">
        <f>+'12'!H129</f>
        <v>0</v>
      </c>
    </row>
    <row r="54" spans="1:8" ht="31.5">
      <c r="A54" s="86" t="str">
        <f>'11+'!A130</f>
        <v>подпрограмма "Социальная поддержка семьи и детей"</v>
      </c>
      <c r="B54" s="86"/>
      <c r="C54" s="85" t="str">
        <f>'11+'!C130</f>
        <v>10</v>
      </c>
      <c r="D54" s="85" t="str">
        <f>'11+'!D130</f>
        <v>03</v>
      </c>
      <c r="E54" s="85" t="str">
        <f>'11+'!E130</f>
        <v>01 2 00 00000</v>
      </c>
      <c r="F54" s="85">
        <f>'11+'!F130</f>
        <v>0</v>
      </c>
      <c r="G54" s="88">
        <f>+G55+G63</f>
        <v>4737.2</v>
      </c>
      <c r="H54" s="88">
        <f>+H55+H63</f>
        <v>4767.7</v>
      </c>
    </row>
    <row r="55" spans="1:8" ht="63">
      <c r="A55" s="86" t="str">
        <f>'11+'!A131</f>
        <v>Основное мероприятие: Обеспечение мер социальной поддержки гражданам, имеющим детей</v>
      </c>
      <c r="B55" s="86"/>
      <c r="C55" s="85" t="str">
        <f>'11+'!C131</f>
        <v>10</v>
      </c>
      <c r="D55" s="85" t="str">
        <f>'11+'!D131</f>
        <v>03</v>
      </c>
      <c r="E55" s="85" t="str">
        <f>'11+'!E131</f>
        <v>01 2 01 00000</v>
      </c>
      <c r="F55" s="85">
        <f>'11+'!F131</f>
        <v>0</v>
      </c>
      <c r="G55" s="88">
        <f>+G56</f>
        <v>4737.2</v>
      </c>
      <c r="H55" s="88">
        <f>+H56</f>
        <v>4767.7</v>
      </c>
    </row>
    <row r="56" spans="1:8" ht="31.5">
      <c r="A56" s="86" t="str">
        <f>'11+'!A132</f>
        <v>Выплата ежемесячного пособия на ребенка</v>
      </c>
      <c r="B56" s="86"/>
      <c r="C56" s="85" t="str">
        <f>'11+'!C132</f>
        <v>10</v>
      </c>
      <c r="D56" s="85" t="str">
        <f>'11+'!D132</f>
        <v>03</v>
      </c>
      <c r="E56" s="85" t="str">
        <f>'11+'!E132</f>
        <v>01 2 01 76070</v>
      </c>
      <c r="F56" s="85">
        <f>'11+'!F132</f>
        <v>0</v>
      </c>
      <c r="G56" s="88">
        <f>+G57+G60</f>
        <v>4737.2</v>
      </c>
      <c r="H56" s="88">
        <f>+H57+H60</f>
        <v>4767.7</v>
      </c>
    </row>
    <row r="57" spans="1:8" ht="47.25">
      <c r="A57" s="86" t="str">
        <f>'11+'!A133</f>
        <v>Закупка товаров, работ и услуг для государственных (муниципальных) нужд</v>
      </c>
      <c r="B57" s="86"/>
      <c r="C57" s="85" t="str">
        <f>'11+'!C133</f>
        <v>10</v>
      </c>
      <c r="D57" s="85" t="str">
        <f>'11+'!D133</f>
        <v>03</v>
      </c>
      <c r="E57" s="85" t="str">
        <f>'11+'!E133</f>
        <v>01 2 01 76070</v>
      </c>
      <c r="F57" s="85">
        <f>'11+'!F133</f>
        <v>200</v>
      </c>
      <c r="G57" s="88">
        <f>+G58</f>
        <v>18</v>
      </c>
      <c r="H57" s="88">
        <f>+H58</f>
        <v>25</v>
      </c>
    </row>
    <row r="58" spans="1:8" ht="47.25">
      <c r="A58" s="86" t="str">
        <f>'11+'!A134</f>
        <v>Иные закупки товаров, работ и услуг для государственных (муниципальных) нужд</v>
      </c>
      <c r="B58" s="86"/>
      <c r="C58" s="85" t="str">
        <f>'11+'!C134</f>
        <v>10</v>
      </c>
      <c r="D58" s="85" t="str">
        <f>'11+'!D134</f>
        <v>03</v>
      </c>
      <c r="E58" s="85" t="str">
        <f>'11+'!E134</f>
        <v>01 2 01 76070</v>
      </c>
      <c r="F58" s="85">
        <f>'11+'!F134</f>
        <v>240</v>
      </c>
      <c r="G58" s="88">
        <f>+G59</f>
        <v>18</v>
      </c>
      <c r="H58" s="88">
        <f>+H59</f>
        <v>25</v>
      </c>
    </row>
    <row r="59" spans="1:8" ht="47.25">
      <c r="A59" s="86" t="str">
        <f>'11+'!A135</f>
        <v>Прочая закупка товаров, работ и услуг для государственных (муниципальных) нужд</v>
      </c>
      <c r="B59" s="86"/>
      <c r="C59" s="85" t="str">
        <f>'11+'!C135</f>
        <v>10</v>
      </c>
      <c r="D59" s="85" t="str">
        <f>'11+'!D135</f>
        <v>03</v>
      </c>
      <c r="E59" s="85" t="str">
        <f>'11+'!E135</f>
        <v>01 2 01 76070</v>
      </c>
      <c r="F59" s="85">
        <f>'11+'!F135</f>
        <v>244</v>
      </c>
      <c r="G59" s="89">
        <f>+'12'!G135</f>
        <v>18</v>
      </c>
      <c r="H59" s="89">
        <f>+'12'!H135</f>
        <v>25</v>
      </c>
    </row>
    <row r="60" spans="1:8" ht="31.5">
      <c r="A60" s="86" t="str">
        <f>'11+'!A136</f>
        <v>Социальное обеспечение и иные выплаты населению</v>
      </c>
      <c r="B60" s="86"/>
      <c r="C60" s="85" t="str">
        <f>'11+'!C136</f>
        <v>10</v>
      </c>
      <c r="D60" s="85" t="str">
        <f>'11+'!D136</f>
        <v>03</v>
      </c>
      <c r="E60" s="85" t="str">
        <f>'11+'!E136</f>
        <v>01 2 01 76070</v>
      </c>
      <c r="F60" s="85" t="str">
        <f>'11+'!F136</f>
        <v>300</v>
      </c>
      <c r="G60" s="88">
        <f>+G61</f>
        <v>4719.2</v>
      </c>
      <c r="H60" s="88">
        <f>+H61</f>
        <v>4742.7</v>
      </c>
    </row>
    <row r="61" spans="1:8" ht="31.5">
      <c r="A61" s="86" t="str">
        <f>'11+'!A137</f>
        <v>Публичные нормативные социальные выплаты гражданам</v>
      </c>
      <c r="B61" s="86"/>
      <c r="C61" s="85" t="str">
        <f>'11+'!C137</f>
        <v>10</v>
      </c>
      <c r="D61" s="85" t="str">
        <f>'11+'!D137</f>
        <v>03</v>
      </c>
      <c r="E61" s="85" t="str">
        <f>'11+'!E137</f>
        <v>01 2 01 76070</v>
      </c>
      <c r="F61" s="85" t="str">
        <f>'11+'!F137</f>
        <v>310</v>
      </c>
      <c r="G61" s="88">
        <f>+G62</f>
        <v>4719.2</v>
      </c>
      <c r="H61" s="88">
        <f>+H62</f>
        <v>4742.7</v>
      </c>
    </row>
    <row r="62" spans="1:8" ht="63">
      <c r="A62" s="86" t="str">
        <f>'11+'!A138</f>
        <v>Пособия, коменсации, меры социальной поддержки насления по публичным нормативным обязательствам</v>
      </c>
      <c r="B62" s="86"/>
      <c r="C62" s="85" t="str">
        <f>'11+'!C138</f>
        <v>10</v>
      </c>
      <c r="D62" s="85" t="str">
        <f>'11+'!D138</f>
        <v>03</v>
      </c>
      <c r="E62" s="85" t="str">
        <f>'11+'!E138</f>
        <v>01 2 01 76070</v>
      </c>
      <c r="F62" s="85" t="str">
        <f>'11+'!F138</f>
        <v>313</v>
      </c>
      <c r="G62" s="89">
        <f>+'12'!G138</f>
        <v>4719.2</v>
      </c>
      <c r="H62" s="89">
        <f>+'12'!H138</f>
        <v>4742.7</v>
      </c>
    </row>
    <row r="63" spans="1:8" ht="63" hidden="1">
      <c r="A63" s="86" t="str">
        <f>'11+'!A139</f>
        <v>Основное мероприятие: Социальные гарантии гражданам, осуществляющих уход за детьми до 1,5 лет</v>
      </c>
      <c r="B63" s="86"/>
      <c r="C63" s="85" t="str">
        <f>'11+'!C139</f>
        <v>10</v>
      </c>
      <c r="D63" s="85" t="str">
        <f>'11+'!D139</f>
        <v>03</v>
      </c>
      <c r="E63" s="85" t="str">
        <f>'11+'!E139</f>
        <v>01 2 02 00000</v>
      </c>
      <c r="F63" s="85">
        <f>'11+'!F139</f>
        <v>0</v>
      </c>
      <c r="G63" s="88">
        <f t="shared" ref="G63:H66" si="2">+G64</f>
        <v>0</v>
      </c>
      <c r="H63" s="88">
        <f t="shared" si="2"/>
        <v>0</v>
      </c>
    </row>
    <row r="64" spans="1:8" ht="141.75" hidden="1">
      <c r="A64" s="86" t="str">
        <f>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64" s="86"/>
      <c r="C64" s="85" t="str">
        <f>'11+'!C140</f>
        <v>10</v>
      </c>
      <c r="D64" s="85" t="str">
        <f>'11+'!D140</f>
        <v>03</v>
      </c>
      <c r="E64" s="85" t="str">
        <f>'11+'!E140</f>
        <v>01 2 02 53800</v>
      </c>
      <c r="F64" s="85">
        <f>'11+'!F140</f>
        <v>0</v>
      </c>
      <c r="G64" s="88">
        <f t="shared" si="2"/>
        <v>0</v>
      </c>
      <c r="H64" s="88">
        <f t="shared" si="2"/>
        <v>0</v>
      </c>
    </row>
    <row r="65" spans="1:8" ht="31.5" hidden="1">
      <c r="A65" s="86" t="str">
        <f>'11+'!A141</f>
        <v>Социальное обеспечение и иные выплаты населению</v>
      </c>
      <c r="B65" s="86"/>
      <c r="C65" s="85" t="str">
        <f>'11+'!C141</f>
        <v>10</v>
      </c>
      <c r="D65" s="85" t="str">
        <f>'11+'!D141</f>
        <v>03</v>
      </c>
      <c r="E65" s="85" t="str">
        <f>'11+'!E141</f>
        <v>01 2 02 53800</v>
      </c>
      <c r="F65" s="85" t="str">
        <f>'11+'!F141</f>
        <v>300</v>
      </c>
      <c r="G65" s="88">
        <f t="shared" si="2"/>
        <v>0</v>
      </c>
      <c r="H65" s="88">
        <f t="shared" si="2"/>
        <v>0</v>
      </c>
    </row>
    <row r="66" spans="1:8" ht="31.5" hidden="1">
      <c r="A66" s="86" t="str">
        <f>'11+'!A142</f>
        <v>Публичные нормативные социальные выплаты гражданам</v>
      </c>
      <c r="B66" s="86"/>
      <c r="C66" s="85" t="str">
        <f>'11+'!C142</f>
        <v>10</v>
      </c>
      <c r="D66" s="85" t="str">
        <f>'11+'!D142</f>
        <v>03</v>
      </c>
      <c r="E66" s="85" t="str">
        <f>'11+'!E142</f>
        <v>01 2 02 53800</v>
      </c>
      <c r="F66" s="85" t="str">
        <f>'11+'!F142</f>
        <v>310</v>
      </c>
      <c r="G66" s="88">
        <f t="shared" si="2"/>
        <v>0</v>
      </c>
      <c r="H66" s="88">
        <f t="shared" si="2"/>
        <v>0</v>
      </c>
    </row>
    <row r="67" spans="1:8" ht="63" hidden="1">
      <c r="A67" s="86" t="str">
        <f>'11+'!A143</f>
        <v>Пособия и компесации, меры социальной поддержки по публичным нормативным обязательствам</v>
      </c>
      <c r="B67" s="86"/>
      <c r="C67" s="85" t="str">
        <f>'11+'!C143</f>
        <v>10</v>
      </c>
      <c r="D67" s="85" t="str">
        <f>'11+'!D143</f>
        <v>03</v>
      </c>
      <c r="E67" s="85" t="str">
        <f>'11+'!E143</f>
        <v>01 2 02 53800</v>
      </c>
      <c r="F67" s="85" t="str">
        <f>'11+'!F143</f>
        <v>313</v>
      </c>
      <c r="G67" s="89"/>
      <c r="H67" s="89"/>
    </row>
    <row r="68" spans="1:8" ht="63">
      <c r="A68" s="86" t="str">
        <f>'11+'!A144</f>
        <v>подпрограмма "Обеспечение социальной поддержки граждан на оплату жилого помещения и коммунальных услуг"</v>
      </c>
      <c r="B68" s="86"/>
      <c r="C68" s="85" t="str">
        <f>'11+'!C144</f>
        <v>10</v>
      </c>
      <c r="D68" s="85" t="str">
        <f>'11+'!D144</f>
        <v>03</v>
      </c>
      <c r="E68" s="85" t="str">
        <f>'11+'!E144</f>
        <v>01 3 00 00000</v>
      </c>
      <c r="F68" s="85">
        <f>'11+'!F144</f>
        <v>0</v>
      </c>
      <c r="G68" s="88">
        <f>+G69+G77</f>
        <v>5718.4</v>
      </c>
      <c r="H68" s="88">
        <f>+H69+H77</f>
        <v>5755.2</v>
      </c>
    </row>
    <row r="69" spans="1:8" ht="47.25">
      <c r="A69" s="86" t="str">
        <f>'11+'!A145</f>
        <v>Основное мероприятие: меры социальной поддержки инвалидам</v>
      </c>
      <c r="B69" s="86"/>
      <c r="C69" s="85" t="str">
        <f>'11+'!C145</f>
        <v>10</v>
      </c>
      <c r="D69" s="85" t="str">
        <f>'11+'!D145</f>
        <v>03</v>
      </c>
      <c r="E69" s="85" t="str">
        <f>'11+'!E145</f>
        <v>01 3 01 00000</v>
      </c>
      <c r="F69" s="85">
        <f>'11+'!F145</f>
        <v>0</v>
      </c>
      <c r="G69" s="88">
        <f>+G70</f>
        <v>2672.8</v>
      </c>
      <c r="H69" s="88">
        <f>+H70</f>
        <v>2690</v>
      </c>
    </row>
    <row r="70" spans="1:8" ht="47.25">
      <c r="A70" s="86" t="str">
        <f>'11+'!A146</f>
        <v>Оплата жилищно-коммунальных услуг отдельным категориям граждан</v>
      </c>
      <c r="B70" s="86"/>
      <c r="C70" s="85" t="str">
        <f>'11+'!C146</f>
        <v>10</v>
      </c>
      <c r="D70" s="85" t="str">
        <f>'11+'!D146</f>
        <v>03</v>
      </c>
      <c r="E70" s="85" t="str">
        <f>'11+'!E146</f>
        <v>01 3 01 52500</v>
      </c>
      <c r="F70" s="85">
        <f>'11+'!F146</f>
        <v>0</v>
      </c>
      <c r="G70" s="88">
        <f>+G71+G74</f>
        <v>2672.8</v>
      </c>
      <c r="H70" s="88">
        <f>+H71+H74</f>
        <v>2690</v>
      </c>
    </row>
    <row r="71" spans="1:8" ht="47.25">
      <c r="A71" s="86" t="str">
        <f>'11+'!A147</f>
        <v>Закупка товаров, работ и услуг для государственных (муниципальных) нужд</v>
      </c>
      <c r="B71" s="86"/>
      <c r="C71" s="85" t="str">
        <f>'11+'!C147</f>
        <v>10</v>
      </c>
      <c r="D71" s="85" t="str">
        <f>'11+'!D147</f>
        <v>03</v>
      </c>
      <c r="E71" s="85" t="str">
        <f>'11+'!E147</f>
        <v>01 3 01 52500</v>
      </c>
      <c r="F71" s="85">
        <f>'11+'!F147</f>
        <v>200</v>
      </c>
      <c r="G71" s="88">
        <f>+G72</f>
        <v>38</v>
      </c>
      <c r="H71" s="88">
        <f>+H72</f>
        <v>28</v>
      </c>
    </row>
    <row r="72" spans="1:8" ht="47.25">
      <c r="A72" s="86" t="str">
        <f>'11+'!A148</f>
        <v>Иные закупки товаров, работ и услуг для государственных (муниципальных) нужд</v>
      </c>
      <c r="B72" s="86"/>
      <c r="C72" s="85" t="str">
        <f>'11+'!C148</f>
        <v>10</v>
      </c>
      <c r="D72" s="85" t="str">
        <f>'11+'!D148</f>
        <v>03</v>
      </c>
      <c r="E72" s="85" t="str">
        <f>'11+'!E148</f>
        <v>01 3 01 52500</v>
      </c>
      <c r="F72" s="85">
        <f>'11+'!F148</f>
        <v>240</v>
      </c>
      <c r="G72" s="88">
        <f>+G73</f>
        <v>38</v>
      </c>
      <c r="H72" s="88">
        <f>+H73</f>
        <v>28</v>
      </c>
    </row>
    <row r="73" spans="1:8" ht="47.25">
      <c r="A73" s="86" t="str">
        <f>'11+'!A149</f>
        <v>Прочая закупка товаров, работ и услуг для государственных (муниципальных) нужд</v>
      </c>
      <c r="B73" s="86"/>
      <c r="C73" s="85" t="str">
        <f>'11+'!C149</f>
        <v>10</v>
      </c>
      <c r="D73" s="85" t="str">
        <f>'11+'!D149</f>
        <v>03</v>
      </c>
      <c r="E73" s="85" t="str">
        <f>'11+'!E149</f>
        <v>01 3 01 52500</v>
      </c>
      <c r="F73" s="85">
        <f>'11+'!F149</f>
        <v>244</v>
      </c>
      <c r="G73" s="89">
        <f>+'12'!G144</f>
        <v>38</v>
      </c>
      <c r="H73" s="89">
        <f>+'12'!H144</f>
        <v>28</v>
      </c>
    </row>
    <row r="74" spans="1:8" ht="31.5">
      <c r="A74" s="86" t="str">
        <f>'11+'!A150</f>
        <v>Социальное обеспечение и иные выплаты населению</v>
      </c>
      <c r="B74" s="86"/>
      <c r="C74" s="85" t="str">
        <f>'11+'!C150</f>
        <v>10</v>
      </c>
      <c r="D74" s="85" t="str">
        <f>'11+'!D150</f>
        <v>03</v>
      </c>
      <c r="E74" s="85" t="str">
        <f>'11+'!E150</f>
        <v>01 3 01 52500</v>
      </c>
      <c r="F74" s="85" t="str">
        <f>'11+'!F150</f>
        <v>300</v>
      </c>
      <c r="G74" s="88">
        <f>+G75</f>
        <v>2634.8</v>
      </c>
      <c r="H74" s="88">
        <f>+H75</f>
        <v>2662</v>
      </c>
    </row>
    <row r="75" spans="1:8" ht="31.5">
      <c r="A75" s="86" t="str">
        <f>'11+'!A151</f>
        <v>Публичные нормативные социальные выплаты гражданам</v>
      </c>
      <c r="B75" s="86"/>
      <c r="C75" s="85" t="str">
        <f>'11+'!C151</f>
        <v>10</v>
      </c>
      <c r="D75" s="85" t="str">
        <f>'11+'!D151</f>
        <v>03</v>
      </c>
      <c r="E75" s="85" t="str">
        <f>'11+'!E151</f>
        <v>01 3 01 52500</v>
      </c>
      <c r="F75" s="85" t="str">
        <f>'11+'!F151</f>
        <v>310</v>
      </c>
      <c r="G75" s="88">
        <f>+G76</f>
        <v>2634.8</v>
      </c>
      <c r="H75" s="88">
        <f>+H76</f>
        <v>2662</v>
      </c>
    </row>
    <row r="76" spans="1:8" ht="63">
      <c r="A76" s="86" t="str">
        <f>'11+'!A152</f>
        <v>Пособия, коменсации, меры социальной поддержки насления по публичным нормативным обязательствам</v>
      </c>
      <c r="B76" s="86"/>
      <c r="C76" s="85" t="str">
        <f>'11+'!C152</f>
        <v>10</v>
      </c>
      <c r="D76" s="85" t="str">
        <f>'11+'!D152</f>
        <v>03</v>
      </c>
      <c r="E76" s="85" t="str">
        <f>'11+'!E152</f>
        <v>01 3 01 52500</v>
      </c>
      <c r="F76" s="85" t="str">
        <f>'11+'!F152</f>
        <v>313</v>
      </c>
      <c r="G76" s="89">
        <f>+'12'!G147</f>
        <v>2634.8</v>
      </c>
      <c r="H76" s="89">
        <f>+'12'!H147</f>
        <v>2662</v>
      </c>
    </row>
    <row r="77" spans="1:8" ht="47.25">
      <c r="A77" s="86" t="str">
        <f>'11+'!A153</f>
        <v>Основное мероприятие: Меры социальной поддержки малообеспеченным семьям</v>
      </c>
      <c r="B77" s="86"/>
      <c r="C77" s="85" t="str">
        <f>'11+'!C153</f>
        <v>10</v>
      </c>
      <c r="D77" s="85" t="str">
        <f>'11+'!D153</f>
        <v>03</v>
      </c>
      <c r="E77" s="85" t="str">
        <f>'11+'!E153</f>
        <v>01 3 02 00000</v>
      </c>
      <c r="F77" s="85">
        <f>'11+'!F153</f>
        <v>0</v>
      </c>
      <c r="G77" s="88">
        <f>+G78</f>
        <v>3045.6</v>
      </c>
      <c r="H77" s="88">
        <f>+H78</f>
        <v>3065.2</v>
      </c>
    </row>
    <row r="78" spans="1:8" ht="63">
      <c r="A78" s="86" t="str">
        <f>'11+'!A154</f>
        <v>Предоставление гражданам субсидий на оплату жилого помещения и коммунальных услуг</v>
      </c>
      <c r="B78" s="86"/>
      <c r="C78" s="85" t="str">
        <f>'11+'!C154</f>
        <v>10</v>
      </c>
      <c r="D78" s="85" t="str">
        <f>'11+'!D154</f>
        <v>03</v>
      </c>
      <c r="E78" s="85" t="str">
        <f>'11+'!E154</f>
        <v>01 3 02 76030</v>
      </c>
      <c r="F78" s="85">
        <f>'11+'!F154</f>
        <v>0</v>
      </c>
      <c r="G78" s="88">
        <f>+G79+G82</f>
        <v>3045.6</v>
      </c>
      <c r="H78" s="88">
        <f>+H79+H82</f>
        <v>3065.2</v>
      </c>
    </row>
    <row r="79" spans="1:8" ht="47.25">
      <c r="A79" s="86" t="str">
        <f>'11+'!A155</f>
        <v>Закупка товаров, работ и услуг для государственных (муниципальных) нужд</v>
      </c>
      <c r="B79" s="86"/>
      <c r="C79" s="85" t="str">
        <f>'11+'!C155</f>
        <v>10</v>
      </c>
      <c r="D79" s="85" t="str">
        <f>'11+'!D155</f>
        <v>03</v>
      </c>
      <c r="E79" s="85" t="str">
        <f>'11+'!E155</f>
        <v>01 3 02 76030</v>
      </c>
      <c r="F79" s="85">
        <f>'11+'!F155</f>
        <v>200</v>
      </c>
      <c r="G79" s="88">
        <f>+G80</f>
        <v>28</v>
      </c>
      <c r="H79" s="88">
        <f>+H80</f>
        <v>16</v>
      </c>
    </row>
    <row r="80" spans="1:8" ht="47.25">
      <c r="A80" s="86" t="str">
        <f>'11+'!A156</f>
        <v>Иные закупки товаров, работ и услуг для государственных (муниципальных) нужд</v>
      </c>
      <c r="B80" s="86"/>
      <c r="C80" s="85" t="str">
        <f>'11+'!C156</f>
        <v>10</v>
      </c>
      <c r="D80" s="85" t="str">
        <f>'11+'!D156</f>
        <v>03</v>
      </c>
      <c r="E80" s="85" t="str">
        <f>'11+'!E156</f>
        <v>01 3 02 76030</v>
      </c>
      <c r="F80" s="85">
        <f>'11+'!F156</f>
        <v>240</v>
      </c>
      <c r="G80" s="88">
        <f>+G81</f>
        <v>28</v>
      </c>
      <c r="H80" s="88">
        <f>+H81</f>
        <v>16</v>
      </c>
    </row>
    <row r="81" spans="1:8" ht="47.25">
      <c r="A81" s="86" t="str">
        <f>'11+'!A157</f>
        <v>Прочая закупка товаров, работ и услуг для государственных (муниципальных) нужд</v>
      </c>
      <c r="B81" s="86"/>
      <c r="C81" s="85" t="str">
        <f>'11+'!C157</f>
        <v>10</v>
      </c>
      <c r="D81" s="85" t="str">
        <f>'11+'!D157</f>
        <v>03</v>
      </c>
      <c r="E81" s="85" t="str">
        <f>'11+'!E157</f>
        <v>01 3 02 76030</v>
      </c>
      <c r="F81" s="85">
        <f>'11+'!F157</f>
        <v>244</v>
      </c>
      <c r="G81" s="89">
        <f>+'12'!G152</f>
        <v>28</v>
      </c>
      <c r="H81" s="89">
        <f>+'12'!H152</f>
        <v>16</v>
      </c>
    </row>
    <row r="82" spans="1:8" ht="31.5">
      <c r="A82" s="86" t="str">
        <f>'11+'!A158</f>
        <v>Социальное обеспечение и иные выплаты населению</v>
      </c>
      <c r="B82" s="86"/>
      <c r="C82" s="85" t="str">
        <f>'11+'!C158</f>
        <v>10</v>
      </c>
      <c r="D82" s="85" t="str">
        <f>'11+'!D158</f>
        <v>03</v>
      </c>
      <c r="E82" s="85" t="str">
        <f>'11+'!E158</f>
        <v>01 3 02 76030</v>
      </c>
      <c r="F82" s="85" t="str">
        <f>'11+'!F158</f>
        <v>300</v>
      </c>
      <c r="G82" s="88">
        <f>+G83</f>
        <v>3017.6</v>
      </c>
      <c r="H82" s="88">
        <f>+H83</f>
        <v>3049.2</v>
      </c>
    </row>
    <row r="83" spans="1:8" ht="31.5">
      <c r="A83" s="86" t="str">
        <f>'11+'!A159</f>
        <v>Публичные нормативные социальные выплаты гражданам</v>
      </c>
      <c r="B83" s="86"/>
      <c r="C83" s="85" t="str">
        <f>'11+'!C159</f>
        <v>10</v>
      </c>
      <c r="D83" s="85" t="str">
        <f>'11+'!D159</f>
        <v>03</v>
      </c>
      <c r="E83" s="85" t="str">
        <f>'11+'!E159</f>
        <v>01 3 02 76030</v>
      </c>
      <c r="F83" s="85" t="str">
        <f>'11+'!F159</f>
        <v>310</v>
      </c>
      <c r="G83" s="88">
        <f>+G84</f>
        <v>3017.6</v>
      </c>
      <c r="H83" s="88">
        <f>+H84</f>
        <v>3049.2</v>
      </c>
    </row>
    <row r="84" spans="1:8" ht="63">
      <c r="A84" s="86" t="str">
        <f>'11+'!A160</f>
        <v>Пособия, коменсации, меры социальной поддержки насления по публичным нормативным обязательствам</v>
      </c>
      <c r="B84" s="86"/>
      <c r="C84" s="85" t="str">
        <f>'11+'!C160</f>
        <v>10</v>
      </c>
      <c r="D84" s="85" t="str">
        <f>'11+'!D160</f>
        <v>03</v>
      </c>
      <c r="E84" s="85" t="str">
        <f>'11+'!E160</f>
        <v>01 3 02 76030</v>
      </c>
      <c r="F84" s="85" t="str">
        <f>'11+'!F160</f>
        <v>313</v>
      </c>
      <c r="G84" s="89">
        <f>+'12'!G155</f>
        <v>3017.6</v>
      </c>
      <c r="H84" s="89">
        <f>+'12'!H155</f>
        <v>3049.2</v>
      </c>
    </row>
    <row r="85" spans="1:8">
      <c r="A85" s="87" t="str">
        <f>+'12'!A156</f>
        <v>"Охрана семьи и детства"</v>
      </c>
      <c r="B85" s="87"/>
      <c r="C85" s="184" t="str">
        <f>+'12'!C156</f>
        <v>10</v>
      </c>
      <c r="D85" s="184" t="str">
        <f>+'12'!D156</f>
        <v>04</v>
      </c>
      <c r="E85" s="184" t="str">
        <f>+'12'!E156</f>
        <v>01 2 00 00000</v>
      </c>
      <c r="F85" s="184">
        <f>+'12'!F156</f>
        <v>0</v>
      </c>
      <c r="G85" s="184">
        <f>+'12'!G156</f>
        <v>17304.599999999999</v>
      </c>
      <c r="H85" s="184">
        <f>+'12'!H156</f>
        <v>17415.900000000001</v>
      </c>
    </row>
    <row r="86" spans="1:8" ht="63">
      <c r="A86" s="87" t="str">
        <f>+'12'!A157</f>
        <v>Основное мероприятие: Социальные гарантии гражданам, осуществляющих уход за детьми до 1,5 лет</v>
      </c>
      <c r="B86" s="87"/>
      <c r="C86" s="184" t="str">
        <f>+'12'!C157</f>
        <v>10</v>
      </c>
      <c r="D86" s="184" t="str">
        <f>+'12'!D157</f>
        <v>04</v>
      </c>
      <c r="E86" s="184" t="str">
        <f>+'12'!E157</f>
        <v>01 2 02 00000</v>
      </c>
      <c r="F86" s="184">
        <f>+'12'!F157</f>
        <v>0</v>
      </c>
      <c r="G86" s="184">
        <f>+'12'!G157</f>
        <v>17304.599999999999</v>
      </c>
      <c r="H86" s="184">
        <f>+'12'!H157</f>
        <v>17415.900000000001</v>
      </c>
    </row>
    <row r="87" spans="1:8" ht="141.75">
      <c r="A87" s="87" t="str">
        <f>+'12'!A158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87" s="87"/>
      <c r="C87" s="184" t="str">
        <f>+'12'!C158</f>
        <v>10</v>
      </c>
      <c r="D87" s="184" t="str">
        <f>+'12'!D158</f>
        <v>04</v>
      </c>
      <c r="E87" s="184" t="str">
        <f>+'12'!E158</f>
        <v>01 2 02 53800</v>
      </c>
      <c r="F87" s="184">
        <f>+'12'!F158</f>
        <v>0</v>
      </c>
      <c r="G87" s="184">
        <f>+'12'!G158</f>
        <v>17304.599999999999</v>
      </c>
      <c r="H87" s="184">
        <f>+'12'!H158</f>
        <v>17415.900000000001</v>
      </c>
    </row>
    <row r="88" spans="1:8" ht="31.5">
      <c r="A88" s="87" t="str">
        <f>+'12'!A159</f>
        <v>Социальное обеспечение и иные выплаты населению</v>
      </c>
      <c r="B88" s="87"/>
      <c r="C88" s="184" t="str">
        <f>+'12'!C159</f>
        <v>10</v>
      </c>
      <c r="D88" s="184" t="str">
        <f>+'12'!D159</f>
        <v>04</v>
      </c>
      <c r="E88" s="184" t="str">
        <f>+'12'!E159</f>
        <v>01 2 02 53800</v>
      </c>
      <c r="F88" s="184" t="str">
        <f>+'12'!F159</f>
        <v>300</v>
      </c>
      <c r="G88" s="184">
        <f>+'12'!G159</f>
        <v>17304.599999999999</v>
      </c>
      <c r="H88" s="184">
        <f>+'12'!H159</f>
        <v>17415.900000000001</v>
      </c>
    </row>
    <row r="89" spans="1:8" ht="31.5">
      <c r="A89" s="87" t="str">
        <f>+'12'!A160</f>
        <v>Публичные нормативные социальные выплаты гражданам</v>
      </c>
      <c r="B89" s="87"/>
      <c r="C89" s="184" t="str">
        <f>+'12'!C160</f>
        <v>10</v>
      </c>
      <c r="D89" s="184" t="str">
        <f>+'12'!D160</f>
        <v>04</v>
      </c>
      <c r="E89" s="184" t="str">
        <f>+'12'!E160</f>
        <v>01 2 02 53800</v>
      </c>
      <c r="F89" s="184" t="str">
        <f>+'12'!F160</f>
        <v>310</v>
      </c>
      <c r="G89" s="184">
        <f>+'12'!G160</f>
        <v>17304.599999999999</v>
      </c>
      <c r="H89" s="184">
        <f>+'12'!H160</f>
        <v>17415.900000000001</v>
      </c>
    </row>
    <row r="90" spans="1:8" ht="63">
      <c r="A90" s="87" t="str">
        <f>+'12'!A161</f>
        <v>Пособия и компесации, меры социальной поддержки по публичным нормативным обязательствам</v>
      </c>
      <c r="B90" s="87"/>
      <c r="C90" s="184" t="str">
        <f>+'12'!C161</f>
        <v>10</v>
      </c>
      <c r="D90" s="184" t="str">
        <f>+'12'!D161</f>
        <v>04</v>
      </c>
      <c r="E90" s="184" t="str">
        <f>+'12'!E161</f>
        <v>01 2 02 53800</v>
      </c>
      <c r="F90" s="184" t="str">
        <f>+'12'!F161</f>
        <v>313</v>
      </c>
      <c r="G90" s="184">
        <f>+'12'!G161</f>
        <v>17304.599999999999</v>
      </c>
      <c r="H90" s="184">
        <f>+'12'!H161</f>
        <v>17415.900000000001</v>
      </c>
    </row>
    <row r="91" spans="1:8" ht="31.5">
      <c r="A91" s="86" t="str">
        <f>'11+'!A167</f>
        <v>Другие вопросы в области социальной политики</v>
      </c>
      <c r="B91" s="86"/>
      <c r="C91" s="85" t="str">
        <f>'11+'!C167</f>
        <v>10</v>
      </c>
      <c r="D91" s="85" t="str">
        <f>'11+'!D167</f>
        <v>06</v>
      </c>
      <c r="E91" s="85" t="str">
        <f>'11+'!E167</f>
        <v xml:space="preserve">         </v>
      </c>
      <c r="F91" s="85" t="str">
        <f>'11+'!F167</f>
        <v xml:space="preserve">   </v>
      </c>
      <c r="G91" s="88">
        <f>+G92</f>
        <v>3114.4300000000003</v>
      </c>
      <c r="H91" s="88">
        <f>+H92</f>
        <v>3116.03</v>
      </c>
    </row>
    <row r="92" spans="1:8" ht="63">
      <c r="A92" s="86" t="str">
        <f>'11+'!A168</f>
        <v>Подпрограмма "Обеспечение реализации муниципальной программы и прочие мероприятия"</v>
      </c>
      <c r="B92" s="86"/>
      <c r="C92" s="85">
        <f>'11+'!C168</f>
        <v>10</v>
      </c>
      <c r="D92" s="85" t="str">
        <f>'11+'!D168</f>
        <v>06</v>
      </c>
      <c r="E92" s="85" t="str">
        <f>'11+'!E168</f>
        <v>01 4 00 00000</v>
      </c>
      <c r="F92" s="85" t="str">
        <f>'11+'!F168</f>
        <v xml:space="preserve">   </v>
      </c>
      <c r="G92" s="88">
        <f>+G93+G107</f>
        <v>3114.4300000000003</v>
      </c>
      <c r="H92" s="88">
        <f>+H93+H107</f>
        <v>3116.03</v>
      </c>
    </row>
    <row r="93" spans="1:8" ht="63">
      <c r="A93" s="86" t="str">
        <f>'11+'!A169</f>
        <v>Основное мероприятие:Обеспечение деятельности органа социальной защиты</v>
      </c>
      <c r="B93" s="86"/>
      <c r="C93" s="85">
        <f>'11+'!C169</f>
        <v>10</v>
      </c>
      <c r="D93" s="85" t="str">
        <f>'11+'!D169</f>
        <v>06</v>
      </c>
      <c r="E93" s="85" t="str">
        <f>'11+'!E169</f>
        <v>01 4 01 00000</v>
      </c>
      <c r="F93" s="85">
        <f>'11+'!F169</f>
        <v>0</v>
      </c>
      <c r="G93" s="88">
        <f>+G94</f>
        <v>2852.4300000000003</v>
      </c>
      <c r="H93" s="88">
        <f>+H94</f>
        <v>2852.4300000000003</v>
      </c>
    </row>
    <row r="94" spans="1:8" ht="47.25">
      <c r="A94" s="86" t="str">
        <f>'11+'!A170</f>
        <v>Обеспечение деятельности органов местного самоуправления</v>
      </c>
      <c r="B94" s="86"/>
      <c r="C94" s="85">
        <f>'11+'!C170</f>
        <v>10</v>
      </c>
      <c r="D94" s="85" t="str">
        <f>'11+'!D170</f>
        <v>06</v>
      </c>
      <c r="E94" s="85" t="str">
        <f>'11+'!E170</f>
        <v>01 4 01 00019</v>
      </c>
      <c r="F94" s="85" t="str">
        <f>'11+'!F170</f>
        <v xml:space="preserve">   </v>
      </c>
      <c r="G94" s="88">
        <f>+G95+G99+G103</f>
        <v>2852.4300000000003</v>
      </c>
      <c r="H94" s="88">
        <f>+H95+H99+H103</f>
        <v>2852.4300000000003</v>
      </c>
    </row>
    <row r="95" spans="1:8" ht="47.25">
      <c r="A95" s="86" t="str">
        <f>'11+'!A171</f>
        <v>Расходы на выплаты персоналу государственных (муниципальных) органов</v>
      </c>
      <c r="B95" s="86"/>
      <c r="C95" s="85">
        <f>'11+'!C171</f>
        <v>10</v>
      </c>
      <c r="D95" s="85" t="str">
        <f>'11+'!D171</f>
        <v>06</v>
      </c>
      <c r="E95" s="85" t="str">
        <f>'11+'!E171</f>
        <v>01 4 01 00019</v>
      </c>
      <c r="F95" s="85" t="str">
        <f>'11+'!F171</f>
        <v>120</v>
      </c>
      <c r="G95" s="88">
        <f>+G96+G97+G98</f>
        <v>2632.4300000000003</v>
      </c>
      <c r="H95" s="88">
        <f>+H96+H97+H98</f>
        <v>2632.4300000000003</v>
      </c>
    </row>
    <row r="96" spans="1:8" ht="31.5">
      <c r="A96" s="86" t="str">
        <f>'11+'!A172</f>
        <v>Фонд оплаты труда и страховые взносы</v>
      </c>
      <c r="B96" s="86"/>
      <c r="C96" s="85">
        <f>'11+'!C172</f>
        <v>10</v>
      </c>
      <c r="D96" s="85" t="str">
        <f>'11+'!D172</f>
        <v>06</v>
      </c>
      <c r="E96" s="85" t="str">
        <f>'11+'!E172</f>
        <v>01 4 01 00019</v>
      </c>
      <c r="F96" s="85" t="str">
        <f>'11+'!F172</f>
        <v>121</v>
      </c>
      <c r="G96" s="89">
        <f>+'12'!G167</f>
        <v>2009.39</v>
      </c>
      <c r="H96" s="89">
        <f>+'12'!H167</f>
        <v>2009.39</v>
      </c>
    </row>
    <row r="97" spans="1:8" ht="47.25">
      <c r="A97" s="86" t="str">
        <f>'11+'!A173</f>
        <v>Иные выплаты персоналу, за исключением фонда оплаты труда</v>
      </c>
      <c r="B97" s="86"/>
      <c r="C97" s="85">
        <f>'11+'!C173</f>
        <v>10</v>
      </c>
      <c r="D97" s="85" t="str">
        <f>'11+'!D173</f>
        <v>06</v>
      </c>
      <c r="E97" s="85" t="str">
        <f>'11+'!E173</f>
        <v>01 4 01 00019</v>
      </c>
      <c r="F97" s="85" t="str">
        <f>'11+'!F173</f>
        <v>122</v>
      </c>
      <c r="G97" s="89">
        <f>+'12'!G168</f>
        <v>16.2</v>
      </c>
      <c r="H97" s="89">
        <f>+'12'!H168</f>
        <v>16.2</v>
      </c>
    </row>
    <row r="98" spans="1:8" ht="94.5">
      <c r="A98" s="86" t="str">
        <f>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8" s="86"/>
      <c r="C98" s="85">
        <f>'11+'!C174</f>
        <v>10</v>
      </c>
      <c r="D98" s="85" t="str">
        <f>'11+'!D174</f>
        <v>06</v>
      </c>
      <c r="E98" s="85" t="str">
        <f>'11+'!E174</f>
        <v>01 4 01 00019</v>
      </c>
      <c r="F98" s="85" t="str">
        <f>'11+'!F174</f>
        <v>129</v>
      </c>
      <c r="G98" s="89">
        <f>+'12'!G169</f>
        <v>606.84</v>
      </c>
      <c r="H98" s="89">
        <f>+'12'!H169</f>
        <v>606.84</v>
      </c>
    </row>
    <row r="99" spans="1:8" ht="47.25">
      <c r="A99" s="86" t="str">
        <f>'11+'!A175</f>
        <v>Закупка товаров, работ и услуг для государственных (муниципальных) нужд</v>
      </c>
      <c r="B99" s="86"/>
      <c r="C99" s="85">
        <f>'11+'!C175</f>
        <v>10</v>
      </c>
      <c r="D99" s="85" t="str">
        <f>'11+'!D175</f>
        <v>06</v>
      </c>
      <c r="E99" s="85" t="str">
        <f>'11+'!E175</f>
        <v>01 4 01 00019</v>
      </c>
      <c r="F99" s="85" t="str">
        <f>'11+'!F175</f>
        <v>200</v>
      </c>
      <c r="G99" s="88">
        <f>+G100</f>
        <v>200</v>
      </c>
      <c r="H99" s="88">
        <f>+H100</f>
        <v>200</v>
      </c>
    </row>
    <row r="100" spans="1:8" ht="47.25">
      <c r="A100" s="86" t="str">
        <f>'11+'!A176</f>
        <v>Иные закупки товаров, работ и услуг для государственных (муниципальных) нужд</v>
      </c>
      <c r="B100" s="86"/>
      <c r="C100" s="85">
        <f>'11+'!C176</f>
        <v>10</v>
      </c>
      <c r="D100" s="85" t="str">
        <f>'11+'!D176</f>
        <v>06</v>
      </c>
      <c r="E100" s="85" t="str">
        <f>'11+'!E176</f>
        <v>01 4 01 00019</v>
      </c>
      <c r="F100" s="85" t="str">
        <f>'11+'!F176</f>
        <v>240</v>
      </c>
      <c r="G100" s="88">
        <f>+G101+G102</f>
        <v>200</v>
      </c>
      <c r="H100" s="88">
        <f>+H101+H102</f>
        <v>200</v>
      </c>
    </row>
    <row r="101" spans="1:8" ht="47.25">
      <c r="A101" s="86" t="str">
        <f>'11+'!A177</f>
        <v>Закупка товаров, работ, услкг в сфере информационно- коммуникационных технологий</v>
      </c>
      <c r="B101" s="86"/>
      <c r="C101" s="85">
        <f>'11+'!C177</f>
        <v>10</v>
      </c>
      <c r="D101" s="85" t="str">
        <f>'11+'!D177</f>
        <v>06</v>
      </c>
      <c r="E101" s="85" t="str">
        <f>'11+'!E177</f>
        <v>01 4 01 00019</v>
      </c>
      <c r="F101" s="85" t="str">
        <f>'11+'!F177</f>
        <v>242</v>
      </c>
      <c r="G101" s="89">
        <f>+'12'!G172</f>
        <v>172</v>
      </c>
      <c r="H101" s="89">
        <f>+'12'!H172</f>
        <v>172</v>
      </c>
    </row>
    <row r="102" spans="1:8" ht="47.25">
      <c r="A102" s="86" t="str">
        <f>'11+'!A178</f>
        <v>Прочая закупка товаров, работ и услуг для государственных (муниципальных) нужд</v>
      </c>
      <c r="B102" s="86"/>
      <c r="C102" s="85">
        <f>'11+'!C178</f>
        <v>10</v>
      </c>
      <c r="D102" s="85" t="str">
        <f>'11+'!D178</f>
        <v>06</v>
      </c>
      <c r="E102" s="85" t="str">
        <f>'11+'!E178</f>
        <v>01 4 01 00019</v>
      </c>
      <c r="F102" s="85" t="str">
        <f>'11+'!F178</f>
        <v>244</v>
      </c>
      <c r="G102" s="89">
        <f>+'12'!G173</f>
        <v>28</v>
      </c>
      <c r="H102" s="89">
        <f>+'12'!H173</f>
        <v>28</v>
      </c>
    </row>
    <row r="103" spans="1:8">
      <c r="A103" s="86" t="str">
        <f>'11+'!A179</f>
        <v>Иные бюджетные ассигнования</v>
      </c>
      <c r="B103" s="86"/>
      <c r="C103" s="85">
        <f>'11+'!C179</f>
        <v>10</v>
      </c>
      <c r="D103" s="85" t="str">
        <f>'11+'!D179</f>
        <v>06</v>
      </c>
      <c r="E103" s="85" t="str">
        <f>'11+'!E179</f>
        <v>01 4 01 00019</v>
      </c>
      <c r="F103" s="85" t="str">
        <f>'11+'!F179</f>
        <v>800</v>
      </c>
      <c r="G103" s="88">
        <f>+G104</f>
        <v>20</v>
      </c>
      <c r="H103" s="88">
        <f>+H104</f>
        <v>20</v>
      </c>
    </row>
    <row r="104" spans="1:8" ht="31.5">
      <c r="A104" s="86" t="str">
        <f>'11+'!A180</f>
        <v>Уплата налогов, сборов, и иных платежей</v>
      </c>
      <c r="B104" s="86"/>
      <c r="C104" s="85">
        <f>'11+'!C180</f>
        <v>10</v>
      </c>
      <c r="D104" s="85" t="str">
        <f>'11+'!D180</f>
        <v>06</v>
      </c>
      <c r="E104" s="85" t="str">
        <f>'11+'!E180</f>
        <v>01 4 01 00019</v>
      </c>
      <c r="F104" s="85" t="str">
        <f>'11+'!F180</f>
        <v>850</v>
      </c>
      <c r="G104" s="88">
        <f>+G105+G106</f>
        <v>20</v>
      </c>
      <c r="H104" s="88">
        <f>+H105+H106</f>
        <v>20</v>
      </c>
    </row>
    <row r="105" spans="1:8" ht="47.25">
      <c r="A105" s="86" t="str">
        <f>'11+'!A181</f>
        <v>Уплата налога на имущество организаций и земельного налога</v>
      </c>
      <c r="B105" s="86"/>
      <c r="C105" s="85">
        <f>'11+'!C181</f>
        <v>10</v>
      </c>
      <c r="D105" s="85" t="str">
        <f>'11+'!D181</f>
        <v>06</v>
      </c>
      <c r="E105" s="85" t="str">
        <f>'11+'!E181</f>
        <v>01 4 01 00019</v>
      </c>
      <c r="F105" s="85" t="str">
        <f>'11+'!F181</f>
        <v>851</v>
      </c>
      <c r="G105" s="89">
        <f>+'12'!G176</f>
        <v>20</v>
      </c>
      <c r="H105" s="89">
        <f>+'12'!H176</f>
        <v>20</v>
      </c>
    </row>
    <row r="106" spans="1:8" s="185" customFormat="1" ht="26.25" hidden="1" customHeight="1">
      <c r="A106" s="186" t="str">
        <f>+'11+'!A182</f>
        <v>Уплата иных платежей</v>
      </c>
      <c r="B106" s="184"/>
      <c r="C106" s="184">
        <f>+'11+'!C182</f>
        <v>10</v>
      </c>
      <c r="D106" s="184" t="str">
        <f>+'11+'!D182</f>
        <v>06</v>
      </c>
      <c r="E106" s="184" t="str">
        <f>+'11+'!E182</f>
        <v>01 4 01 00019</v>
      </c>
      <c r="F106" s="184" t="str">
        <f>+'11+'!F182</f>
        <v>853</v>
      </c>
      <c r="G106" s="89">
        <f>+'12'!G177</f>
        <v>0</v>
      </c>
      <c r="H106" s="89">
        <f>+'12'!H177</f>
        <v>0</v>
      </c>
    </row>
    <row r="107" spans="1:8" ht="94.5">
      <c r="A107" s="86" t="str">
        <f>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107" s="86"/>
      <c r="C107" s="85">
        <f>'11+'!C183</f>
        <v>10</v>
      </c>
      <c r="D107" s="85" t="str">
        <f>'11+'!D183</f>
        <v>06</v>
      </c>
      <c r="E107" s="85" t="str">
        <f>'11+'!E183</f>
        <v>01 4 02 00000</v>
      </c>
      <c r="F107" s="85">
        <f>'11+'!F183</f>
        <v>0</v>
      </c>
      <c r="G107" s="88">
        <f>+G108</f>
        <v>262</v>
      </c>
      <c r="H107" s="88">
        <f>+H108</f>
        <v>263.60000000000002</v>
      </c>
    </row>
    <row r="108" spans="1:8" ht="94.5">
      <c r="A108" s="86" t="str">
        <f>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108" s="86"/>
      <c r="C108" s="85" t="str">
        <f>'11+'!C184</f>
        <v>10</v>
      </c>
      <c r="D108" s="85" t="str">
        <f>'11+'!D184</f>
        <v>06</v>
      </c>
      <c r="E108" s="85" t="str">
        <f>'11+'!E184</f>
        <v>01 4 02 76040</v>
      </c>
      <c r="F108" s="85" t="str">
        <f>'11+'!F184</f>
        <v xml:space="preserve">   </v>
      </c>
      <c r="G108" s="88">
        <f>+G109+G112</f>
        <v>262</v>
      </c>
      <c r="H108" s="88">
        <f>+H109+H112</f>
        <v>263.60000000000002</v>
      </c>
    </row>
    <row r="109" spans="1:8" hidden="1">
      <c r="A109" s="86" t="str">
        <f>'11+'!A185</f>
        <v>Межбюджетные трансферты</v>
      </c>
      <c r="B109" s="86"/>
      <c r="C109" s="85" t="str">
        <f>'11+'!C185</f>
        <v>10</v>
      </c>
      <c r="D109" s="85" t="str">
        <f>'11+'!D185</f>
        <v>06</v>
      </c>
      <c r="E109" s="85" t="str">
        <f>'11+'!E185</f>
        <v>01 4 02 76040</v>
      </c>
      <c r="F109" s="85" t="str">
        <f>'11+'!F185</f>
        <v>100</v>
      </c>
      <c r="G109" s="88">
        <f>+G110</f>
        <v>0</v>
      </c>
      <c r="H109" s="88">
        <f>+H110</f>
        <v>0</v>
      </c>
    </row>
    <row r="110" spans="1:8" ht="31.5" hidden="1">
      <c r="A110" s="86" t="str">
        <f>'11+'!A186</f>
        <v>Расходы на выплаты персоналу казенных учреждений</v>
      </c>
      <c r="B110" s="86"/>
      <c r="C110" s="85" t="str">
        <f>'11+'!C186</f>
        <v>10</v>
      </c>
      <c r="D110" s="85" t="str">
        <f>'11+'!D186</f>
        <v>06</v>
      </c>
      <c r="E110" s="85" t="str">
        <f>'11+'!E186</f>
        <v>01 4 02 76040</v>
      </c>
      <c r="F110" s="85" t="str">
        <f>'11+'!F186</f>
        <v>110</v>
      </c>
      <c r="G110" s="88">
        <f>+G111</f>
        <v>0</v>
      </c>
      <c r="H110" s="88">
        <f>+H111</f>
        <v>0</v>
      </c>
    </row>
    <row r="111" spans="1:8" ht="47.25" hidden="1">
      <c r="A111" s="86" t="str">
        <f>'11+'!A187</f>
        <v>Иные выплаты персоналу, за исключением фонда оплаты труда</v>
      </c>
      <c r="B111" s="86"/>
      <c r="C111" s="85" t="str">
        <f>'11+'!C187</f>
        <v>10</v>
      </c>
      <c r="D111" s="85" t="str">
        <f>'11+'!D187</f>
        <v>06</v>
      </c>
      <c r="E111" s="85" t="str">
        <f>'11+'!E187</f>
        <v>01 4 02 76040</v>
      </c>
      <c r="F111" s="85" t="str">
        <f>'11+'!F187</f>
        <v>112</v>
      </c>
      <c r="G111" s="89">
        <f>+'12'!G182</f>
        <v>0</v>
      </c>
      <c r="H111" s="89">
        <f>+'12'!H182</f>
        <v>0</v>
      </c>
    </row>
    <row r="112" spans="1:8" ht="47.25">
      <c r="A112" s="86" t="str">
        <f>'11+'!A188</f>
        <v>Закупка товаров, работ и услуг для государственных (муниципальных) нужд</v>
      </c>
      <c r="B112" s="86"/>
      <c r="C112" s="85">
        <f>'11+'!C188</f>
        <v>10</v>
      </c>
      <c r="D112" s="85" t="str">
        <f>'11+'!D188</f>
        <v>06</v>
      </c>
      <c r="E112" s="85" t="str">
        <f>'11+'!E188</f>
        <v>01 4 02 76040</v>
      </c>
      <c r="F112" s="85" t="str">
        <f>'11+'!F188</f>
        <v>200</v>
      </c>
      <c r="G112" s="88">
        <f>+G113+G114</f>
        <v>262</v>
      </c>
      <c r="H112" s="88">
        <f>+H113+H114</f>
        <v>263.60000000000002</v>
      </c>
    </row>
    <row r="113" spans="1:8" ht="47.25" hidden="1">
      <c r="A113" s="86" t="str">
        <f>'11+'!A189</f>
        <v>Закупка товаров, работ, услкг в сфере информационно- коммуникационных технологий</v>
      </c>
      <c r="B113" s="86"/>
      <c r="C113" s="85" t="str">
        <f>'11+'!C189</f>
        <v>10</v>
      </c>
      <c r="D113" s="85" t="str">
        <f>'11+'!D189</f>
        <v>06</v>
      </c>
      <c r="E113" s="85" t="str">
        <f>'11+'!E189</f>
        <v>01 4 02 76040</v>
      </c>
      <c r="F113" s="85" t="str">
        <f>'11+'!F189</f>
        <v>242</v>
      </c>
      <c r="G113" s="89">
        <f>+'12'!G184</f>
        <v>0</v>
      </c>
      <c r="H113" s="89">
        <f>+'12'!H184</f>
        <v>0</v>
      </c>
    </row>
    <row r="114" spans="1:8" ht="47.25">
      <c r="A114" s="86" t="str">
        <f>'11+'!A190</f>
        <v>Прочая закупка товаров, работ и услуг для государственных (муниципальных) нужд</v>
      </c>
      <c r="B114" s="86"/>
      <c r="C114" s="85" t="str">
        <f>'11+'!C190</f>
        <v>10</v>
      </c>
      <c r="D114" s="85" t="str">
        <f>'11+'!D190</f>
        <v>06</v>
      </c>
      <c r="E114" s="85" t="str">
        <f>'11+'!E190</f>
        <v>01 4 02 76040</v>
      </c>
      <c r="F114" s="85" t="str">
        <f>'11+'!F190</f>
        <v>244</v>
      </c>
      <c r="G114" s="89">
        <f>+'12'!G185</f>
        <v>262</v>
      </c>
      <c r="H114" s="89">
        <f>+'12'!H185</f>
        <v>263.60000000000002</v>
      </c>
    </row>
    <row r="115" spans="1:8" ht="31.5">
      <c r="A115" s="86" t="s">
        <v>785</v>
      </c>
      <c r="B115" s="86"/>
      <c r="C115" s="85"/>
      <c r="D115" s="85"/>
      <c r="E115" s="85" t="s">
        <v>399</v>
      </c>
      <c r="F115" s="85"/>
      <c r="G115" s="88">
        <f>G116+G122+G128</f>
        <v>80</v>
      </c>
      <c r="H115" s="88">
        <f>H116+H122+H128</f>
        <v>30</v>
      </c>
    </row>
    <row r="116" spans="1:8" ht="63" hidden="1">
      <c r="A116" s="86" t="str">
        <f>+'11+'!A429</f>
        <v>Предупреждение и ликвидация последствий чрезвычайных ситуаций реализация мер пожарной безопасности</v>
      </c>
      <c r="B116" s="86"/>
      <c r="C116" s="85" t="str">
        <f>+'11+'!C429</f>
        <v>01</v>
      </c>
      <c r="D116" s="85" t="str">
        <f>+'11+'!D429</f>
        <v>04</v>
      </c>
      <c r="E116" s="85" t="str">
        <f>+'11+'!E429</f>
        <v>77 1 00 00000</v>
      </c>
      <c r="F116" s="85">
        <f>+'11+'!F429</f>
        <v>0</v>
      </c>
      <c r="G116" s="88">
        <f t="shared" ref="G116:H120" si="3">+G117</f>
        <v>0</v>
      </c>
      <c r="H116" s="88">
        <f t="shared" si="3"/>
        <v>0</v>
      </c>
    </row>
    <row r="117" spans="1:8" ht="31.5" hidden="1">
      <c r="A117" s="86" t="str">
        <f>+'11+'!A430</f>
        <v>Основное мероприятие : "резервные фонды"</v>
      </c>
      <c r="B117" s="86"/>
      <c r="C117" s="85" t="str">
        <f>+'11+'!C430</f>
        <v>01</v>
      </c>
      <c r="D117" s="85" t="str">
        <f>+'11+'!D430</f>
        <v>04</v>
      </c>
      <c r="E117" s="85" t="str">
        <f>+'11+'!E430</f>
        <v>77 1 01 00000</v>
      </c>
      <c r="F117" s="85">
        <f>+'11+'!F430</f>
        <v>0</v>
      </c>
      <c r="G117" s="88">
        <f t="shared" si="3"/>
        <v>0</v>
      </c>
      <c r="H117" s="88">
        <f t="shared" si="3"/>
        <v>0</v>
      </c>
    </row>
    <row r="118" spans="1:8" hidden="1">
      <c r="A118" s="86" t="str">
        <f>+'11+'!A431</f>
        <v>Резервные средства</v>
      </c>
      <c r="B118" s="86"/>
      <c r="C118" s="85" t="str">
        <f>+'11+'!C431</f>
        <v>01</v>
      </c>
      <c r="D118" s="85" t="str">
        <f>+'11+'!D431</f>
        <v>04</v>
      </c>
      <c r="E118" s="85" t="str">
        <f>+'11+'!E431</f>
        <v>77 1 01 07008</v>
      </c>
      <c r="F118" s="85">
        <f>+'11+'!F431</f>
        <v>0</v>
      </c>
      <c r="G118" s="88">
        <f t="shared" si="3"/>
        <v>0</v>
      </c>
      <c r="H118" s="88">
        <f t="shared" si="3"/>
        <v>0</v>
      </c>
    </row>
    <row r="119" spans="1:8" ht="47.25" hidden="1">
      <c r="A119" s="86" t="str">
        <f>+'11+'!A432</f>
        <v>Закупка товаров, работ и услуг для государственных (муниципальных) нужд</v>
      </c>
      <c r="B119" s="86"/>
      <c r="C119" s="85" t="str">
        <f>+'11+'!C432</f>
        <v>01</v>
      </c>
      <c r="D119" s="85" t="str">
        <f>+'11+'!D432</f>
        <v>04</v>
      </c>
      <c r="E119" s="85" t="str">
        <f>+'11+'!E432</f>
        <v>77 1 01 07008</v>
      </c>
      <c r="F119" s="85" t="str">
        <f>+'11+'!F432</f>
        <v>200</v>
      </c>
      <c r="G119" s="88">
        <f t="shared" si="3"/>
        <v>0</v>
      </c>
      <c r="H119" s="88">
        <f t="shared" si="3"/>
        <v>0</v>
      </c>
    </row>
    <row r="120" spans="1:8" ht="47.25" hidden="1">
      <c r="A120" s="86" t="str">
        <f>+'11+'!A433</f>
        <v>Иные закупки товаров, работ и услуг для государственных (муниципальных) нужд</v>
      </c>
      <c r="B120" s="86"/>
      <c r="C120" s="85" t="str">
        <f>+'11+'!C433</f>
        <v>01</v>
      </c>
      <c r="D120" s="85" t="str">
        <f>+'11+'!D433</f>
        <v>04</v>
      </c>
      <c r="E120" s="85" t="str">
        <f>+'11+'!E433</f>
        <v>77 1 01 07008</v>
      </c>
      <c r="F120" s="85" t="str">
        <f>+'11+'!F433</f>
        <v>240</v>
      </c>
      <c r="G120" s="88">
        <f t="shared" si="3"/>
        <v>0</v>
      </c>
      <c r="H120" s="88">
        <f t="shared" si="3"/>
        <v>0</v>
      </c>
    </row>
    <row r="121" spans="1:8" ht="47.25" hidden="1">
      <c r="A121" s="86" t="str">
        <f>+'11+'!A434</f>
        <v>Прочая закупка товаров, работ и услуг для государственных (муниципальных) нужд</v>
      </c>
      <c r="B121" s="86"/>
      <c r="C121" s="85" t="str">
        <f>+'11+'!C434</f>
        <v>01</v>
      </c>
      <c r="D121" s="85" t="str">
        <f>+'11+'!D434</f>
        <v>04</v>
      </c>
      <c r="E121" s="85" t="str">
        <f>+'11+'!E434</f>
        <v>77 1 01 07008</v>
      </c>
      <c r="F121" s="85" t="str">
        <f>+'11+'!F434</f>
        <v>244</v>
      </c>
      <c r="G121" s="89"/>
      <c r="H121" s="89"/>
    </row>
    <row r="122" spans="1:8" hidden="1">
      <c r="A122" s="86" t="str">
        <f>+'11+'!A441</f>
        <v>Резервные фонды</v>
      </c>
      <c r="B122" s="86"/>
      <c r="C122" s="85" t="str">
        <f>+'11+'!C441</f>
        <v>01</v>
      </c>
      <c r="D122" s="85" t="str">
        <f>+'11+'!D441</f>
        <v>11</v>
      </c>
      <c r="E122" s="85" t="str">
        <f>+'11+'!E441</f>
        <v xml:space="preserve">         </v>
      </c>
      <c r="F122" s="85" t="str">
        <f>+'11+'!F441</f>
        <v xml:space="preserve">   </v>
      </c>
      <c r="G122" s="88">
        <f t="shared" ref="G122:H126" si="4">+G123</f>
        <v>0</v>
      </c>
      <c r="H122" s="88">
        <f t="shared" si="4"/>
        <v>0</v>
      </c>
    </row>
    <row r="123" spans="1:8" hidden="1">
      <c r="A123" s="86" t="str">
        <f>+'11+'!A442</f>
        <v>Программа "Безопасность"</v>
      </c>
      <c r="B123" s="86"/>
      <c r="C123" s="85" t="str">
        <f>+'11+'!C442</f>
        <v>01</v>
      </c>
      <c r="D123" s="85" t="str">
        <f>+'11+'!D442</f>
        <v>11</v>
      </c>
      <c r="E123" s="85" t="str">
        <f>+'11+'!E442</f>
        <v>77 0 00 00000</v>
      </c>
      <c r="F123" s="85" t="str">
        <f>+'11+'!F442</f>
        <v xml:space="preserve">   </v>
      </c>
      <c r="G123" s="88">
        <f t="shared" si="4"/>
        <v>0</v>
      </c>
      <c r="H123" s="88">
        <f t="shared" si="4"/>
        <v>0</v>
      </c>
    </row>
    <row r="124" spans="1:8" ht="63" hidden="1">
      <c r="A124" s="86" t="str">
        <f>+'11+'!A443</f>
        <v>Предупреждение и ликвидация последствий чрезвычайных ситуаций реализация мер пожарной безопасности</v>
      </c>
      <c r="B124" s="86"/>
      <c r="C124" s="85" t="str">
        <f>+'11+'!C443</f>
        <v>01</v>
      </c>
      <c r="D124" s="85" t="str">
        <f>+'11+'!D443</f>
        <v>11</v>
      </c>
      <c r="E124" s="85" t="str">
        <f>+'11+'!E443</f>
        <v>77 1 00 00000</v>
      </c>
      <c r="F124" s="85" t="str">
        <f>+'11+'!F443</f>
        <v xml:space="preserve">   </v>
      </c>
      <c r="G124" s="88">
        <f t="shared" si="4"/>
        <v>0</v>
      </c>
      <c r="H124" s="88">
        <f t="shared" si="4"/>
        <v>0</v>
      </c>
    </row>
    <row r="125" spans="1:8" ht="31.5" hidden="1">
      <c r="A125" s="86" t="str">
        <f>+'11+'!A444</f>
        <v>Основное мероприятие : "резервные фонды"</v>
      </c>
      <c r="B125" s="86"/>
      <c r="C125" s="85" t="str">
        <f>+'11+'!C444</f>
        <v>01</v>
      </c>
      <c r="D125" s="85" t="str">
        <f>+'11+'!D444</f>
        <v>11</v>
      </c>
      <c r="E125" s="85" t="str">
        <f>+'11+'!E444</f>
        <v>77 1 01 00000</v>
      </c>
      <c r="F125" s="85">
        <f>+'11+'!F444</f>
        <v>0</v>
      </c>
      <c r="G125" s="88">
        <f t="shared" si="4"/>
        <v>0</v>
      </c>
      <c r="H125" s="88">
        <f t="shared" si="4"/>
        <v>0</v>
      </c>
    </row>
    <row r="126" spans="1:8" hidden="1">
      <c r="A126" s="86" t="str">
        <f>+'11+'!A445</f>
        <v>Иные бюджетные ассигнования</v>
      </c>
      <c r="B126" s="86"/>
      <c r="C126" s="85" t="str">
        <f>+'11+'!C445</f>
        <v>01</v>
      </c>
      <c r="D126" s="85" t="str">
        <f>+'11+'!D445</f>
        <v>11</v>
      </c>
      <c r="E126" s="85" t="str">
        <f>+'11+'!E445</f>
        <v>77 1 01 07008</v>
      </c>
      <c r="F126" s="85" t="str">
        <f>+'11+'!F445</f>
        <v>300</v>
      </c>
      <c r="G126" s="88">
        <f t="shared" si="4"/>
        <v>0</v>
      </c>
      <c r="H126" s="88">
        <f t="shared" si="4"/>
        <v>0</v>
      </c>
    </row>
    <row r="127" spans="1:8" hidden="1">
      <c r="A127" s="86" t="str">
        <f>+'11+'!A446</f>
        <v>Резервные средства</v>
      </c>
      <c r="B127" s="86"/>
      <c r="C127" s="85" t="str">
        <f>+'11+'!C446</f>
        <v>01</v>
      </c>
      <c r="D127" s="85" t="str">
        <f>+'11+'!D446</f>
        <v>11</v>
      </c>
      <c r="E127" s="85" t="str">
        <f>+'11+'!E446</f>
        <v>77 1 01 07008</v>
      </c>
      <c r="F127" s="85" t="str">
        <f>+'11+'!F446</f>
        <v>360</v>
      </c>
      <c r="G127" s="89"/>
      <c r="H127" s="89"/>
    </row>
    <row r="128" spans="1:8" ht="31.5">
      <c r="A128" s="86" t="str">
        <f>+'11+'!A470</f>
        <v>Подпрограмма "Профилактика правонарушений"</v>
      </c>
      <c r="B128" s="86"/>
      <c r="C128" s="85" t="str">
        <f>+'11+'!C470</f>
        <v>01</v>
      </c>
      <c r="D128" s="85" t="str">
        <f>+'11+'!D470</f>
        <v>13</v>
      </c>
      <c r="E128" s="85" t="str">
        <f>+'11+'!E470</f>
        <v>02 2 00 00000</v>
      </c>
      <c r="F128" s="85" t="str">
        <f>+'11+'!F470</f>
        <v xml:space="preserve">   </v>
      </c>
      <c r="G128" s="88">
        <f t="shared" ref="G128:H131" si="5">+G129</f>
        <v>80</v>
      </c>
      <c r="H128" s="88">
        <f t="shared" si="5"/>
        <v>30</v>
      </c>
    </row>
    <row r="129" spans="1:8" ht="110.25">
      <c r="A129" s="86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29" s="86"/>
      <c r="C129" s="85" t="str">
        <f>+'11+'!C471</f>
        <v>01</v>
      </c>
      <c r="D129" s="85" t="str">
        <f>+'11+'!D471</f>
        <v>13</v>
      </c>
      <c r="E129" s="85" t="str">
        <f>+'11+'!E471</f>
        <v>02 2 01 00000</v>
      </c>
      <c r="F129" s="85">
        <f>+'11+'!F471</f>
        <v>0</v>
      </c>
      <c r="G129" s="88">
        <f t="shared" si="5"/>
        <v>80</v>
      </c>
      <c r="H129" s="88">
        <f t="shared" si="5"/>
        <v>30</v>
      </c>
    </row>
    <row r="130" spans="1:8" ht="47.25">
      <c r="A130" s="86" t="str">
        <f>+'11+'!A472</f>
        <v>Закупка товаров, работ и услуг для государственных (муниципальных) нужд</v>
      </c>
      <c r="B130" s="86"/>
      <c r="C130" s="85" t="str">
        <f>+'11+'!C472</f>
        <v>01</v>
      </c>
      <c r="D130" s="85" t="str">
        <f>+'11+'!D472</f>
        <v>13</v>
      </c>
      <c r="E130" s="85" t="str">
        <f>+'11+'!E472</f>
        <v>02 2 01 04016</v>
      </c>
      <c r="F130" s="85">
        <f>+'11+'!F472</f>
        <v>200</v>
      </c>
      <c r="G130" s="88">
        <f t="shared" si="5"/>
        <v>80</v>
      </c>
      <c r="H130" s="88">
        <f t="shared" si="5"/>
        <v>30</v>
      </c>
    </row>
    <row r="131" spans="1:8" ht="47.25">
      <c r="A131" s="86" t="str">
        <f>+'11+'!A473</f>
        <v>Иные закупки товаров, работ и услуг для государственных (муниципальных) нужд</v>
      </c>
      <c r="B131" s="86"/>
      <c r="C131" s="85" t="str">
        <f>+'11+'!C473</f>
        <v>01</v>
      </c>
      <c r="D131" s="85" t="str">
        <f>+'11+'!D473</f>
        <v>13</v>
      </c>
      <c r="E131" s="85" t="str">
        <f>+'11+'!E473</f>
        <v>02 2 01 04016</v>
      </c>
      <c r="F131" s="85">
        <f>+'11+'!F473</f>
        <v>240</v>
      </c>
      <c r="G131" s="88">
        <f t="shared" si="5"/>
        <v>80</v>
      </c>
      <c r="H131" s="88">
        <f t="shared" si="5"/>
        <v>30</v>
      </c>
    </row>
    <row r="132" spans="1:8" ht="47.25">
      <c r="A132" s="86" t="str">
        <f>+'11+'!A474</f>
        <v>Прочая закупка товаров, работ и услуг для государственных (муниципальных) нужд</v>
      </c>
      <c r="B132" s="86"/>
      <c r="C132" s="85" t="str">
        <f>+'11+'!C474</f>
        <v>01</v>
      </c>
      <c r="D132" s="85" t="str">
        <f>+'11+'!D474</f>
        <v>13</v>
      </c>
      <c r="E132" s="85" t="str">
        <f>+'11+'!E474</f>
        <v>02 2 01 04016</v>
      </c>
      <c r="F132" s="85">
        <f>+'11+'!F474</f>
        <v>244</v>
      </c>
      <c r="G132" s="89">
        <f>+'12'!G469</f>
        <v>80</v>
      </c>
      <c r="H132" s="89">
        <f>+'12'!H469</f>
        <v>30</v>
      </c>
    </row>
    <row r="133" spans="1:8" s="90" customFormat="1" ht="47.25">
      <c r="A133" s="352" t="str">
        <f>+'11+'!A565</f>
        <v>Программа "Содержание и развитие муниципального хозяйства"</v>
      </c>
      <c r="B133" s="352"/>
      <c r="C133" s="92"/>
      <c r="D133" s="92"/>
      <c r="E133" s="92" t="str">
        <f>+'11+'!E565</f>
        <v>03 0 00 00000</v>
      </c>
      <c r="F133" s="92">
        <f>+'11+'!F565</f>
        <v>0</v>
      </c>
      <c r="G133" s="348">
        <f>+G134+G140</f>
        <v>1124.5</v>
      </c>
      <c r="H133" s="348">
        <f>+H134+H140</f>
        <v>1176.4000000000001</v>
      </c>
    </row>
    <row r="134" spans="1:8" ht="31.5">
      <c r="A134" s="86" t="str">
        <f>+'11+'!A566</f>
        <v>Подпрограмма "Благоустройство"</v>
      </c>
      <c r="B134" s="86"/>
      <c r="C134" s="85" t="str">
        <f>+'11+'!C566</f>
        <v>05</v>
      </c>
      <c r="D134" s="85" t="str">
        <f>+'11+'!D566</f>
        <v>03</v>
      </c>
      <c r="E134" s="85" t="str">
        <f>+'11+'!E566</f>
        <v>03 1 00 00000</v>
      </c>
      <c r="F134" s="85">
        <f>+'11+'!F566</f>
        <v>0</v>
      </c>
      <c r="G134" s="88">
        <f t="shared" ref="G134:H138" si="6">+G135</f>
        <v>996.5</v>
      </c>
      <c r="H134" s="88">
        <f t="shared" si="6"/>
        <v>1021.4</v>
      </c>
    </row>
    <row r="135" spans="1:8" ht="47.25">
      <c r="A135" s="86" t="str">
        <f>+'11+'!A567</f>
        <v>Основное мероприятие: Благоустройство территории поселения</v>
      </c>
      <c r="B135" s="86"/>
      <c r="C135" s="85" t="str">
        <f>+'11+'!C567</f>
        <v>05</v>
      </c>
      <c r="D135" s="85" t="str">
        <f>+'11+'!D567</f>
        <v>03</v>
      </c>
      <c r="E135" s="85" t="str">
        <f>+'11+'!E567</f>
        <v>03 1 01 00000</v>
      </c>
      <c r="F135" s="85">
        <f>+'11+'!F567</f>
        <v>0</v>
      </c>
      <c r="G135" s="88">
        <f t="shared" si="6"/>
        <v>996.5</v>
      </c>
      <c r="H135" s="88">
        <f t="shared" si="6"/>
        <v>1021.4</v>
      </c>
    </row>
    <row r="136" spans="1:8" ht="31.5">
      <c r="A136" s="86" t="str">
        <f>+'11+'!A568</f>
        <v>Благоустройство территории поселения</v>
      </c>
      <c r="B136" s="86"/>
      <c r="C136" s="85" t="str">
        <f>+'11+'!C568</f>
        <v>05</v>
      </c>
      <c r="D136" s="85" t="str">
        <f>+'11+'!D568</f>
        <v>03</v>
      </c>
      <c r="E136" s="85" t="str">
        <f>+'11+'!E568</f>
        <v>03 1 01 07011</v>
      </c>
      <c r="F136" s="85">
        <f>+'11+'!F568</f>
        <v>0</v>
      </c>
      <c r="G136" s="88">
        <f t="shared" si="6"/>
        <v>996.5</v>
      </c>
      <c r="H136" s="88">
        <f t="shared" si="6"/>
        <v>1021.4</v>
      </c>
    </row>
    <row r="137" spans="1:8" ht="47.25">
      <c r="A137" s="86" t="str">
        <f>+'11+'!A569</f>
        <v>Закупка товаров, работ и услуг для государственных (муниципальных) нужд</v>
      </c>
      <c r="B137" s="86"/>
      <c r="C137" s="85" t="str">
        <f>+'11+'!C569</f>
        <v>05</v>
      </c>
      <c r="D137" s="85" t="str">
        <f>+'11+'!D569</f>
        <v>03</v>
      </c>
      <c r="E137" s="85" t="str">
        <f>+'11+'!E569</f>
        <v>03 1 01 07011</v>
      </c>
      <c r="F137" s="85" t="str">
        <f>+'11+'!F569</f>
        <v>200</v>
      </c>
      <c r="G137" s="88">
        <f t="shared" si="6"/>
        <v>996.5</v>
      </c>
      <c r="H137" s="88">
        <f t="shared" si="6"/>
        <v>1021.4</v>
      </c>
    </row>
    <row r="138" spans="1:8" ht="47.25">
      <c r="A138" s="86" t="str">
        <f>+'11+'!A570</f>
        <v>Иные закупки товаров, работ и услуг для государственных (муниципальных) нужд</v>
      </c>
      <c r="B138" s="86"/>
      <c r="C138" s="85" t="str">
        <f>+'11+'!C570</f>
        <v>05</v>
      </c>
      <c r="D138" s="85" t="str">
        <f>+'11+'!D570</f>
        <v>03</v>
      </c>
      <c r="E138" s="85" t="str">
        <f>+'11+'!E570</f>
        <v>03 1 01 07011</v>
      </c>
      <c r="F138" s="85" t="str">
        <f>+'11+'!F570</f>
        <v>240</v>
      </c>
      <c r="G138" s="88">
        <f t="shared" si="6"/>
        <v>996.5</v>
      </c>
      <c r="H138" s="88">
        <f t="shared" si="6"/>
        <v>1021.4</v>
      </c>
    </row>
    <row r="139" spans="1:8" ht="47.25">
      <c r="A139" s="86" t="str">
        <f>+'11+'!A571</f>
        <v>Прочая закупка товаров, работ и услуг для государственных (муниципальных) нужд</v>
      </c>
      <c r="B139" s="86"/>
      <c r="C139" s="85" t="str">
        <f>+'11+'!C571</f>
        <v>05</v>
      </c>
      <c r="D139" s="85" t="str">
        <f>+'11+'!D571</f>
        <v>03</v>
      </c>
      <c r="E139" s="85" t="str">
        <f>+'11+'!E571</f>
        <v>03 1 01 07011</v>
      </c>
      <c r="F139" s="85" t="str">
        <f>+'11+'!F571</f>
        <v>244</v>
      </c>
      <c r="G139" s="89">
        <f>+'12'!G566</f>
        <v>996.5</v>
      </c>
      <c r="H139" s="89">
        <f>+'12'!H566</f>
        <v>1021.4</v>
      </c>
    </row>
    <row r="140" spans="1:8" ht="31.5">
      <c r="A140" s="86" t="str">
        <f>+'11+'!A546</f>
        <v>Подпрограмма "Развитие транспортной системы"</v>
      </c>
      <c r="B140" s="86"/>
      <c r="C140" s="85" t="str">
        <f>+'11+'!C546</f>
        <v>04</v>
      </c>
      <c r="D140" s="85" t="str">
        <f>+'11+'!D546</f>
        <v>09</v>
      </c>
      <c r="E140" s="85" t="str">
        <f>+'11+'!E546</f>
        <v>03 2 00 00000</v>
      </c>
      <c r="F140" s="85">
        <f>+'11+'!F546</f>
        <v>0</v>
      </c>
      <c r="G140" s="88">
        <f t="shared" ref="G140:H144" si="7">+G141</f>
        <v>128</v>
      </c>
      <c r="H140" s="88">
        <f t="shared" si="7"/>
        <v>155</v>
      </c>
    </row>
    <row r="141" spans="1:8" ht="63">
      <c r="A141" s="86" t="str">
        <f>+'11+'!A547</f>
        <v>Основное мероприятие: "Организация пассажирских перевозок на маршрутах регулярного сообщения"</v>
      </c>
      <c r="B141" s="86"/>
      <c r="C141" s="85" t="str">
        <f>+'11+'!C547</f>
        <v>04</v>
      </c>
      <c r="D141" s="85" t="str">
        <f>+'11+'!D547</f>
        <v>09</v>
      </c>
      <c r="E141" s="85" t="str">
        <f>+'11+'!E547</f>
        <v>03 2 01 00000</v>
      </c>
      <c r="F141" s="85">
        <f>+'11+'!F547</f>
        <v>0</v>
      </c>
      <c r="G141" s="88">
        <f t="shared" si="7"/>
        <v>128</v>
      </c>
      <c r="H141" s="88">
        <f t="shared" si="7"/>
        <v>155</v>
      </c>
    </row>
    <row r="142" spans="1:8" ht="94.5">
      <c r="A142" s="86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142" s="86"/>
      <c r="C142" s="85" t="str">
        <f>+'11+'!C548</f>
        <v>04</v>
      </c>
      <c r="D142" s="85" t="str">
        <f>+'11+'!D548</f>
        <v>09</v>
      </c>
      <c r="E142" s="85" t="str">
        <f>+'11+'!E548</f>
        <v>03 2 01  07505</v>
      </c>
      <c r="F142" s="85">
        <f>+'11+'!F548</f>
        <v>0</v>
      </c>
      <c r="G142" s="88">
        <f t="shared" si="7"/>
        <v>128</v>
      </c>
      <c r="H142" s="88">
        <f t="shared" si="7"/>
        <v>155</v>
      </c>
    </row>
    <row r="143" spans="1:8" ht="47.25">
      <c r="A143" s="86" t="str">
        <f>+'11+'!A549</f>
        <v>Закупка товаров, работ и услуг для государственных (муниципальных) нужд</v>
      </c>
      <c r="B143" s="86"/>
      <c r="C143" s="85" t="str">
        <f>+'11+'!C549</f>
        <v>04</v>
      </c>
      <c r="D143" s="85" t="str">
        <f>+'11+'!D549</f>
        <v>09</v>
      </c>
      <c r="E143" s="85" t="str">
        <f>+'11+'!E549</f>
        <v>03 2 01  07505</v>
      </c>
      <c r="F143" s="85" t="str">
        <f>+'11+'!F549</f>
        <v>200</v>
      </c>
      <c r="G143" s="88">
        <f t="shared" si="7"/>
        <v>128</v>
      </c>
      <c r="H143" s="88">
        <f t="shared" si="7"/>
        <v>155</v>
      </c>
    </row>
    <row r="144" spans="1:8" ht="47.25">
      <c r="A144" s="86" t="str">
        <f>+'11+'!A550</f>
        <v>Иные закупки товаров, работ и услуг для государственных (муниципальных) нужд</v>
      </c>
      <c r="B144" s="86"/>
      <c r="C144" s="85" t="str">
        <f>+'11+'!C550</f>
        <v>04</v>
      </c>
      <c r="D144" s="85" t="str">
        <f>+'11+'!D550</f>
        <v>09</v>
      </c>
      <c r="E144" s="85" t="str">
        <f>+'11+'!E550</f>
        <v>03 2 01  07505</v>
      </c>
      <c r="F144" s="85" t="str">
        <f>+'11+'!F550</f>
        <v>240</v>
      </c>
      <c r="G144" s="88">
        <f t="shared" si="7"/>
        <v>128</v>
      </c>
      <c r="H144" s="88">
        <f t="shared" si="7"/>
        <v>155</v>
      </c>
    </row>
    <row r="145" spans="1:8" ht="47.25">
      <c r="A145" s="86" t="str">
        <f>+'11+'!A551</f>
        <v>Прочая закупка товаров, работ и услуг для государственных (муниципальных) нужд</v>
      </c>
      <c r="B145" s="86"/>
      <c r="C145" s="85" t="str">
        <f>+'11+'!C551</f>
        <v>04</v>
      </c>
      <c r="D145" s="85" t="str">
        <f>+'11+'!D551</f>
        <v>09</v>
      </c>
      <c r="E145" s="85" t="str">
        <f>+'11+'!E551</f>
        <v>03 2 01  07505</v>
      </c>
      <c r="F145" s="85" t="str">
        <f>+'11+'!F551</f>
        <v>244</v>
      </c>
      <c r="G145" s="89">
        <f>+'12'!G546</f>
        <v>128</v>
      </c>
      <c r="H145" s="89">
        <f>+'12'!H546</f>
        <v>155</v>
      </c>
    </row>
    <row r="146" spans="1:8" s="90" customFormat="1" ht="47.25">
      <c r="A146" s="352" t="str">
        <f>+'11+'!A209</f>
        <v>Муниципальная программа "Развитие сельского хозяйства"</v>
      </c>
      <c r="B146" s="352"/>
      <c r="C146" s="92"/>
      <c r="D146" s="92"/>
      <c r="E146" s="92" t="str">
        <f>+'11+'!E209</f>
        <v>04 0 00 00000</v>
      </c>
      <c r="F146" s="92" t="str">
        <f>+'11+'!F209</f>
        <v xml:space="preserve">   </v>
      </c>
      <c r="G146" s="348">
        <f>+G147+G159</f>
        <v>468.6</v>
      </c>
      <c r="H146" s="348">
        <f>+H147+H159</f>
        <v>468.6</v>
      </c>
    </row>
    <row r="147" spans="1:8" ht="31.5">
      <c r="A147" s="86" t="str">
        <f>+'11+'!A210</f>
        <v>Подпрограмма "Устойчивое развитие сельских территорий"</v>
      </c>
      <c r="B147" s="86"/>
      <c r="C147" s="85"/>
      <c r="D147" s="85"/>
      <c r="E147" s="85" t="str">
        <f>+'11+'!E210</f>
        <v>04 1 00 00000</v>
      </c>
      <c r="F147" s="85">
        <f>+'11+'!F210</f>
        <v>0</v>
      </c>
      <c r="G147" s="88">
        <f t="shared" ref="G147:H148" si="8">+G148</f>
        <v>125.9</v>
      </c>
      <c r="H147" s="88">
        <f t="shared" si="8"/>
        <v>125.9</v>
      </c>
    </row>
    <row r="148" spans="1:8" ht="31.5">
      <c r="A148" s="86" t="str">
        <f>+'11+'!A211</f>
        <v>Основное мероприятие: "Развитие сельхоз предприятий"</v>
      </c>
      <c r="B148" s="86"/>
      <c r="C148" s="85"/>
      <c r="D148" s="85"/>
      <c r="E148" s="85" t="str">
        <f>+'11+'!E211</f>
        <v>04 1 01 00000</v>
      </c>
      <c r="F148" s="85">
        <f>+'11+'!F211</f>
        <v>0</v>
      </c>
      <c r="G148" s="88">
        <f t="shared" si="8"/>
        <v>125.9</v>
      </c>
      <c r="H148" s="88">
        <f t="shared" si="8"/>
        <v>125.9</v>
      </c>
    </row>
    <row r="149" spans="1:8" ht="110.25">
      <c r="A149" s="86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149" s="86"/>
      <c r="C149" s="85"/>
      <c r="D149" s="85"/>
      <c r="E149" s="85" t="str">
        <f>+'11+'!E212</f>
        <v>04 1 01 72000</v>
      </c>
      <c r="F149" s="85">
        <f>+'11+'!F212</f>
        <v>0</v>
      </c>
      <c r="G149" s="88">
        <f>+G150+G153+G156</f>
        <v>125.9</v>
      </c>
      <c r="H149" s="88">
        <f>+H150+H153+H156</f>
        <v>125.9</v>
      </c>
    </row>
    <row r="150" spans="1:8" ht="47.25" hidden="1">
      <c r="A150" s="86" t="str">
        <f>+'11+'!A213</f>
        <v>Закупка товаров, работ и услуг для государственных (муниципальных) нужд</v>
      </c>
      <c r="B150" s="86"/>
      <c r="C150" s="85" t="str">
        <f>+'11+'!C213</f>
        <v>04</v>
      </c>
      <c r="D150" s="85" t="str">
        <f>+'11+'!D213</f>
        <v>05</v>
      </c>
      <c r="E150" s="85" t="str">
        <f>+'11+'!E213</f>
        <v>04 1 01 72000</v>
      </c>
      <c r="F150" s="85">
        <f>+'11+'!F213</f>
        <v>200</v>
      </c>
      <c r="G150" s="88">
        <f>+G151</f>
        <v>0</v>
      </c>
      <c r="H150" s="88">
        <f>+H151</f>
        <v>0</v>
      </c>
    </row>
    <row r="151" spans="1:8" ht="47.25" hidden="1">
      <c r="A151" s="86" t="str">
        <f>+'11+'!A214</f>
        <v>Иные закупки товаров, работ и услуг для государственных (муниципальных) нужд</v>
      </c>
      <c r="B151" s="86"/>
      <c r="C151" s="85" t="str">
        <f>+'11+'!C214</f>
        <v>04</v>
      </c>
      <c r="D151" s="85" t="str">
        <f>+'11+'!D214</f>
        <v>05</v>
      </c>
      <c r="E151" s="85" t="str">
        <f>+'11+'!E214</f>
        <v>04 1 01 72000</v>
      </c>
      <c r="F151" s="85">
        <f>+'11+'!F214</f>
        <v>240</v>
      </c>
      <c r="G151" s="88">
        <f>+G152</f>
        <v>0</v>
      </c>
      <c r="H151" s="88">
        <f>+H152</f>
        <v>0</v>
      </c>
    </row>
    <row r="152" spans="1:8" ht="47.25" hidden="1">
      <c r="A152" s="86" t="str">
        <f>+'11+'!A215</f>
        <v>Прочая закупка товаров, работ и услуг для государственных (муниципальных) нужд</v>
      </c>
      <c r="B152" s="86"/>
      <c r="C152" s="85" t="str">
        <f>+'11+'!C215</f>
        <v>04</v>
      </c>
      <c r="D152" s="85" t="str">
        <f>+'11+'!D215</f>
        <v>05</v>
      </c>
      <c r="E152" s="85" t="str">
        <f>+'11+'!E215</f>
        <v>04 1 01 72000</v>
      </c>
      <c r="F152" s="85">
        <f>+'11+'!F215</f>
        <v>244</v>
      </c>
      <c r="G152" s="89">
        <f>+'12'!G210</f>
        <v>0</v>
      </c>
      <c r="H152" s="89">
        <f>+'12'!H210</f>
        <v>0</v>
      </c>
    </row>
    <row r="153" spans="1:8" hidden="1">
      <c r="A153" s="86" t="str">
        <f>+'11+'!A216</f>
        <v>Иные бюджетные ассигнования</v>
      </c>
      <c r="B153" s="86"/>
      <c r="C153" s="85" t="str">
        <f>+'11+'!C216</f>
        <v>04</v>
      </c>
      <c r="D153" s="85" t="str">
        <f>+'11+'!D216</f>
        <v>05</v>
      </c>
      <c r="E153" s="85" t="str">
        <f>+'11+'!E216</f>
        <v>04 1 01 72000</v>
      </c>
      <c r="F153" s="85" t="str">
        <f>+'11+'!F216</f>
        <v>800</v>
      </c>
      <c r="G153" s="88">
        <f>+G154</f>
        <v>0</v>
      </c>
      <c r="H153" s="88">
        <f>+H154</f>
        <v>0</v>
      </c>
    </row>
    <row r="154" spans="1:8" ht="78.75" hidden="1">
      <c r="A154" s="86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154" s="86"/>
      <c r="C154" s="85" t="str">
        <f>+'11+'!C217</f>
        <v>04</v>
      </c>
      <c r="D154" s="85" t="str">
        <f>+'11+'!D217</f>
        <v>05</v>
      </c>
      <c r="E154" s="85" t="str">
        <f>+'11+'!E217</f>
        <v>04 1 01 72000</v>
      </c>
      <c r="F154" s="85" t="str">
        <f>+'11+'!F217</f>
        <v>810</v>
      </c>
      <c r="G154" s="88">
        <f>+G155</f>
        <v>0</v>
      </c>
      <c r="H154" s="88">
        <f>+H155</f>
        <v>0</v>
      </c>
    </row>
    <row r="155" spans="1:8" ht="110.25" hidden="1">
      <c r="A155" s="86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55" s="86"/>
      <c r="C155" s="85" t="str">
        <f>+'11+'!C218</f>
        <v>04</v>
      </c>
      <c r="D155" s="85" t="str">
        <f>+'11+'!D218</f>
        <v>05</v>
      </c>
      <c r="E155" s="85" t="str">
        <f>+'11+'!E218</f>
        <v>04 1 01 72000</v>
      </c>
      <c r="F155" s="85" t="str">
        <f>+'11+'!F218</f>
        <v>812</v>
      </c>
      <c r="G155" s="89">
        <f>+'12'!G213</f>
        <v>0</v>
      </c>
      <c r="H155" s="89">
        <f>+'12'!H213</f>
        <v>0</v>
      </c>
    </row>
    <row r="156" spans="1:8" ht="47.25">
      <c r="A156" s="86" t="str">
        <f>+'11+'!A595</f>
        <v xml:space="preserve">Социальное обеспечение и иные выплаты населению
</v>
      </c>
      <c r="B156" s="86"/>
      <c r="C156" s="198" t="str">
        <f>+'11+'!C595</f>
        <v>10</v>
      </c>
      <c r="D156" s="198" t="str">
        <f>+'11+'!D595</f>
        <v>03</v>
      </c>
      <c r="E156" s="198" t="str">
        <f>+'11+'!E595</f>
        <v>04 1 01 72000</v>
      </c>
      <c r="F156" s="198">
        <f>+'11+'!F595</f>
        <v>300</v>
      </c>
      <c r="G156" s="184">
        <f>+G157</f>
        <v>125.9</v>
      </c>
      <c r="H156" s="184">
        <f>+H157</f>
        <v>125.9</v>
      </c>
    </row>
    <row r="157" spans="1:8" ht="78.75">
      <c r="A157" s="86" t="str">
        <f>+'11+'!A596</f>
        <v xml:space="preserve">Социальные выплаты гражданам, кроме публичных
нормативных социальных выплат
</v>
      </c>
      <c r="B157" s="86"/>
      <c r="C157" s="198" t="str">
        <f>+'11+'!C596</f>
        <v>10</v>
      </c>
      <c r="D157" s="198" t="str">
        <f>+'11+'!D596</f>
        <v>03</v>
      </c>
      <c r="E157" s="198" t="str">
        <f>+'11+'!E596</f>
        <v>04 1 01 72000</v>
      </c>
      <c r="F157" s="198">
        <f>+'11+'!F596</f>
        <v>320</v>
      </c>
      <c r="G157" s="184">
        <f>+G158</f>
        <v>125.9</v>
      </c>
      <c r="H157" s="184">
        <f>+H158</f>
        <v>125.9</v>
      </c>
    </row>
    <row r="158" spans="1:8" ht="31.5">
      <c r="A158" s="86" t="str">
        <f>+'11+'!A597</f>
        <v>Субсидии гражданам на приобретение жилья</v>
      </c>
      <c r="B158" s="86"/>
      <c r="C158" s="198" t="str">
        <f>+'11+'!C597</f>
        <v>10</v>
      </c>
      <c r="D158" s="198" t="str">
        <f>+'11+'!D597</f>
        <v>03</v>
      </c>
      <c r="E158" s="198" t="str">
        <f>+'11+'!E597</f>
        <v>04 1 01 72000</v>
      </c>
      <c r="F158" s="198">
        <f>+'11+'!F597</f>
        <v>322</v>
      </c>
      <c r="G158" s="184">
        <f>+'12'!G592</f>
        <v>125.9</v>
      </c>
      <c r="H158" s="184">
        <f>+'12'!H592</f>
        <v>125.9</v>
      </c>
    </row>
    <row r="159" spans="1:8" ht="78.75">
      <c r="A159" s="86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159" s="86"/>
      <c r="C159" s="85" t="str">
        <f>+'11+'!C219</f>
        <v>04</v>
      </c>
      <c r="D159" s="85" t="str">
        <f>+'11+'!D219</f>
        <v>05</v>
      </c>
      <c r="E159" s="85" t="str">
        <f>+'11+'!E219</f>
        <v>04 2 00 00000</v>
      </c>
      <c r="F159" s="85">
        <f>+'11+'!F219</f>
        <v>0</v>
      </c>
      <c r="G159" s="88">
        <f t="shared" ref="G159:H162" si="9">+G160</f>
        <v>342.7</v>
      </c>
      <c r="H159" s="88">
        <f t="shared" si="9"/>
        <v>342.7</v>
      </c>
    </row>
    <row r="160" spans="1:8" ht="31.5">
      <c r="A160" s="86" t="str">
        <f>+'11+'!A220</f>
        <v>Основное мероприятие: "Развитие сельхоз предприятий"</v>
      </c>
      <c r="B160" s="86"/>
      <c r="C160" s="85" t="str">
        <f>+'11+'!C220</f>
        <v>04</v>
      </c>
      <c r="D160" s="85" t="str">
        <f>+'11+'!D220</f>
        <v>05</v>
      </c>
      <c r="E160" s="85" t="str">
        <f>+'11+'!E220</f>
        <v>04 2 01 00000</v>
      </c>
      <c r="F160" s="85">
        <f>+'11+'!F220</f>
        <v>0</v>
      </c>
      <c r="G160" s="88">
        <f>+G161+G164</f>
        <v>342.7</v>
      </c>
      <c r="H160" s="88">
        <f>+H161+H164</f>
        <v>342.7</v>
      </c>
    </row>
    <row r="161" spans="1:8" ht="47.25">
      <c r="A161" s="86" t="str">
        <f>+'11+'!A221</f>
        <v>Закупка товаров, работ и услуг для государственных (муниципальных) нужд</v>
      </c>
      <c r="B161" s="86"/>
      <c r="C161" s="85" t="str">
        <f>+'11+'!C221</f>
        <v>04</v>
      </c>
      <c r="D161" s="85" t="str">
        <f>+'11+'!D221</f>
        <v>05</v>
      </c>
      <c r="E161" s="85" t="str">
        <f>+'11+'!E221</f>
        <v>04 2 01 70060</v>
      </c>
      <c r="F161" s="85">
        <f>+'11+'!F221</f>
        <v>200</v>
      </c>
      <c r="G161" s="88">
        <f t="shared" si="9"/>
        <v>50</v>
      </c>
      <c r="H161" s="88">
        <f t="shared" si="9"/>
        <v>50</v>
      </c>
    </row>
    <row r="162" spans="1:8" ht="47.25">
      <c r="A162" s="86" t="str">
        <f>+'11+'!A222</f>
        <v>Иные закупки товаров, работ и услуг для государственных (муниципальных) нужд</v>
      </c>
      <c r="B162" s="86"/>
      <c r="C162" s="85" t="str">
        <f>+'11+'!C222</f>
        <v>04</v>
      </c>
      <c r="D162" s="85" t="str">
        <f>+'11+'!D222</f>
        <v>05</v>
      </c>
      <c r="E162" s="85" t="str">
        <f>+'11+'!E222</f>
        <v>04 2 01 70060</v>
      </c>
      <c r="F162" s="85">
        <f>+'11+'!F222</f>
        <v>240</v>
      </c>
      <c r="G162" s="88">
        <f t="shared" si="9"/>
        <v>50</v>
      </c>
      <c r="H162" s="88">
        <f t="shared" si="9"/>
        <v>50</v>
      </c>
    </row>
    <row r="163" spans="1:8" ht="47.25">
      <c r="A163" s="86" t="str">
        <f>+'11+'!A223</f>
        <v>Прочая закупка товаров, работ и услуг для государственных (муниципальных) нужд</v>
      </c>
      <c r="B163" s="86"/>
      <c r="C163" s="85" t="str">
        <f>+'11+'!C223</f>
        <v>04</v>
      </c>
      <c r="D163" s="85" t="str">
        <f>+'11+'!D223</f>
        <v>05</v>
      </c>
      <c r="E163" s="85" t="str">
        <f>+'11+'!E223</f>
        <v>04 2 01 70060</v>
      </c>
      <c r="F163" s="85">
        <f>+'11+'!F223</f>
        <v>244</v>
      </c>
      <c r="G163" s="89">
        <f>+'12'!G218</f>
        <v>50</v>
      </c>
      <c r="H163" s="89">
        <f>+'12'!H218</f>
        <v>50</v>
      </c>
    </row>
    <row r="164" spans="1:8">
      <c r="A164" s="86" t="str">
        <f>+'11+'!A224</f>
        <v>Иные бюджетные ассигнования</v>
      </c>
      <c r="B164" s="86"/>
      <c r="C164" s="85" t="str">
        <f>+'11+'!C224</f>
        <v>04</v>
      </c>
      <c r="D164" s="85" t="str">
        <f>+'11+'!D224</f>
        <v>05</v>
      </c>
      <c r="E164" s="85" t="str">
        <f>+'11+'!E224</f>
        <v>04 2 01 70060</v>
      </c>
      <c r="F164" s="85" t="str">
        <f>+'11+'!F224</f>
        <v>800</v>
      </c>
      <c r="G164" s="88">
        <f>+G165</f>
        <v>292.7</v>
      </c>
      <c r="H164" s="88">
        <f>+H165</f>
        <v>292.7</v>
      </c>
    </row>
    <row r="165" spans="1:8" ht="78.75">
      <c r="A165" s="86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165" s="86"/>
      <c r="C165" s="85" t="str">
        <f>+'11+'!C225</f>
        <v>04</v>
      </c>
      <c r="D165" s="85" t="str">
        <f>+'11+'!D225</f>
        <v>05</v>
      </c>
      <c r="E165" s="85" t="str">
        <f>+'11+'!E225</f>
        <v>04 2 01 70060</v>
      </c>
      <c r="F165" s="85" t="str">
        <f>+'11+'!F225</f>
        <v>810</v>
      </c>
      <c r="G165" s="88">
        <f>+G166</f>
        <v>292.7</v>
      </c>
      <c r="H165" s="88">
        <f>+H166</f>
        <v>292.7</v>
      </c>
    </row>
    <row r="166" spans="1:8" ht="110.25">
      <c r="A166" s="86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6" s="86"/>
      <c r="C166" s="85" t="str">
        <f>+'11+'!C226</f>
        <v>04</v>
      </c>
      <c r="D166" s="85" t="str">
        <f>+'11+'!D226</f>
        <v>05</v>
      </c>
      <c r="E166" s="85" t="str">
        <f>+'11+'!E226</f>
        <v>04 2 01 70060</v>
      </c>
      <c r="F166" s="85" t="str">
        <f>+'11+'!F226</f>
        <v>812</v>
      </c>
      <c r="G166" s="89">
        <f>+'12'!G221</f>
        <v>292.7</v>
      </c>
      <c r="H166" s="89">
        <f>+'12'!H221</f>
        <v>292.7</v>
      </c>
    </row>
    <row r="167" spans="1:8" s="90" customFormat="1" ht="78.75">
      <c r="A167" s="352" t="str">
        <f>+'11+'!A611</f>
        <v>Программа "Совершенствование молодежной политики и развитие физической культуры и спорта"</v>
      </c>
      <c r="B167" s="352"/>
      <c r="C167" s="92" t="str">
        <f>+'11+'!C611</f>
        <v>11</v>
      </c>
      <c r="D167" s="92" t="str">
        <f>+'11+'!D611</f>
        <v>05</v>
      </c>
      <c r="E167" s="92" t="str">
        <f>+'11+'!E611</f>
        <v>05 0 00 00000</v>
      </c>
      <c r="F167" s="92" t="str">
        <f>+'11+'!F611</f>
        <v xml:space="preserve">   </v>
      </c>
      <c r="G167" s="348">
        <f>+G168+G177+G186</f>
        <v>1258.5</v>
      </c>
      <c r="H167" s="348">
        <f>+H168+H177+H186</f>
        <v>1158.5</v>
      </c>
    </row>
    <row r="168" spans="1:8" ht="31.5">
      <c r="A168" s="86" t="str">
        <f>+'11+'!A612</f>
        <v>Подпрограмма "Молодежная политика Овюрского кожууна"</v>
      </c>
      <c r="B168" s="86"/>
      <c r="C168" s="85" t="str">
        <f>+'11+'!C612</f>
        <v>11</v>
      </c>
      <c r="D168" s="85" t="str">
        <f>+'11+'!D612</f>
        <v>05</v>
      </c>
      <c r="E168" s="85" t="str">
        <f>+'11+'!E612</f>
        <v>05 1 00 00000</v>
      </c>
      <c r="F168" s="85" t="str">
        <f>+'11+'!F612</f>
        <v xml:space="preserve">   </v>
      </c>
      <c r="G168" s="88">
        <f>+G169</f>
        <v>257.7</v>
      </c>
      <c r="H168" s="88">
        <f>+H169</f>
        <v>257.7</v>
      </c>
    </row>
    <row r="169" spans="1:8" ht="78.75">
      <c r="A169" s="86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169" s="86"/>
      <c r="C169" s="85" t="str">
        <f>+'11+'!C613</f>
        <v>11</v>
      </c>
      <c r="D169" s="85" t="str">
        <f>+'11+'!D613</f>
        <v>05</v>
      </c>
      <c r="E169" s="85" t="str">
        <f>+'11+'!E613</f>
        <v>05 1 01 00000</v>
      </c>
      <c r="F169" s="85">
        <f>+'11+'!F613</f>
        <v>0</v>
      </c>
      <c r="G169" s="88">
        <f>+G170</f>
        <v>257.7</v>
      </c>
      <c r="H169" s="88">
        <f>+H170</f>
        <v>257.7</v>
      </c>
    </row>
    <row r="170" spans="1:8" ht="31.5">
      <c r="A170" s="86" t="str">
        <f>+'11+'!A614</f>
        <v>Мероприятия в области поддержки молодых талантов</v>
      </c>
      <c r="B170" s="86"/>
      <c r="C170" s="85" t="str">
        <f>+'11+'!C614</f>
        <v>11</v>
      </c>
      <c r="D170" s="85" t="str">
        <f>+'11+'!D614</f>
        <v>05</v>
      </c>
      <c r="E170" s="85" t="str">
        <f>+'11+'!E614</f>
        <v>05 1 01 07020</v>
      </c>
      <c r="F170" s="85">
        <f>+'11+'!F614</f>
        <v>0</v>
      </c>
      <c r="G170" s="88">
        <f>+G171+G174</f>
        <v>257.7</v>
      </c>
      <c r="H170" s="88">
        <f>+H171+H174</f>
        <v>257.7</v>
      </c>
    </row>
    <row r="171" spans="1:8" ht="141.75">
      <c r="A171" s="86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1" s="86"/>
      <c r="C171" s="85" t="str">
        <f>+'11+'!C615</f>
        <v>11</v>
      </c>
      <c r="D171" s="85" t="str">
        <f>+'11+'!D615</f>
        <v>05</v>
      </c>
      <c r="E171" s="85" t="str">
        <f>+'11+'!E615</f>
        <v>05 1 01 07020</v>
      </c>
      <c r="F171" s="85" t="str">
        <f>+'11+'!F615</f>
        <v>100</v>
      </c>
      <c r="G171" s="88">
        <f>+G172</f>
        <v>43</v>
      </c>
      <c r="H171" s="88">
        <f>+H172</f>
        <v>43</v>
      </c>
    </row>
    <row r="172" spans="1:8" ht="31.5">
      <c r="A172" s="86" t="str">
        <f>+'11+'!A616</f>
        <v>Расходы на выплаты персоналу казенных учреждений</v>
      </c>
      <c r="B172" s="86"/>
      <c r="C172" s="85" t="str">
        <f>+'11+'!C616</f>
        <v>11</v>
      </c>
      <c r="D172" s="85" t="str">
        <f>+'11+'!D616</f>
        <v>05</v>
      </c>
      <c r="E172" s="85" t="str">
        <f>+'11+'!E616</f>
        <v>05 1 01 07020</v>
      </c>
      <c r="F172" s="85" t="str">
        <f>+'11+'!F616</f>
        <v>110</v>
      </c>
      <c r="G172" s="88">
        <f>+G173</f>
        <v>43</v>
      </c>
      <c r="H172" s="88">
        <f>+H173</f>
        <v>43</v>
      </c>
    </row>
    <row r="173" spans="1:8" ht="126">
      <c r="A173" s="86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73" s="86"/>
      <c r="C173" s="85" t="str">
        <f>+'11+'!C617</f>
        <v>11</v>
      </c>
      <c r="D173" s="85" t="str">
        <f>+'11+'!D617</f>
        <v>05</v>
      </c>
      <c r="E173" s="85" t="str">
        <f>+'11+'!E617</f>
        <v>05 1 01 07020</v>
      </c>
      <c r="F173" s="85" t="str">
        <f>+'11+'!F617</f>
        <v>113</v>
      </c>
      <c r="G173" s="89">
        <f>+'12'!G607</f>
        <v>43</v>
      </c>
      <c r="H173" s="89">
        <f>+'12'!H607</f>
        <v>43</v>
      </c>
    </row>
    <row r="174" spans="1:8" ht="47.25">
      <c r="A174" s="86" t="str">
        <f>+'11+'!A618</f>
        <v>Закупка товаров, работ и услуг для государственных (муниципальных) нужд</v>
      </c>
      <c r="B174" s="86"/>
      <c r="C174" s="85" t="str">
        <f>+'11+'!C618</f>
        <v>11</v>
      </c>
      <c r="D174" s="85" t="str">
        <f>+'11+'!D618</f>
        <v>05</v>
      </c>
      <c r="E174" s="85" t="str">
        <f>+'11+'!E618</f>
        <v>05 1 01 07020</v>
      </c>
      <c r="F174" s="85" t="str">
        <f>+'11+'!F618</f>
        <v>200</v>
      </c>
      <c r="G174" s="88">
        <f>+G175</f>
        <v>214.7</v>
      </c>
      <c r="H174" s="88">
        <f>+H175</f>
        <v>214.7</v>
      </c>
    </row>
    <row r="175" spans="1:8" ht="47.25">
      <c r="A175" s="86" t="str">
        <f>+'11+'!A619</f>
        <v>Иные закупки товаров, работ и услуг для государственных (муниципальных) нужд</v>
      </c>
      <c r="B175" s="86"/>
      <c r="C175" s="85" t="str">
        <f>+'11+'!C619</f>
        <v>11</v>
      </c>
      <c r="D175" s="85" t="str">
        <f>+'11+'!D619</f>
        <v>05</v>
      </c>
      <c r="E175" s="85" t="str">
        <f>+'11+'!E619</f>
        <v>05 1 01 07020</v>
      </c>
      <c r="F175" s="85" t="str">
        <f>+'11+'!F619</f>
        <v>240</v>
      </c>
      <c r="G175" s="88">
        <f>+G176</f>
        <v>214.7</v>
      </c>
      <c r="H175" s="88">
        <f>+H176</f>
        <v>214.7</v>
      </c>
    </row>
    <row r="176" spans="1:8" ht="47.25">
      <c r="A176" s="86" t="str">
        <f>+'11+'!A620</f>
        <v>Прочая закупка товаров, работ и услуг для государственных (муниципальных) нужд</v>
      </c>
      <c r="B176" s="86"/>
      <c r="C176" s="85" t="str">
        <f>+'11+'!C620</f>
        <v>11</v>
      </c>
      <c r="D176" s="85" t="str">
        <f>+'11+'!D620</f>
        <v>05</v>
      </c>
      <c r="E176" s="85" t="str">
        <f>+'11+'!E620</f>
        <v>05 1 01 07020</v>
      </c>
      <c r="F176" s="85" t="str">
        <f>+'11+'!F620</f>
        <v>244</v>
      </c>
      <c r="G176" s="89">
        <f>+'12'!G610</f>
        <v>214.7</v>
      </c>
      <c r="H176" s="89">
        <f>+'12'!H610</f>
        <v>214.7</v>
      </c>
    </row>
    <row r="177" spans="1:8" ht="31.5">
      <c r="A177" s="86" t="str">
        <f>+'11+'!A621</f>
        <v>Подпрограмма "Развитие физической культуры и спорта"</v>
      </c>
      <c r="B177" s="86"/>
      <c r="C177" s="85" t="str">
        <f>+'11+'!C621</f>
        <v>11</v>
      </c>
      <c r="D177" s="85" t="str">
        <f>+'11+'!D621</f>
        <v>05</v>
      </c>
      <c r="E177" s="85" t="str">
        <f>+'11+'!E621</f>
        <v>05 2 00 00000</v>
      </c>
      <c r="F177" s="85" t="str">
        <f>+'11+'!F621</f>
        <v xml:space="preserve">   </v>
      </c>
      <c r="G177" s="88">
        <f>+G178</f>
        <v>600.79999999999995</v>
      </c>
      <c r="H177" s="88">
        <f>+H178</f>
        <v>500.8</v>
      </c>
    </row>
    <row r="178" spans="1:8" ht="78.75">
      <c r="A178" s="86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178" s="86"/>
      <c r="C178" s="85" t="str">
        <f>+'11+'!C622</f>
        <v>11</v>
      </c>
      <c r="D178" s="85" t="str">
        <f>+'11+'!D622</f>
        <v>05</v>
      </c>
      <c r="E178" s="85" t="str">
        <f>+'11+'!E622</f>
        <v>05 2 01 00000</v>
      </c>
      <c r="F178" s="85">
        <f>+'11+'!F622</f>
        <v>0</v>
      </c>
      <c r="G178" s="88">
        <f>+G179+G183</f>
        <v>600.79999999999995</v>
      </c>
      <c r="H178" s="88">
        <f>+H179+H183</f>
        <v>500.8</v>
      </c>
    </row>
    <row r="179" spans="1:8" ht="31.5">
      <c r="A179" s="86" t="str">
        <f>+'11+'!A623</f>
        <v>Мероприятия в области поддержки молодых талантов</v>
      </c>
      <c r="B179" s="86"/>
      <c r="C179" s="85" t="str">
        <f>+'11+'!C623</f>
        <v>11</v>
      </c>
      <c r="D179" s="85" t="str">
        <f>+'11+'!D623</f>
        <v>05</v>
      </c>
      <c r="E179" s="85" t="str">
        <f>+'11+'!E623</f>
        <v>05 2 01 07250</v>
      </c>
      <c r="F179" s="85">
        <f>+'11+'!F623</f>
        <v>0</v>
      </c>
      <c r="G179" s="88">
        <f t="shared" ref="G179:H181" si="10">+G180</f>
        <v>70</v>
      </c>
      <c r="H179" s="88">
        <f t="shared" si="10"/>
        <v>70</v>
      </c>
    </row>
    <row r="180" spans="1:8" ht="141.75">
      <c r="A180" s="86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0" s="86"/>
      <c r="C180" s="85" t="str">
        <f>+'11+'!C624</f>
        <v>11</v>
      </c>
      <c r="D180" s="85" t="str">
        <f>+'11+'!D624</f>
        <v>05</v>
      </c>
      <c r="E180" s="85" t="str">
        <f>+'11+'!E624</f>
        <v>05 2 01 07250</v>
      </c>
      <c r="F180" s="85" t="str">
        <f>+'11+'!F624</f>
        <v>100</v>
      </c>
      <c r="G180" s="88">
        <f t="shared" si="10"/>
        <v>70</v>
      </c>
      <c r="H180" s="88">
        <f t="shared" si="10"/>
        <v>70</v>
      </c>
    </row>
    <row r="181" spans="1:8" ht="31.5">
      <c r="A181" s="86" t="str">
        <f>+'11+'!A625</f>
        <v>Расходы на выплаты персоналу казенных учреждений</v>
      </c>
      <c r="B181" s="86"/>
      <c r="C181" s="85" t="str">
        <f>+'11+'!C625</f>
        <v>11</v>
      </c>
      <c r="D181" s="85" t="str">
        <f>+'11+'!D625</f>
        <v>05</v>
      </c>
      <c r="E181" s="85" t="str">
        <f>+'11+'!E625</f>
        <v>05 2 01 07250</v>
      </c>
      <c r="F181" s="85" t="str">
        <f>+'11+'!F625</f>
        <v>110</v>
      </c>
      <c r="G181" s="88">
        <f t="shared" si="10"/>
        <v>70</v>
      </c>
      <c r="H181" s="88">
        <f t="shared" si="10"/>
        <v>70</v>
      </c>
    </row>
    <row r="182" spans="1:8" ht="126">
      <c r="A182" s="86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182" s="86"/>
      <c r="C182" s="85" t="str">
        <f>+'11+'!C626</f>
        <v>11</v>
      </c>
      <c r="D182" s="85" t="str">
        <f>+'11+'!D626</f>
        <v>05</v>
      </c>
      <c r="E182" s="85" t="str">
        <f>+'11+'!E626</f>
        <v>05 2 01 07250</v>
      </c>
      <c r="F182" s="85" t="str">
        <f>+'11+'!F626</f>
        <v>113</v>
      </c>
      <c r="G182" s="89">
        <f>+'12'!G616</f>
        <v>70</v>
      </c>
      <c r="H182" s="89">
        <f>+'12'!H616</f>
        <v>70</v>
      </c>
    </row>
    <row r="183" spans="1:8" ht="47.25">
      <c r="A183" s="86" t="str">
        <f>+'11+'!A627</f>
        <v>Закупка товаров, работ и услуг для государственных (муниципальных) нужд</v>
      </c>
      <c r="B183" s="86"/>
      <c r="C183" s="85" t="str">
        <f>+'11+'!C627</f>
        <v>11</v>
      </c>
      <c r="D183" s="85" t="str">
        <f>+'11+'!D627</f>
        <v>05</v>
      </c>
      <c r="E183" s="85" t="str">
        <f>+'11+'!E627</f>
        <v>05 2 01 07250</v>
      </c>
      <c r="F183" s="85" t="str">
        <f>+'11+'!F627</f>
        <v>200</v>
      </c>
      <c r="G183" s="88">
        <f>+G184</f>
        <v>530.79999999999995</v>
      </c>
      <c r="H183" s="88">
        <f>+H184</f>
        <v>430.8</v>
      </c>
    </row>
    <row r="184" spans="1:8" ht="47.25">
      <c r="A184" s="86" t="str">
        <f>+'11+'!A628</f>
        <v>Иные закупки товаров, работ и услуг для государственных (муниципальных) нужд</v>
      </c>
      <c r="B184" s="86"/>
      <c r="C184" s="85" t="str">
        <f>+'11+'!C628</f>
        <v>11</v>
      </c>
      <c r="D184" s="85" t="str">
        <f>+'11+'!D628</f>
        <v>05</v>
      </c>
      <c r="E184" s="85" t="str">
        <f>+'11+'!E628</f>
        <v>05 2 01 07250</v>
      </c>
      <c r="F184" s="85" t="str">
        <f>+'11+'!F628</f>
        <v>240</v>
      </c>
      <c r="G184" s="88">
        <f>+G185</f>
        <v>530.79999999999995</v>
      </c>
      <c r="H184" s="88">
        <f>+H185</f>
        <v>430.8</v>
      </c>
    </row>
    <row r="185" spans="1:8" ht="47.25">
      <c r="A185" s="86" t="str">
        <f>+'11+'!A629</f>
        <v>Прочая закупка товаров, работ и услуг для государственных (муниципальных) нужд</v>
      </c>
      <c r="B185" s="86"/>
      <c r="C185" s="85" t="str">
        <f>+'11+'!C629</f>
        <v>11</v>
      </c>
      <c r="D185" s="85" t="str">
        <f>+'11+'!D629</f>
        <v>05</v>
      </c>
      <c r="E185" s="85" t="str">
        <f>+'11+'!E629</f>
        <v>05 2 01 07250</v>
      </c>
      <c r="F185" s="85" t="str">
        <f>+'11+'!F629</f>
        <v>244</v>
      </c>
      <c r="G185" s="89">
        <f>+'12'!G619</f>
        <v>530.79999999999995</v>
      </c>
      <c r="H185" s="89">
        <f>+'12'!H619</f>
        <v>430.8</v>
      </c>
    </row>
    <row r="186" spans="1:8" ht="31.5">
      <c r="A186" s="86" t="str">
        <f>+'11+'!A501</f>
        <v>Подпрограмма "Молодежная политика"</v>
      </c>
      <c r="B186" s="86"/>
      <c r="C186" s="85" t="str">
        <f>+'11+'!C599</f>
        <v>10</v>
      </c>
      <c r="D186" s="85" t="str">
        <f>+'11+'!D599</f>
        <v>03</v>
      </c>
      <c r="E186" s="85" t="str">
        <f>+'11+'!E599</f>
        <v>05 2 01 00000</v>
      </c>
      <c r="F186" s="85">
        <f>+'11+'!F599</f>
        <v>0</v>
      </c>
      <c r="G186" s="88">
        <f t="shared" ref="G186:H189" si="11">+G187</f>
        <v>400</v>
      </c>
      <c r="H186" s="88">
        <f t="shared" si="11"/>
        <v>400</v>
      </c>
    </row>
    <row r="187" spans="1:8" ht="47.25">
      <c r="A187" s="86" t="str">
        <f>+'11+'!A502</f>
        <v>Субсидии на мероприятия подпрограммы "Обеспечение жильем молодых семей"</v>
      </c>
      <c r="B187" s="86"/>
      <c r="C187" s="85" t="str">
        <f>+'11+'!C600</f>
        <v>10</v>
      </c>
      <c r="D187" s="85" t="str">
        <f>+'11+'!D600</f>
        <v>03</v>
      </c>
      <c r="E187" s="85" t="str">
        <f>+'11+'!E600</f>
        <v>05 2 01 50200</v>
      </c>
      <c r="F187" s="85">
        <f>+'11+'!F600</f>
        <v>0</v>
      </c>
      <c r="G187" s="88">
        <f t="shared" si="11"/>
        <v>400</v>
      </c>
      <c r="H187" s="88">
        <f t="shared" si="11"/>
        <v>400</v>
      </c>
    </row>
    <row r="188" spans="1:8" ht="47.25">
      <c r="A188" s="86" t="str">
        <f>+'11+'!A503</f>
        <v xml:space="preserve">Социальное обеспечение и иные выплаты населению
</v>
      </c>
      <c r="B188" s="86"/>
      <c r="C188" s="85" t="str">
        <f>+'11+'!C601</f>
        <v>10</v>
      </c>
      <c r="D188" s="85" t="str">
        <f>+'11+'!D601</f>
        <v>03</v>
      </c>
      <c r="E188" s="85" t="str">
        <f>+'11+'!E601</f>
        <v>05 2 01 50200</v>
      </c>
      <c r="F188" s="85">
        <f>+'11+'!F601</f>
        <v>300</v>
      </c>
      <c r="G188" s="88">
        <f t="shared" si="11"/>
        <v>400</v>
      </c>
      <c r="H188" s="88">
        <f t="shared" si="11"/>
        <v>400</v>
      </c>
    </row>
    <row r="189" spans="1:8" ht="78.75">
      <c r="A189" s="86" t="str">
        <f>+'11+'!A504</f>
        <v xml:space="preserve">Социальные выплаты гражданам, кроме публичных
нормативных социальных выплат
</v>
      </c>
      <c r="B189" s="86"/>
      <c r="C189" s="85" t="str">
        <f>+'11+'!C602</f>
        <v>10</v>
      </c>
      <c r="D189" s="85" t="str">
        <f>+'11+'!D602</f>
        <v>03</v>
      </c>
      <c r="E189" s="85" t="str">
        <f>+'11+'!E602</f>
        <v>05 2 01 50200</v>
      </c>
      <c r="F189" s="85">
        <f>+'11+'!F602</f>
        <v>320</v>
      </c>
      <c r="G189" s="88">
        <f t="shared" si="11"/>
        <v>400</v>
      </c>
      <c r="H189" s="88">
        <f t="shared" si="11"/>
        <v>400</v>
      </c>
    </row>
    <row r="190" spans="1:8" ht="31.5">
      <c r="A190" s="86" t="str">
        <f>+'11+'!A505</f>
        <v>Субсидии гражданам на приобретение жилья</v>
      </c>
      <c r="B190" s="86"/>
      <c r="C190" s="85" t="str">
        <f>+'11+'!C603</f>
        <v>10</v>
      </c>
      <c r="D190" s="85" t="str">
        <f>+'11+'!D603</f>
        <v>03</v>
      </c>
      <c r="E190" s="85" t="str">
        <f>+'11+'!E603</f>
        <v>05 2 01 50200</v>
      </c>
      <c r="F190" s="85">
        <f>+'11+'!F603</f>
        <v>322</v>
      </c>
      <c r="G190" s="88">
        <f>+'12'!G598</f>
        <v>400</v>
      </c>
      <c r="H190" s="88">
        <f>+'12'!H598</f>
        <v>400</v>
      </c>
    </row>
    <row r="191" spans="1:8" s="90" customFormat="1" ht="63">
      <c r="A191" s="353" t="str">
        <f>+'11+'!A506</f>
        <v>Программа "Профилактика социально-значимых заболеваний, вакцинопрофилактика"</v>
      </c>
      <c r="B191" s="353"/>
      <c r="C191" s="348" t="str">
        <f>+'11+'!C506</f>
        <v>01</v>
      </c>
      <c r="D191" s="348" t="str">
        <f>+'11+'!D506</f>
        <v>13</v>
      </c>
      <c r="E191" s="348" t="str">
        <f>+'11+'!E506</f>
        <v>06 0 00 00000</v>
      </c>
      <c r="F191" s="348" t="str">
        <f>+'11+'!F506</f>
        <v xml:space="preserve">   </v>
      </c>
      <c r="G191" s="348">
        <f t="shared" ref="G191:H195" si="12">+G192</f>
        <v>250</v>
      </c>
      <c r="H191" s="348">
        <f t="shared" si="12"/>
        <v>100</v>
      </c>
    </row>
    <row r="192" spans="1:8" ht="63">
      <c r="A192" s="87" t="str">
        <f>+'11+'!A507</f>
        <v>Основное мероприятие: Оказание услуг по медицинскому обслуживанию населения</v>
      </c>
      <c r="B192" s="87"/>
      <c r="C192" s="88" t="str">
        <f>+'11+'!C507</f>
        <v>01</v>
      </c>
      <c r="D192" s="88" t="str">
        <f>+'11+'!D507</f>
        <v>13</v>
      </c>
      <c r="E192" s="88" t="str">
        <f>+'11+'!E507</f>
        <v>06 0 01 00000</v>
      </c>
      <c r="F192" s="88">
        <f>+'11+'!F507</f>
        <v>0</v>
      </c>
      <c r="G192" s="88">
        <f t="shared" si="12"/>
        <v>250</v>
      </c>
      <c r="H192" s="88">
        <f t="shared" si="12"/>
        <v>100</v>
      </c>
    </row>
    <row r="193" spans="1:8" ht="110.25">
      <c r="A193" s="87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3" s="87"/>
      <c r="C193" s="88" t="str">
        <f>+'11+'!C508</f>
        <v>01</v>
      </c>
      <c r="D193" s="88" t="str">
        <f>+'11+'!D508</f>
        <v>13</v>
      </c>
      <c r="E193" s="88" t="str">
        <f>+'11+'!E508</f>
        <v>06 0 01 04008</v>
      </c>
      <c r="F193" s="88">
        <f>+'11+'!F508</f>
        <v>0</v>
      </c>
      <c r="G193" s="88">
        <f t="shared" si="12"/>
        <v>250</v>
      </c>
      <c r="H193" s="88">
        <f t="shared" si="12"/>
        <v>100</v>
      </c>
    </row>
    <row r="194" spans="1:8" ht="47.25">
      <c r="A194" s="87" t="str">
        <f>+'11+'!A509</f>
        <v>Закупка товаров, работ и услуг для государственных (муниципальных) нужд</v>
      </c>
      <c r="B194" s="87"/>
      <c r="C194" s="88" t="str">
        <f>+'11+'!C509</f>
        <v>01</v>
      </c>
      <c r="D194" s="88" t="str">
        <f>+'11+'!D509</f>
        <v>13</v>
      </c>
      <c r="E194" s="88" t="str">
        <f>+'11+'!E509</f>
        <v>06 0 01 04008</v>
      </c>
      <c r="F194" s="88">
        <f>+'11+'!F509</f>
        <v>200</v>
      </c>
      <c r="G194" s="88">
        <f t="shared" si="12"/>
        <v>250</v>
      </c>
      <c r="H194" s="88">
        <f t="shared" si="12"/>
        <v>100</v>
      </c>
    </row>
    <row r="195" spans="1:8" ht="47.25">
      <c r="A195" s="87" t="str">
        <f>+'11+'!A510</f>
        <v>Иные закупки товаров, работ и услуг для государственных (муниципальных) нужд</v>
      </c>
      <c r="B195" s="87"/>
      <c r="C195" s="88" t="str">
        <f>+'11+'!C510</f>
        <v>01</v>
      </c>
      <c r="D195" s="88" t="str">
        <f>+'11+'!D510</f>
        <v>13</v>
      </c>
      <c r="E195" s="88" t="str">
        <f>+'11+'!E510</f>
        <v>06 0 01 04008</v>
      </c>
      <c r="F195" s="88">
        <f>+'11+'!F510</f>
        <v>240</v>
      </c>
      <c r="G195" s="88">
        <f t="shared" si="12"/>
        <v>250</v>
      </c>
      <c r="H195" s="88">
        <f t="shared" si="12"/>
        <v>100</v>
      </c>
    </row>
    <row r="196" spans="1:8" ht="47.25">
      <c r="A196" s="87" t="str">
        <f>+'11+'!A511</f>
        <v>Прочая закупка товаров, работ и услуг для государственных (муниципальных) нужд</v>
      </c>
      <c r="B196" s="87"/>
      <c r="C196" s="88" t="str">
        <f>+'11+'!C511</f>
        <v>01</v>
      </c>
      <c r="D196" s="88" t="str">
        <f>+'11+'!D511</f>
        <v>13</v>
      </c>
      <c r="E196" s="88" t="str">
        <f>+'11+'!E511</f>
        <v>06 0 01 04008</v>
      </c>
      <c r="F196" s="88">
        <f>+'11+'!F511</f>
        <v>244</v>
      </c>
      <c r="G196" s="89">
        <f>+'12'!G506</f>
        <v>250</v>
      </c>
      <c r="H196" s="89">
        <f>+'12'!H506</f>
        <v>100</v>
      </c>
    </row>
    <row r="197" spans="1:8" s="90" customFormat="1" ht="47.25">
      <c r="A197" s="352" t="str">
        <f>+'11+'!A239</f>
        <v>Муниципальная программа "Развитие образования Овюрского кожууна"</v>
      </c>
      <c r="B197" s="352"/>
      <c r="C197" s="92"/>
      <c r="D197" s="92"/>
      <c r="E197" s="92" t="str">
        <f>+'11+'!E239</f>
        <v xml:space="preserve">07 0 00 00000 </v>
      </c>
      <c r="F197" s="92">
        <f>+'11+'!F239</f>
        <v>0</v>
      </c>
      <c r="G197" s="348">
        <f>+G198+G213+G243+G250+G261+G291</f>
        <v>230879.02000000002</v>
      </c>
      <c r="H197" s="348">
        <f>+H198+H213+H243+H250+H261+H291</f>
        <v>224847.64999999997</v>
      </c>
    </row>
    <row r="198" spans="1:8" ht="31.5">
      <c r="A198" s="86" t="str">
        <f>+'11+'!A240</f>
        <v xml:space="preserve">Подпрограмма "Развитие дошкольного образования" </v>
      </c>
      <c r="B198" s="86"/>
      <c r="C198" s="85" t="str">
        <f>+'11+'!C240</f>
        <v>07</v>
      </c>
      <c r="D198" s="85" t="str">
        <f>+'11+'!D240</f>
        <v>01</v>
      </c>
      <c r="E198" s="85" t="str">
        <f>+'11+'!E240</f>
        <v>07 1 00 00000</v>
      </c>
      <c r="F198" s="85" t="str">
        <f>+'11+'!F240</f>
        <v xml:space="preserve">   </v>
      </c>
      <c r="G198" s="88">
        <f>+G199+G208</f>
        <v>58162.58</v>
      </c>
      <c r="H198" s="88">
        <f>+H199+H208</f>
        <v>56168.71</v>
      </c>
    </row>
    <row r="199" spans="1:8" ht="126">
      <c r="A199" s="86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B199" s="86"/>
      <c r="C199" s="85" t="str">
        <f>+'11+'!C241</f>
        <v>07</v>
      </c>
      <c r="D199" s="85" t="str">
        <f>+'11+'!D241</f>
        <v>01</v>
      </c>
      <c r="E199" s="85" t="str">
        <f>+'11+'!E241</f>
        <v>07 1 01 00000</v>
      </c>
      <c r="F199" s="85">
        <f>+'11+'!F241</f>
        <v>0</v>
      </c>
      <c r="G199" s="88">
        <f>+G200+G204</f>
        <v>15470.68</v>
      </c>
      <c r="H199" s="88">
        <f>+H200+H204</f>
        <v>13202.31</v>
      </c>
    </row>
    <row r="200" spans="1:8" ht="63">
      <c r="A200" s="86" t="str">
        <f>+'11+'!A242</f>
        <v xml:space="preserve">Обеспечение деятельности муниципальных учреждений (оказание услуг) - средства местного бюджета </v>
      </c>
      <c r="B200" s="86"/>
      <c r="C200" s="85" t="str">
        <f>+'11+'!C242</f>
        <v>07</v>
      </c>
      <c r="D200" s="85" t="str">
        <f>+'11+'!D242</f>
        <v>01</v>
      </c>
      <c r="E200" s="85" t="str">
        <f>+'11+'!E242</f>
        <v>07 1 01 00059</v>
      </c>
      <c r="F200" s="85">
        <f>+'11+'!F242</f>
        <v>0</v>
      </c>
      <c r="G200" s="88">
        <f t="shared" ref="G200:H202" si="13">+G201</f>
        <v>15470.68</v>
      </c>
      <c r="H200" s="88">
        <f t="shared" si="13"/>
        <v>13202.31</v>
      </c>
    </row>
    <row r="201" spans="1:8" ht="94.5">
      <c r="A201" s="86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1" s="86"/>
      <c r="C201" s="85" t="str">
        <f>+'11+'!C243</f>
        <v>07</v>
      </c>
      <c r="D201" s="85" t="str">
        <f>+'11+'!D243</f>
        <v>01</v>
      </c>
      <c r="E201" s="85" t="str">
        <f>+'11+'!E243</f>
        <v>07 1 01 00059</v>
      </c>
      <c r="F201" s="85" t="str">
        <f>+'11+'!F243</f>
        <v>600</v>
      </c>
      <c r="G201" s="88">
        <f t="shared" si="13"/>
        <v>15470.68</v>
      </c>
      <c r="H201" s="88">
        <f t="shared" si="13"/>
        <v>13202.31</v>
      </c>
    </row>
    <row r="202" spans="1:8" ht="31.5">
      <c r="A202" s="86" t="str">
        <f>+'11+'!A244</f>
        <v>Субсидии бюджетным учреждениям</v>
      </c>
      <c r="B202" s="86"/>
      <c r="C202" s="85" t="str">
        <f>+'11+'!C244</f>
        <v>07</v>
      </c>
      <c r="D202" s="85" t="str">
        <f>+'11+'!D244</f>
        <v>01</v>
      </c>
      <c r="E202" s="85" t="str">
        <f>+'11+'!E244</f>
        <v>07 1 01 00059</v>
      </c>
      <c r="F202" s="85" t="str">
        <f>+'11+'!F244</f>
        <v>610</v>
      </c>
      <c r="G202" s="88">
        <f t="shared" si="13"/>
        <v>15470.68</v>
      </c>
      <c r="H202" s="88">
        <f t="shared" si="13"/>
        <v>13202.31</v>
      </c>
    </row>
    <row r="203" spans="1:8" ht="110.25">
      <c r="A203" s="86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3" s="86"/>
      <c r="C203" s="85" t="str">
        <f>+'11+'!C245</f>
        <v>07</v>
      </c>
      <c r="D203" s="85" t="str">
        <f>+'11+'!D245</f>
        <v>01</v>
      </c>
      <c r="E203" s="85" t="str">
        <f>+'11+'!E245</f>
        <v>07 1 01 00059</v>
      </c>
      <c r="F203" s="85" t="str">
        <f>+'11+'!F245</f>
        <v>611</v>
      </c>
      <c r="G203" s="89">
        <f>+'12'!G240</f>
        <v>15470.68</v>
      </c>
      <c r="H203" s="89">
        <f>+'12'!H240</f>
        <v>13202.31</v>
      </c>
    </row>
    <row r="204" spans="1:8" ht="63" hidden="1">
      <c r="A204" s="86" t="str">
        <f>+'11+'!A246</f>
        <v xml:space="preserve">Обеспечение деятельности муниципальных учреждений (оказание услуг) - средства местного бюджета </v>
      </c>
      <c r="B204" s="86"/>
      <c r="C204" s="85" t="str">
        <f>+'11+'!C246</f>
        <v>07</v>
      </c>
      <c r="D204" s="85" t="str">
        <f>+'11+'!D246</f>
        <v>01</v>
      </c>
      <c r="E204" s="85" t="str">
        <f>+'11+'!E246</f>
        <v>07 1 01 L0270</v>
      </c>
      <c r="F204" s="85">
        <f>+'11+'!F246</f>
        <v>0</v>
      </c>
      <c r="G204" s="88">
        <f t="shared" ref="G204:H206" si="14">+G205</f>
        <v>0</v>
      </c>
      <c r="H204" s="88">
        <f t="shared" si="14"/>
        <v>0</v>
      </c>
    </row>
    <row r="205" spans="1:8" ht="94.5" hidden="1">
      <c r="A205" s="86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05" s="86"/>
      <c r="C205" s="85" t="str">
        <f>+'11+'!C247</f>
        <v>07</v>
      </c>
      <c r="D205" s="85" t="str">
        <f>+'11+'!D247</f>
        <v>01</v>
      </c>
      <c r="E205" s="85" t="str">
        <f>+'11+'!E247</f>
        <v>07 1 01 L0270</v>
      </c>
      <c r="F205" s="85" t="str">
        <f>+'11+'!F247</f>
        <v>600</v>
      </c>
      <c r="G205" s="88">
        <f t="shared" si="14"/>
        <v>0</v>
      </c>
      <c r="H205" s="88">
        <f t="shared" si="14"/>
        <v>0</v>
      </c>
    </row>
    <row r="206" spans="1:8" ht="31.5" hidden="1">
      <c r="A206" s="86" t="str">
        <f>+'11+'!A248</f>
        <v>Субсидии бюджетным учреждениям</v>
      </c>
      <c r="B206" s="86"/>
      <c r="C206" s="85" t="str">
        <f>+'11+'!C248</f>
        <v>07</v>
      </c>
      <c r="D206" s="85" t="str">
        <f>+'11+'!D248</f>
        <v>01</v>
      </c>
      <c r="E206" s="85" t="str">
        <f>+'11+'!E248</f>
        <v>07 1 01 L0270</v>
      </c>
      <c r="F206" s="85" t="str">
        <f>+'11+'!F248</f>
        <v>610</v>
      </c>
      <c r="G206" s="88">
        <f t="shared" si="14"/>
        <v>0</v>
      </c>
      <c r="H206" s="88">
        <f t="shared" si="14"/>
        <v>0</v>
      </c>
    </row>
    <row r="207" spans="1:8" ht="110.25" hidden="1">
      <c r="A207" s="86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07" s="86"/>
      <c r="C207" s="85" t="str">
        <f>+'11+'!C249</f>
        <v>07</v>
      </c>
      <c r="D207" s="85" t="str">
        <f>+'11+'!D249</f>
        <v>01</v>
      </c>
      <c r="E207" s="85" t="str">
        <f>+'11+'!E249</f>
        <v>07 1 01 L0270</v>
      </c>
      <c r="F207" s="85" t="str">
        <f>+'12'!F245</f>
        <v>612</v>
      </c>
      <c r="G207" s="89">
        <f>+'12'!G245</f>
        <v>0</v>
      </c>
      <c r="H207" s="89">
        <f>+'12'!H245</f>
        <v>0</v>
      </c>
    </row>
    <row r="208" spans="1:8" ht="110.25">
      <c r="A208" s="86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B208" s="86"/>
      <c r="C208" s="85" t="str">
        <f>+'11+'!C251</f>
        <v>07</v>
      </c>
      <c r="D208" s="85" t="str">
        <f>+'11+'!D251</f>
        <v>01</v>
      </c>
      <c r="E208" s="85" t="str">
        <f>+'11+'!E251</f>
        <v>07 1 02 00000</v>
      </c>
      <c r="F208" s="85">
        <f>+'11+'!F251</f>
        <v>0</v>
      </c>
      <c r="G208" s="88">
        <f t="shared" ref="G208:H211" si="15">+G209</f>
        <v>42691.9</v>
      </c>
      <c r="H208" s="88">
        <f t="shared" si="15"/>
        <v>42966.400000000001</v>
      </c>
    </row>
    <row r="209" spans="1:8" ht="63">
      <c r="A209" s="86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B209" s="86"/>
      <c r="C209" s="85" t="str">
        <f>+'11+'!C252</f>
        <v>07</v>
      </c>
      <c r="D209" s="85" t="str">
        <f>+'11+'!D252</f>
        <v>01</v>
      </c>
      <c r="E209" s="85" t="str">
        <f>+'11+'!E252</f>
        <v>07 1 02 76020</v>
      </c>
      <c r="F209" s="85">
        <f>+'11+'!F252</f>
        <v>0</v>
      </c>
      <c r="G209" s="88">
        <f t="shared" si="15"/>
        <v>42691.9</v>
      </c>
      <c r="H209" s="88">
        <f t="shared" si="15"/>
        <v>42966.400000000001</v>
      </c>
    </row>
    <row r="210" spans="1:8" ht="94.5">
      <c r="A210" s="86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0" s="86"/>
      <c r="C210" s="85" t="str">
        <f>+'11+'!C253</f>
        <v>07</v>
      </c>
      <c r="D210" s="85" t="str">
        <f>+'11+'!D253</f>
        <v>01</v>
      </c>
      <c r="E210" s="85" t="str">
        <f>+'11+'!E253</f>
        <v>07 1 02 76020</v>
      </c>
      <c r="F210" s="85" t="str">
        <f>+'11+'!F253</f>
        <v>600</v>
      </c>
      <c r="G210" s="88">
        <f t="shared" si="15"/>
        <v>42691.9</v>
      </c>
      <c r="H210" s="88">
        <f t="shared" si="15"/>
        <v>42966.400000000001</v>
      </c>
    </row>
    <row r="211" spans="1:8" ht="31.5">
      <c r="A211" s="86" t="str">
        <f>+'11+'!A254</f>
        <v>Субсидии бюджетным учреждениям</v>
      </c>
      <c r="B211" s="86"/>
      <c r="C211" s="85" t="str">
        <f>+'11+'!C254</f>
        <v>07</v>
      </c>
      <c r="D211" s="85" t="str">
        <f>+'11+'!D254</f>
        <v>01</v>
      </c>
      <c r="E211" s="85" t="str">
        <f>+'11+'!E254</f>
        <v>07 1 02 76020</v>
      </c>
      <c r="F211" s="85" t="str">
        <f>+'11+'!F254</f>
        <v>610</v>
      </c>
      <c r="G211" s="88">
        <f t="shared" si="15"/>
        <v>42691.9</v>
      </c>
      <c r="H211" s="88">
        <f t="shared" si="15"/>
        <v>42966.400000000001</v>
      </c>
    </row>
    <row r="212" spans="1:8" ht="110.25">
      <c r="A212" s="86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2" s="86"/>
      <c r="C212" s="85" t="str">
        <f>+'11+'!C255</f>
        <v>07</v>
      </c>
      <c r="D212" s="85" t="str">
        <f>+'11+'!D255</f>
        <v>01</v>
      </c>
      <c r="E212" s="85" t="str">
        <f>+'11+'!E255</f>
        <v>07 1 02 76020</v>
      </c>
      <c r="F212" s="85" t="str">
        <f>+'11+'!F255</f>
        <v>611</v>
      </c>
      <c r="G212" s="89">
        <f>+'12'!G250</f>
        <v>42691.9</v>
      </c>
      <c r="H212" s="89">
        <f>+'12'!H250</f>
        <v>42966.400000000001</v>
      </c>
    </row>
    <row r="213" spans="1:8">
      <c r="A213" s="86" t="str">
        <f>+'11+'!A256</f>
        <v>Общее образование</v>
      </c>
      <c r="B213" s="86"/>
      <c r="C213" s="85" t="str">
        <f>+'11+'!C256</f>
        <v>07</v>
      </c>
      <c r="D213" s="85" t="str">
        <f>+'11+'!D256</f>
        <v>02</v>
      </c>
      <c r="E213" s="85">
        <f>+'11+'!E256</f>
        <v>0</v>
      </c>
      <c r="F213" s="85">
        <f>+'11+'!F256</f>
        <v>0</v>
      </c>
      <c r="G213" s="88">
        <f>+G214+G237</f>
        <v>136541.29</v>
      </c>
      <c r="H213" s="88">
        <f>+H214+H237</f>
        <v>134341.28999999998</v>
      </c>
    </row>
    <row r="214" spans="1:8" ht="31.5">
      <c r="A214" s="86" t="str">
        <f>+'11+'!A257</f>
        <v>подпрограмма "Развитие общего образования"</v>
      </c>
      <c r="B214" s="86"/>
      <c r="C214" s="85" t="str">
        <f>+'11+'!C257</f>
        <v>07</v>
      </c>
      <c r="D214" s="85" t="str">
        <f>+'11+'!D257</f>
        <v>02</v>
      </c>
      <c r="E214" s="85" t="str">
        <f>+'11+'!E257</f>
        <v>07 2 00 00000</v>
      </c>
      <c r="F214" s="85">
        <f>+'11+'!F257</f>
        <v>0</v>
      </c>
      <c r="G214" s="88">
        <f>+G215+G232</f>
        <v>136541.29</v>
      </c>
      <c r="H214" s="88">
        <f>+H215+H232</f>
        <v>134341.28999999998</v>
      </c>
    </row>
    <row r="215" spans="1:8" ht="78.75">
      <c r="A215" s="86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B215" s="86"/>
      <c r="C215" s="85" t="str">
        <f>+'11+'!C258</f>
        <v>07</v>
      </c>
      <c r="D215" s="85" t="str">
        <f>+'11+'!D258</f>
        <v>02</v>
      </c>
      <c r="E215" s="85" t="str">
        <f>+'11+'!E258</f>
        <v>07 2 01 00000</v>
      </c>
      <c r="F215" s="85">
        <f>+'11+'!F258</f>
        <v>0</v>
      </c>
      <c r="G215" s="88">
        <f>+G216+G220+G224+G228</f>
        <v>13664.99</v>
      </c>
      <c r="H215" s="88">
        <f>+H216+H220+H224+H228</f>
        <v>10674.89</v>
      </c>
    </row>
    <row r="216" spans="1:8" ht="63">
      <c r="A216" s="86" t="str">
        <f>+'11+'!A259</f>
        <v xml:space="preserve">Обеспечение деятельности муниципальных учреждений (оказание услуг) - средства местного бюджета </v>
      </c>
      <c r="B216" s="86"/>
      <c r="C216" s="85" t="str">
        <f>+'11+'!C259</f>
        <v>07</v>
      </c>
      <c r="D216" s="85" t="str">
        <f>+'11+'!D259</f>
        <v>02</v>
      </c>
      <c r="E216" s="85" t="str">
        <f>+'11+'!E259</f>
        <v>07 2 01 00059</v>
      </c>
      <c r="F216" s="85" t="str">
        <f>+'11+'!F259</f>
        <v xml:space="preserve">   </v>
      </c>
      <c r="G216" s="88">
        <f t="shared" ref="G216:H218" si="16">+G217</f>
        <v>12126.09</v>
      </c>
      <c r="H216" s="88">
        <f t="shared" si="16"/>
        <v>9126.09</v>
      </c>
    </row>
    <row r="217" spans="1:8" ht="94.5">
      <c r="A217" s="86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17" s="86"/>
      <c r="C217" s="85" t="str">
        <f>+'11+'!C260</f>
        <v>07</v>
      </c>
      <c r="D217" s="85" t="str">
        <f>+'11+'!D260</f>
        <v>02</v>
      </c>
      <c r="E217" s="85" t="str">
        <f>+'11+'!E260</f>
        <v>07 2 01 00059</v>
      </c>
      <c r="F217" s="85" t="str">
        <f>+'11+'!F260</f>
        <v>600</v>
      </c>
      <c r="G217" s="88">
        <f t="shared" si="16"/>
        <v>12126.09</v>
      </c>
      <c r="H217" s="88">
        <f t="shared" si="16"/>
        <v>9126.09</v>
      </c>
    </row>
    <row r="218" spans="1:8" ht="31.5">
      <c r="A218" s="86" t="str">
        <f>+'11+'!A261</f>
        <v>Субсидии бюджетным учреждениям</v>
      </c>
      <c r="B218" s="86"/>
      <c r="C218" s="85" t="str">
        <f>+'11+'!C261</f>
        <v>07</v>
      </c>
      <c r="D218" s="85" t="str">
        <f>+'11+'!D261</f>
        <v>02</v>
      </c>
      <c r="E218" s="85" t="str">
        <f>+'11+'!E261</f>
        <v>07 2 01 00059</v>
      </c>
      <c r="F218" s="85" t="str">
        <f>+'11+'!F261</f>
        <v>610</v>
      </c>
      <c r="G218" s="88">
        <f t="shared" si="16"/>
        <v>12126.09</v>
      </c>
      <c r="H218" s="88">
        <f t="shared" si="16"/>
        <v>9126.09</v>
      </c>
    </row>
    <row r="219" spans="1:8" ht="110.25">
      <c r="A219" s="86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19" s="86"/>
      <c r="C219" s="85" t="str">
        <f>+'11+'!C262</f>
        <v>07</v>
      </c>
      <c r="D219" s="85" t="str">
        <f>+'11+'!D262</f>
        <v>02</v>
      </c>
      <c r="E219" s="85" t="str">
        <f>+'11+'!E262</f>
        <v>07 2 01 00059</v>
      </c>
      <c r="F219" s="85" t="str">
        <f>+'11+'!F262</f>
        <v>611</v>
      </c>
      <c r="G219" s="89">
        <f>+'12'!G257</f>
        <v>12126.09</v>
      </c>
      <c r="H219" s="89">
        <f>+'12'!H257</f>
        <v>9126.09</v>
      </c>
    </row>
    <row r="220" spans="1:8" ht="157.5" hidden="1">
      <c r="A220" s="86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B220" s="86"/>
      <c r="C220" s="85" t="str">
        <f>+'11+'!C263</f>
        <v>07</v>
      </c>
      <c r="D220" s="85" t="str">
        <f>+'11+'!D263</f>
        <v>02</v>
      </c>
      <c r="E220" s="85" t="str">
        <f>+'11+'!E263</f>
        <v>07 2 01 50970</v>
      </c>
      <c r="F220" s="85" t="str">
        <f>+'11+'!F263</f>
        <v xml:space="preserve">   </v>
      </c>
      <c r="G220" s="88">
        <f t="shared" ref="G220:H222" si="17">+G221</f>
        <v>0</v>
      </c>
      <c r="H220" s="88">
        <f t="shared" si="17"/>
        <v>0</v>
      </c>
    </row>
    <row r="221" spans="1:8" ht="94.5" hidden="1">
      <c r="A221" s="86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1" s="86"/>
      <c r="C221" s="85" t="str">
        <f>+'11+'!C264</f>
        <v>07</v>
      </c>
      <c r="D221" s="85" t="str">
        <f>+'11+'!D264</f>
        <v>02</v>
      </c>
      <c r="E221" s="85" t="str">
        <f>+'11+'!E264</f>
        <v>07 2 01 50970</v>
      </c>
      <c r="F221" s="85" t="str">
        <f>+'11+'!F264</f>
        <v>600</v>
      </c>
      <c r="G221" s="88">
        <f t="shared" si="17"/>
        <v>0</v>
      </c>
      <c r="H221" s="88">
        <f t="shared" si="17"/>
        <v>0</v>
      </c>
    </row>
    <row r="222" spans="1:8" ht="31.5" hidden="1">
      <c r="A222" s="86" t="str">
        <f>+'11+'!A265</f>
        <v>Субсидии бюджетным учреждениям</v>
      </c>
      <c r="B222" s="86"/>
      <c r="C222" s="85" t="str">
        <f>+'11+'!C265</f>
        <v>07</v>
      </c>
      <c r="D222" s="85" t="str">
        <f>+'11+'!D265</f>
        <v>02</v>
      </c>
      <c r="E222" s="85" t="str">
        <f>+'11+'!E265</f>
        <v>07 2 01 50970</v>
      </c>
      <c r="F222" s="85" t="str">
        <f>+'11+'!F265</f>
        <v>610</v>
      </c>
      <c r="G222" s="88">
        <f t="shared" si="17"/>
        <v>0</v>
      </c>
      <c r="H222" s="88">
        <f t="shared" si="17"/>
        <v>0</v>
      </c>
    </row>
    <row r="223" spans="1:8" ht="110.25" hidden="1">
      <c r="A223" s="86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3" s="86"/>
      <c r="C223" s="85" t="str">
        <f>+'11+'!C266</f>
        <v>07</v>
      </c>
      <c r="D223" s="85" t="str">
        <f>+'11+'!D266</f>
        <v>02</v>
      </c>
      <c r="E223" s="85" t="str">
        <f>+'11+'!E266</f>
        <v>07 2 01 50970</v>
      </c>
      <c r="F223" s="85" t="str">
        <f>+'11+'!F266</f>
        <v>611</v>
      </c>
      <c r="G223" s="89">
        <f>+'12'!G261</f>
        <v>0</v>
      </c>
      <c r="H223" s="89">
        <f>+'12'!H261</f>
        <v>0</v>
      </c>
    </row>
    <row r="224" spans="1:8" ht="157.5" hidden="1">
      <c r="A224" s="86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B224" s="86"/>
      <c r="C224" s="85" t="str">
        <f>+'11+'!C267</f>
        <v>07</v>
      </c>
      <c r="D224" s="85" t="str">
        <f>+'11+'!D267</f>
        <v>02</v>
      </c>
      <c r="E224" s="85" t="str">
        <f>+'11+'!E267</f>
        <v>07 2 01 75220</v>
      </c>
      <c r="F224" s="85" t="str">
        <f>+'11+'!F267</f>
        <v xml:space="preserve">   </v>
      </c>
      <c r="G224" s="88">
        <f t="shared" ref="G224:H226" si="18">+G225</f>
        <v>0</v>
      </c>
      <c r="H224" s="88">
        <f t="shared" si="18"/>
        <v>0</v>
      </c>
    </row>
    <row r="225" spans="1:8" ht="94.5" hidden="1">
      <c r="A225" s="86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5" s="86"/>
      <c r="C225" s="85" t="str">
        <f>+'11+'!C268</f>
        <v>07</v>
      </c>
      <c r="D225" s="85" t="str">
        <f>+'11+'!D268</f>
        <v>02</v>
      </c>
      <c r="E225" s="85" t="str">
        <f>+'11+'!E268</f>
        <v>07 2 01 75220</v>
      </c>
      <c r="F225" s="85" t="str">
        <f>+'11+'!F268</f>
        <v>600</v>
      </c>
      <c r="G225" s="88">
        <f t="shared" si="18"/>
        <v>0</v>
      </c>
      <c r="H225" s="88">
        <f t="shared" si="18"/>
        <v>0</v>
      </c>
    </row>
    <row r="226" spans="1:8" ht="31.5" hidden="1">
      <c r="A226" s="86" t="str">
        <f>+'11+'!A269</f>
        <v>Субсидии бюджетным учреждениям</v>
      </c>
      <c r="B226" s="86"/>
      <c r="C226" s="85" t="str">
        <f>+'11+'!C269</f>
        <v>07</v>
      </c>
      <c r="D226" s="85" t="str">
        <f>+'11+'!D269</f>
        <v>02</v>
      </c>
      <c r="E226" s="85" t="str">
        <f>+'11+'!E269</f>
        <v>07 2 01 75220</v>
      </c>
      <c r="F226" s="85" t="str">
        <f>+'11+'!F269</f>
        <v>610</v>
      </c>
      <c r="G226" s="88">
        <f t="shared" si="18"/>
        <v>0</v>
      </c>
      <c r="H226" s="88">
        <f t="shared" si="18"/>
        <v>0</v>
      </c>
    </row>
    <row r="227" spans="1:8" ht="110.25" hidden="1">
      <c r="A227" s="86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27" s="86"/>
      <c r="C227" s="85" t="str">
        <f>+'11+'!C270</f>
        <v>07</v>
      </c>
      <c r="D227" s="85" t="str">
        <f>+'11+'!D270</f>
        <v>02</v>
      </c>
      <c r="E227" s="85" t="str">
        <f>+'11+'!E270</f>
        <v>07 2 01 75220</v>
      </c>
      <c r="F227" s="85" t="str">
        <f>+'11+'!F270</f>
        <v>611</v>
      </c>
      <c r="G227" s="89">
        <f>+'12'!G265</f>
        <v>0</v>
      </c>
      <c r="H227" s="89">
        <f>+'12'!H265</f>
        <v>0</v>
      </c>
    </row>
    <row r="228" spans="1:8" ht="63">
      <c r="A228" s="86" t="str">
        <f>+'11+'!A271</f>
        <v xml:space="preserve">Обеспечение деятельности муниципальных учреждений (оказание услуг) - средства местного бюджета </v>
      </c>
      <c r="B228" s="86"/>
      <c r="C228" s="85" t="str">
        <f>+'11+'!C271</f>
        <v>07</v>
      </c>
      <c r="D228" s="85" t="str">
        <f>+'11+'!D271</f>
        <v>02</v>
      </c>
      <c r="E228" s="85" t="str">
        <f>+'11+'!E271</f>
        <v>07 2 01 L0970</v>
      </c>
      <c r="F228" s="85" t="str">
        <f>+'11+'!F271</f>
        <v xml:space="preserve">   </v>
      </c>
      <c r="G228" s="88">
        <f t="shared" ref="G228:H230" si="19">+G229</f>
        <v>1538.9</v>
      </c>
      <c r="H228" s="88">
        <f t="shared" si="19"/>
        <v>1548.8</v>
      </c>
    </row>
    <row r="229" spans="1:8" ht="94.5">
      <c r="A229" s="86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29" s="86"/>
      <c r="C229" s="85" t="str">
        <f>+'11+'!C272</f>
        <v>07</v>
      </c>
      <c r="D229" s="85" t="str">
        <f>+'11+'!D272</f>
        <v>02</v>
      </c>
      <c r="E229" s="85" t="str">
        <f>+'11+'!E272</f>
        <v>07 2 01 L0970</v>
      </c>
      <c r="F229" s="85" t="str">
        <f>+'11+'!F272</f>
        <v>600</v>
      </c>
      <c r="G229" s="88">
        <f t="shared" si="19"/>
        <v>1538.9</v>
      </c>
      <c r="H229" s="88">
        <f t="shared" si="19"/>
        <v>1548.8</v>
      </c>
    </row>
    <row r="230" spans="1:8" ht="31.5">
      <c r="A230" s="86" t="str">
        <f>+'11+'!A273</f>
        <v>Субсидии бюджетным учреждениям</v>
      </c>
      <c r="B230" s="86"/>
      <c r="C230" s="85" t="str">
        <f>+'11+'!C273</f>
        <v>07</v>
      </c>
      <c r="D230" s="85" t="str">
        <f>+'11+'!D273</f>
        <v>02</v>
      </c>
      <c r="E230" s="85" t="str">
        <f>+'11+'!E273</f>
        <v>07 2 01 L0970</v>
      </c>
      <c r="F230" s="85" t="str">
        <f>+'11+'!F273</f>
        <v>610</v>
      </c>
      <c r="G230" s="88">
        <f t="shared" si="19"/>
        <v>1538.9</v>
      </c>
      <c r="H230" s="88">
        <f t="shared" si="19"/>
        <v>1548.8</v>
      </c>
    </row>
    <row r="231" spans="1:8" ht="110.25">
      <c r="A231" s="86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1" s="86"/>
      <c r="C231" s="85" t="str">
        <f>+'11+'!C274</f>
        <v>07</v>
      </c>
      <c r="D231" s="85" t="str">
        <f>+'11+'!D274</f>
        <v>02</v>
      </c>
      <c r="E231" s="85" t="str">
        <f>+'11+'!E274</f>
        <v>07 2 01 L0970</v>
      </c>
      <c r="F231" s="85" t="str">
        <f>+'12'!F270</f>
        <v>612</v>
      </c>
      <c r="G231" s="89">
        <f>+'12'!G270</f>
        <v>1538.9</v>
      </c>
      <c r="H231" s="89">
        <f>+'12'!H270</f>
        <v>1548.8</v>
      </c>
    </row>
    <row r="232" spans="1:8" ht="126">
      <c r="A232" s="86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B232" s="86"/>
      <c r="C232" s="85" t="str">
        <f>+'11+'!C276</f>
        <v>07</v>
      </c>
      <c r="D232" s="85" t="str">
        <f>+'11+'!D276</f>
        <v>02</v>
      </c>
      <c r="E232" s="85" t="str">
        <f>+'11+'!E276</f>
        <v>07 2 02 00000</v>
      </c>
      <c r="F232" s="85">
        <f>+'11+'!F276</f>
        <v>0</v>
      </c>
      <c r="G232" s="88">
        <f t="shared" ref="G232:H235" si="20">+G233</f>
        <v>122876.3</v>
      </c>
      <c r="H232" s="88">
        <f t="shared" si="20"/>
        <v>123666.4</v>
      </c>
    </row>
    <row r="233" spans="1:8" ht="63">
      <c r="A233" s="86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B233" s="86"/>
      <c r="C233" s="85" t="str">
        <f>+'11+'!C277</f>
        <v>07</v>
      </c>
      <c r="D233" s="85" t="str">
        <f>+'11+'!D277</f>
        <v>02</v>
      </c>
      <c r="E233" s="85" t="str">
        <f>+'11+'!E277</f>
        <v>07 2 02 76020</v>
      </c>
      <c r="F233" s="85" t="str">
        <f>+'11+'!F277</f>
        <v xml:space="preserve">   </v>
      </c>
      <c r="G233" s="88">
        <f t="shared" si="20"/>
        <v>122876.3</v>
      </c>
      <c r="H233" s="88">
        <f t="shared" si="20"/>
        <v>123666.4</v>
      </c>
    </row>
    <row r="234" spans="1:8" ht="94.5">
      <c r="A234" s="86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34" s="86"/>
      <c r="C234" s="85" t="str">
        <f>+'11+'!C278</f>
        <v>07</v>
      </c>
      <c r="D234" s="85" t="str">
        <f>+'11+'!D278</f>
        <v>02</v>
      </c>
      <c r="E234" s="85" t="str">
        <f>+'11+'!E278</f>
        <v>07 2 02 76020</v>
      </c>
      <c r="F234" s="85" t="str">
        <f>+'11+'!F278</f>
        <v>600</v>
      </c>
      <c r="G234" s="88">
        <f t="shared" si="20"/>
        <v>122876.3</v>
      </c>
      <c r="H234" s="88">
        <f t="shared" si="20"/>
        <v>123666.4</v>
      </c>
    </row>
    <row r="235" spans="1:8" ht="31.5">
      <c r="A235" s="86" t="str">
        <f>+'11+'!A279</f>
        <v>Субсидии бюджетным учреждениям</v>
      </c>
      <c r="B235" s="86"/>
      <c r="C235" s="85" t="str">
        <f>+'11+'!C279</f>
        <v>07</v>
      </c>
      <c r="D235" s="85" t="str">
        <f>+'11+'!D279</f>
        <v>02</v>
      </c>
      <c r="E235" s="85" t="str">
        <f>+'11+'!E279</f>
        <v>07 2 02 76020</v>
      </c>
      <c r="F235" s="85" t="str">
        <f>+'11+'!F279</f>
        <v>610</v>
      </c>
      <c r="G235" s="88">
        <f t="shared" si="20"/>
        <v>122876.3</v>
      </c>
      <c r="H235" s="88">
        <f t="shared" si="20"/>
        <v>123666.4</v>
      </c>
    </row>
    <row r="236" spans="1:8" ht="110.25">
      <c r="A236" s="86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36" s="86"/>
      <c r="C236" s="85" t="str">
        <f>+'11+'!C280</f>
        <v>07</v>
      </c>
      <c r="D236" s="85" t="str">
        <f>+'11+'!D280</f>
        <v>02</v>
      </c>
      <c r="E236" s="85" t="str">
        <f>+'11+'!E280</f>
        <v>07 2 02 76020</v>
      </c>
      <c r="F236" s="85" t="str">
        <f>+'11+'!F280</f>
        <v>611</v>
      </c>
      <c r="G236" s="89">
        <f>+'12'!G275</f>
        <v>122876.3</v>
      </c>
      <c r="H236" s="89">
        <f>+'12'!H275</f>
        <v>123666.4</v>
      </c>
    </row>
    <row r="237" spans="1:8" ht="31.5" hidden="1">
      <c r="A237" s="86" t="str">
        <f>+'11+'!A281</f>
        <v>Подпрограмма "Организация горячего питания учащихся"</v>
      </c>
      <c r="B237" s="86"/>
      <c r="C237" s="85" t="str">
        <f>+'11+'!C281</f>
        <v>07</v>
      </c>
      <c r="D237" s="85" t="str">
        <f>+'11+'!D281</f>
        <v>02</v>
      </c>
      <c r="E237" s="85" t="str">
        <f>+'11+'!E281</f>
        <v>07 5 00 00000</v>
      </c>
      <c r="F237" s="85" t="str">
        <f>+'11+'!F281</f>
        <v xml:space="preserve">   </v>
      </c>
      <c r="G237" s="88">
        <f t="shared" ref="G237:H241" si="21">+G238</f>
        <v>0</v>
      </c>
      <c r="H237" s="88">
        <f t="shared" si="21"/>
        <v>0</v>
      </c>
    </row>
    <row r="238" spans="1:8" ht="94.5" hidden="1">
      <c r="A238" s="86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B238" s="86"/>
      <c r="C238" s="85" t="str">
        <f>+'11+'!C282</f>
        <v>07</v>
      </c>
      <c r="D238" s="85" t="str">
        <f>+'11+'!D282</f>
        <v>02</v>
      </c>
      <c r="E238" s="85" t="str">
        <f>+'11+'!E282</f>
        <v>07 5 01 00000</v>
      </c>
      <c r="F238" s="85">
        <f>+'11+'!F282</f>
        <v>0</v>
      </c>
      <c r="G238" s="88">
        <f t="shared" si="21"/>
        <v>0</v>
      </c>
      <c r="H238" s="88">
        <f t="shared" si="21"/>
        <v>0</v>
      </c>
    </row>
    <row r="239" spans="1:8" ht="63" hidden="1">
      <c r="A239" s="86" t="str">
        <f>+'11+'!A283</f>
        <v>Обеспечение деятельности муниципальных учреждений (оказание услуг) - средства местного бюджета</v>
      </c>
      <c r="B239" s="86"/>
      <c r="C239" s="85" t="str">
        <f>+'11+'!C283</f>
        <v>07</v>
      </c>
      <c r="D239" s="85" t="str">
        <f>+'11+'!D283</f>
        <v>02</v>
      </c>
      <c r="E239" s="85" t="str">
        <f>+'11+'!E283</f>
        <v>07 5 01 00 059</v>
      </c>
      <c r="F239" s="85" t="str">
        <f>+'11+'!F283</f>
        <v xml:space="preserve">   </v>
      </c>
      <c r="G239" s="88">
        <f t="shared" si="21"/>
        <v>0</v>
      </c>
      <c r="H239" s="88">
        <f t="shared" si="21"/>
        <v>0</v>
      </c>
    </row>
    <row r="240" spans="1:8" ht="47.25" hidden="1">
      <c r="A240" s="86" t="str">
        <f>+'11+'!A284</f>
        <v>Закупка товаров, работ и услуг для государственных (муниципальных) нужд</v>
      </c>
      <c r="B240" s="86"/>
      <c r="C240" s="85" t="str">
        <f>+'11+'!C284</f>
        <v>07</v>
      </c>
      <c r="D240" s="85" t="str">
        <f>+'11+'!D284</f>
        <v>02</v>
      </c>
      <c r="E240" s="85" t="str">
        <f>+'11+'!E284</f>
        <v>07 5 01 00 059</v>
      </c>
      <c r="F240" s="85" t="str">
        <f>+'11+'!F284</f>
        <v>200</v>
      </c>
      <c r="G240" s="88">
        <f t="shared" si="21"/>
        <v>0</v>
      </c>
      <c r="H240" s="88">
        <f t="shared" si="21"/>
        <v>0</v>
      </c>
    </row>
    <row r="241" spans="1:8" ht="47.25" hidden="1">
      <c r="A241" s="86" t="str">
        <f>+'11+'!A285</f>
        <v>Иные закупки товаров, работ и услуг для государственных (муниципальных) нужд</v>
      </c>
      <c r="B241" s="86"/>
      <c r="C241" s="85" t="str">
        <f>+'11+'!C285</f>
        <v>07</v>
      </c>
      <c r="D241" s="85" t="str">
        <f>+'11+'!D285</f>
        <v>02</v>
      </c>
      <c r="E241" s="85" t="str">
        <f>+'11+'!E285</f>
        <v>07 5 01 00 059</v>
      </c>
      <c r="F241" s="85" t="str">
        <f>+'11+'!F285</f>
        <v>240</v>
      </c>
      <c r="G241" s="88">
        <f t="shared" si="21"/>
        <v>0</v>
      </c>
      <c r="H241" s="88">
        <f t="shared" si="21"/>
        <v>0</v>
      </c>
    </row>
    <row r="242" spans="1:8" ht="47.25" hidden="1">
      <c r="A242" s="86" t="str">
        <f>+'11+'!A286</f>
        <v>Прочая закупка товаров, работ и услуг для государственных (муниципальных) нужд</v>
      </c>
      <c r="B242" s="86"/>
      <c r="C242" s="85" t="str">
        <f>+'11+'!C286</f>
        <v>07</v>
      </c>
      <c r="D242" s="85" t="str">
        <f>+'11+'!D286</f>
        <v>02</v>
      </c>
      <c r="E242" s="85" t="str">
        <f>+'11+'!E286</f>
        <v>07 5 01 00 059</v>
      </c>
      <c r="F242" s="85" t="str">
        <f>+'11+'!F286</f>
        <v>244</v>
      </c>
      <c r="G242" s="89">
        <f>+'12'!G281</f>
        <v>0</v>
      </c>
      <c r="H242" s="89">
        <f>+'12'!H281</f>
        <v>0</v>
      </c>
    </row>
    <row r="243" spans="1:8" ht="31.5">
      <c r="A243" s="86" t="str">
        <f>+'11+'!A287</f>
        <v xml:space="preserve">подпрограмма "Дополнительное образование детей" </v>
      </c>
      <c r="B243" s="86"/>
      <c r="C243" s="85" t="str">
        <f>+'11+'!C287</f>
        <v>07</v>
      </c>
      <c r="D243" s="85" t="str">
        <f>+'11+'!D287</f>
        <v>03</v>
      </c>
      <c r="E243" s="85">
        <f>+'11+'!E287</f>
        <v>0</v>
      </c>
      <c r="F243" s="85">
        <f>+'11+'!F287</f>
        <v>0</v>
      </c>
      <c r="G243" s="88">
        <f t="shared" ref="G243:H248" si="22">+G244</f>
        <v>14605.35</v>
      </c>
      <c r="H243" s="88">
        <f t="shared" si="22"/>
        <v>13400.75</v>
      </c>
    </row>
    <row r="244" spans="1:8" ht="31.5">
      <c r="A244" s="86" t="str">
        <f>+'11+'!A288</f>
        <v xml:space="preserve">Подпрограмма "Развитие дополнительного образования" </v>
      </c>
      <c r="B244" s="86"/>
      <c r="C244" s="85" t="str">
        <f>+'11+'!C288</f>
        <v>07</v>
      </c>
      <c r="D244" s="85" t="str">
        <f>+'11+'!D288</f>
        <v>03</v>
      </c>
      <c r="E244" s="85" t="str">
        <f>+'11+'!E288</f>
        <v>07 3 00 00000</v>
      </c>
      <c r="F244" s="85" t="str">
        <f>+'11+'!F288</f>
        <v xml:space="preserve">   </v>
      </c>
      <c r="G244" s="88">
        <f t="shared" si="22"/>
        <v>14605.35</v>
      </c>
      <c r="H244" s="88">
        <f t="shared" si="22"/>
        <v>13400.75</v>
      </c>
    </row>
    <row r="245" spans="1:8" ht="78.75">
      <c r="A245" s="86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B245" s="86"/>
      <c r="C245" s="85" t="str">
        <f>+'11+'!C289</f>
        <v>07</v>
      </c>
      <c r="D245" s="85" t="str">
        <f>+'11+'!D289</f>
        <v>03</v>
      </c>
      <c r="E245" s="85" t="str">
        <f>+'11+'!E289</f>
        <v>07 3 01 00000</v>
      </c>
      <c r="F245" s="85">
        <f>+'11+'!F289</f>
        <v>0</v>
      </c>
      <c r="G245" s="88">
        <f t="shared" si="22"/>
        <v>14605.35</v>
      </c>
      <c r="H245" s="88">
        <f t="shared" si="22"/>
        <v>13400.75</v>
      </c>
    </row>
    <row r="246" spans="1:8" ht="63">
      <c r="A246" s="86" t="str">
        <f>+'11+'!A290</f>
        <v>Обеспечение деятельности муниципальных учреждений (оказание услуг) - средства местного бюджета</v>
      </c>
      <c r="B246" s="86"/>
      <c r="C246" s="85" t="str">
        <f>+'11+'!C290</f>
        <v>07</v>
      </c>
      <c r="D246" s="85" t="str">
        <f>+'11+'!D290</f>
        <v>03</v>
      </c>
      <c r="E246" s="85" t="str">
        <f>+'11+'!E290</f>
        <v>07 3 01 00059</v>
      </c>
      <c r="F246" s="85" t="str">
        <f>+'11+'!F290</f>
        <v xml:space="preserve">   </v>
      </c>
      <c r="G246" s="88">
        <f t="shared" si="22"/>
        <v>14605.35</v>
      </c>
      <c r="H246" s="88">
        <f t="shared" si="22"/>
        <v>13400.75</v>
      </c>
    </row>
    <row r="247" spans="1:8" ht="94.5">
      <c r="A247" s="86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47" s="86"/>
      <c r="C247" s="85" t="str">
        <f>+'11+'!C291</f>
        <v>07</v>
      </c>
      <c r="D247" s="85" t="str">
        <f>+'11+'!D291</f>
        <v>03</v>
      </c>
      <c r="E247" s="85" t="str">
        <f>+'11+'!E291</f>
        <v>07 3 01 00059</v>
      </c>
      <c r="F247" s="85" t="str">
        <f>+'11+'!F291</f>
        <v>600</v>
      </c>
      <c r="G247" s="88">
        <f t="shared" si="22"/>
        <v>14605.35</v>
      </c>
      <c r="H247" s="88">
        <f t="shared" si="22"/>
        <v>13400.75</v>
      </c>
    </row>
    <row r="248" spans="1:8" ht="31.5">
      <c r="A248" s="86" t="str">
        <f>+'11+'!A292</f>
        <v>Субсидии бюджетным учреждениям</v>
      </c>
      <c r="B248" s="86"/>
      <c r="C248" s="85" t="str">
        <f>+'11+'!C292</f>
        <v>07</v>
      </c>
      <c r="D248" s="85" t="str">
        <f>+'11+'!D292</f>
        <v>03</v>
      </c>
      <c r="E248" s="85" t="str">
        <f>+'11+'!E292</f>
        <v>07 3 01 00059</v>
      </c>
      <c r="F248" s="85" t="str">
        <f>+'11+'!F292</f>
        <v>610</v>
      </c>
      <c r="G248" s="88">
        <f t="shared" si="22"/>
        <v>14605.35</v>
      </c>
      <c r="H248" s="88">
        <f t="shared" si="22"/>
        <v>13400.75</v>
      </c>
    </row>
    <row r="249" spans="1:8" ht="110.25">
      <c r="A249" s="86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49" s="86"/>
      <c r="C249" s="85" t="str">
        <f>+'11+'!C293</f>
        <v>07</v>
      </c>
      <c r="D249" s="85" t="str">
        <f>+'11+'!D293</f>
        <v>03</v>
      </c>
      <c r="E249" s="85" t="str">
        <f>+'11+'!E293</f>
        <v>073 01 00 059</v>
      </c>
      <c r="F249" s="85" t="str">
        <f>+'11+'!F293</f>
        <v>611</v>
      </c>
      <c r="G249" s="89">
        <f>+'12'!G24+'12'!G288</f>
        <v>14605.35</v>
      </c>
      <c r="H249" s="89">
        <f>+'12'!H24+'12'!H288</f>
        <v>13400.75</v>
      </c>
    </row>
    <row r="250" spans="1:8" ht="31.5">
      <c r="A250" s="86" t="str">
        <f>+'11+'!A294</f>
        <v>Молодежная политика и оздоровление детей</v>
      </c>
      <c r="B250" s="86"/>
      <c r="C250" s="85" t="str">
        <f>+'11+'!C294</f>
        <v>07</v>
      </c>
      <c r="D250" s="85" t="str">
        <f>+'11+'!D294</f>
        <v>07</v>
      </c>
      <c r="E250" s="85" t="str">
        <f>+'11+'!E294</f>
        <v xml:space="preserve">         </v>
      </c>
      <c r="F250" s="85" t="str">
        <f>+'11+'!F294</f>
        <v xml:space="preserve">   </v>
      </c>
      <c r="G250" s="88">
        <f t="shared" ref="G250:H255" si="23">+G251</f>
        <v>970.2</v>
      </c>
      <c r="H250" s="88">
        <f t="shared" si="23"/>
        <v>976.5</v>
      </c>
    </row>
    <row r="251" spans="1:8" ht="31.5">
      <c r="A251" s="86" t="str">
        <f>+'11+'!A295</f>
        <v>Подпрограмма "Отдых и оздоровление детей"</v>
      </c>
      <c r="B251" s="86"/>
      <c r="C251" s="85" t="str">
        <f>+'11+'!C295</f>
        <v>07</v>
      </c>
      <c r="D251" s="85" t="str">
        <f>+'11+'!D295</f>
        <v>07</v>
      </c>
      <c r="E251" s="85" t="str">
        <f>+'11+'!E295</f>
        <v>07 4 00 00000</v>
      </c>
      <c r="F251" s="85" t="str">
        <f>+'11+'!F295</f>
        <v xml:space="preserve">   </v>
      </c>
      <c r="G251" s="88">
        <f t="shared" si="23"/>
        <v>970.2</v>
      </c>
      <c r="H251" s="88">
        <f t="shared" si="23"/>
        <v>976.5</v>
      </c>
    </row>
    <row r="252" spans="1:8" ht="78.75">
      <c r="A252" s="86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B252" s="86"/>
      <c r="C252" s="85" t="str">
        <f>+'11+'!C296</f>
        <v>07</v>
      </c>
      <c r="D252" s="85" t="str">
        <f>+'11+'!D296</f>
        <v>07</v>
      </c>
      <c r="E252" s="85" t="str">
        <f>+'11+'!E296</f>
        <v>07 4 01 00000</v>
      </c>
      <c r="F252" s="85">
        <f>+'11+'!F296</f>
        <v>0</v>
      </c>
      <c r="G252" s="88">
        <f t="shared" si="23"/>
        <v>970.2</v>
      </c>
      <c r="H252" s="88">
        <f t="shared" si="23"/>
        <v>976.5</v>
      </c>
    </row>
    <row r="253" spans="1:8" ht="31.5">
      <c r="A253" s="86" t="str">
        <f>+'11+'!A297</f>
        <v>Мероприятия по оздоровлению детей</v>
      </c>
      <c r="B253" s="86"/>
      <c r="C253" s="85" t="str">
        <f>+'11+'!C297</f>
        <v>07</v>
      </c>
      <c r="D253" s="85" t="str">
        <f>+'11+'!D297</f>
        <v>07</v>
      </c>
      <c r="E253" s="85" t="str">
        <f>+'11+'!E297</f>
        <v>07 4 01 75040</v>
      </c>
      <c r="F253" s="85">
        <f>+'11+'!F297</f>
        <v>0</v>
      </c>
      <c r="G253" s="88">
        <f t="shared" si="23"/>
        <v>970.2</v>
      </c>
      <c r="H253" s="88">
        <f t="shared" si="23"/>
        <v>976.5</v>
      </c>
    </row>
    <row r="254" spans="1:8" ht="94.5">
      <c r="A254" s="86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4" s="86"/>
      <c r="C254" s="85" t="str">
        <f>+'11+'!C298</f>
        <v>07</v>
      </c>
      <c r="D254" s="85" t="str">
        <f>+'11+'!D298</f>
        <v>07</v>
      </c>
      <c r="E254" s="85" t="str">
        <f>+'11+'!E298</f>
        <v>07 4 01 75040</v>
      </c>
      <c r="F254" s="85" t="str">
        <f>+'11+'!F298</f>
        <v>600</v>
      </c>
      <c r="G254" s="88">
        <f t="shared" si="23"/>
        <v>970.2</v>
      </c>
      <c r="H254" s="88">
        <f t="shared" si="23"/>
        <v>976.5</v>
      </c>
    </row>
    <row r="255" spans="1:8" ht="31.5">
      <c r="A255" s="86" t="str">
        <f>+'11+'!A299</f>
        <v>Субсидии бюджетным учреждениям</v>
      </c>
      <c r="B255" s="86"/>
      <c r="C255" s="85" t="str">
        <f>+'11+'!C299</f>
        <v>07</v>
      </c>
      <c r="D255" s="85" t="str">
        <f>+'11+'!D299</f>
        <v>07</v>
      </c>
      <c r="E255" s="85" t="str">
        <f>+'11+'!E299</f>
        <v>07 4 01 75040</v>
      </c>
      <c r="F255" s="85" t="str">
        <f>+'11+'!F299</f>
        <v>610</v>
      </c>
      <c r="G255" s="88">
        <f t="shared" si="23"/>
        <v>970.2</v>
      </c>
      <c r="H255" s="88">
        <f t="shared" si="23"/>
        <v>976.5</v>
      </c>
    </row>
    <row r="256" spans="1:8" ht="110.25">
      <c r="A256" s="86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56" s="86"/>
      <c r="C256" s="85" t="str">
        <f>+'11+'!C300</f>
        <v>07</v>
      </c>
      <c r="D256" s="85" t="str">
        <f>+'11+'!D300</f>
        <v>07</v>
      </c>
      <c r="E256" s="85" t="str">
        <f>+'11+'!E300</f>
        <v>07 4 01 75040</v>
      </c>
      <c r="F256" s="85" t="str">
        <f>+'11+'!F300</f>
        <v>611</v>
      </c>
      <c r="G256" s="89">
        <f>+'12'!G295</f>
        <v>970.2</v>
      </c>
      <c r="H256" s="89">
        <f>+'12'!H295</f>
        <v>976.5</v>
      </c>
    </row>
    <row r="257" spans="1:8" ht="47.25" hidden="1">
      <c r="A257" s="86" t="str">
        <f>+'11+'!A301</f>
        <v>Мероприятия по оздоровлению детей за счет средств федерального бюджета</v>
      </c>
      <c r="B257" s="86"/>
      <c r="C257" s="85" t="str">
        <f>+'11+'!C301</f>
        <v>07</v>
      </c>
      <c r="D257" s="85" t="str">
        <f>+'11+'!D301</f>
        <v>07</v>
      </c>
      <c r="E257" s="85" t="str">
        <f>+'11+'!E301</f>
        <v>07 4 01 54570</v>
      </c>
      <c r="F257" s="85">
        <f>+'11+'!F301</f>
        <v>0</v>
      </c>
      <c r="G257" s="88">
        <f t="shared" ref="G257:H259" si="24">+G258</f>
        <v>0</v>
      </c>
      <c r="H257" s="88">
        <f t="shared" si="24"/>
        <v>0</v>
      </c>
    </row>
    <row r="258" spans="1:8" ht="94.5" hidden="1">
      <c r="A258" s="86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58" s="86"/>
      <c r="C258" s="85" t="str">
        <f>+'11+'!C302</f>
        <v>07</v>
      </c>
      <c r="D258" s="85" t="str">
        <f>+'11+'!D302</f>
        <v>07</v>
      </c>
      <c r="E258" s="85" t="str">
        <f>+'11+'!E302</f>
        <v>07 4 01 54570</v>
      </c>
      <c r="F258" s="85" t="str">
        <f>+'11+'!F302</f>
        <v>600</v>
      </c>
      <c r="G258" s="88">
        <f t="shared" si="24"/>
        <v>0</v>
      </c>
      <c r="H258" s="88">
        <f t="shared" si="24"/>
        <v>0</v>
      </c>
    </row>
    <row r="259" spans="1:8" ht="31.5" hidden="1">
      <c r="A259" s="86" t="str">
        <f>+'11+'!A303</f>
        <v>Субсидии бюджетным учреждениям</v>
      </c>
      <c r="B259" s="86"/>
      <c r="C259" s="85" t="str">
        <f>+'11+'!C303</f>
        <v>07</v>
      </c>
      <c r="D259" s="85" t="str">
        <f>+'11+'!D303</f>
        <v>07</v>
      </c>
      <c r="E259" s="85" t="str">
        <f>+'11+'!E303</f>
        <v>07 4 01 54570</v>
      </c>
      <c r="F259" s="85" t="str">
        <f>+'11+'!F303</f>
        <v>610</v>
      </c>
      <c r="G259" s="88">
        <f t="shared" si="24"/>
        <v>0</v>
      </c>
      <c r="H259" s="88">
        <f t="shared" si="24"/>
        <v>0</v>
      </c>
    </row>
    <row r="260" spans="1:8" ht="110.25" hidden="1">
      <c r="A260" s="86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60" s="86"/>
      <c r="C260" s="85" t="str">
        <f>+'11+'!C304</f>
        <v>07</v>
      </c>
      <c r="D260" s="85" t="str">
        <f>+'11+'!D304</f>
        <v>07</v>
      </c>
      <c r="E260" s="85" t="str">
        <f>+'11+'!E304</f>
        <v>07 4 01 54570</v>
      </c>
      <c r="F260" s="85" t="str">
        <f>+'11+'!F304</f>
        <v>611</v>
      </c>
      <c r="G260" s="89">
        <f>+'12'!G299</f>
        <v>0</v>
      </c>
      <c r="H260" s="89">
        <f>+'12'!H299</f>
        <v>0</v>
      </c>
    </row>
    <row r="261" spans="1:8" ht="31.5">
      <c r="A261" s="86" t="str">
        <f>+'11+'!A305</f>
        <v>Другие вопросы в области образования</v>
      </c>
      <c r="B261" s="86"/>
      <c r="C261" s="85" t="str">
        <f>+'11+'!C305</f>
        <v>07</v>
      </c>
      <c r="D261" s="85" t="str">
        <f>+'11+'!D305</f>
        <v>09</v>
      </c>
      <c r="E261" s="85" t="str">
        <f>+'11+'!E305</f>
        <v xml:space="preserve">         </v>
      </c>
      <c r="F261" s="85" t="str">
        <f>+'11+'!F305</f>
        <v xml:space="preserve">   </v>
      </c>
      <c r="G261" s="88">
        <f>+G262</f>
        <v>16421.400000000001</v>
      </c>
      <c r="H261" s="88">
        <f>+H262</f>
        <v>15761.4</v>
      </c>
    </row>
    <row r="262" spans="1:8" ht="78.75">
      <c r="A262" s="86" t="str">
        <f>+'11+'!A306</f>
        <v>Подпрограмма "Обеспечение реализации муниципальной программы и прочие мероприятия в сфере образования"</v>
      </c>
      <c r="B262" s="86"/>
      <c r="C262" s="85" t="str">
        <f>+'11+'!C306</f>
        <v>07</v>
      </c>
      <c r="D262" s="85" t="str">
        <f>+'11+'!D306</f>
        <v>09</v>
      </c>
      <c r="E262" s="85" t="str">
        <f>+'11+'!E306</f>
        <v>07 6 00 00000</v>
      </c>
      <c r="F262" s="85">
        <f>+'11+'!F306</f>
        <v>0</v>
      </c>
      <c r="G262" s="88">
        <f>+G263+G275</f>
        <v>16421.400000000001</v>
      </c>
      <c r="H262" s="88">
        <f>+H263+H275</f>
        <v>15761.4</v>
      </c>
    </row>
    <row r="263" spans="1:8" ht="94.5">
      <c r="A263" s="86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263" s="86"/>
      <c r="C263" s="85" t="str">
        <f>+'11+'!C307</f>
        <v>07</v>
      </c>
      <c r="D263" s="85" t="str">
        <f>+'11+'!D307</f>
        <v>09</v>
      </c>
      <c r="E263" s="85" t="str">
        <f>+'11+'!E307</f>
        <v>07 6 01 00000</v>
      </c>
      <c r="F263" s="85">
        <f>+'11+'!F307</f>
        <v>0</v>
      </c>
      <c r="G263" s="88">
        <f t="shared" ref="G263:H266" si="25">+G264</f>
        <v>1578.5900000000001</v>
      </c>
      <c r="H263" s="88">
        <f t="shared" si="25"/>
        <v>1578.5900000000001</v>
      </c>
    </row>
    <row r="264" spans="1:8" ht="63">
      <c r="A264" s="86" t="str">
        <f>+'11+'!A308</f>
        <v>Руководство и управление в сфере установленных функций органов государственной власти Республики Тыва</v>
      </c>
      <c r="B264" s="86"/>
      <c r="C264" s="85" t="str">
        <f>+'11+'!C308</f>
        <v>07</v>
      </c>
      <c r="D264" s="85" t="str">
        <f>+'11+'!D308</f>
        <v>09</v>
      </c>
      <c r="E264" s="85" t="str">
        <f>+'11+'!E308</f>
        <v>07 6 01 20419</v>
      </c>
      <c r="F264" s="85" t="str">
        <f>+'11+'!F308</f>
        <v xml:space="preserve">   </v>
      </c>
      <c r="G264" s="88">
        <f t="shared" si="25"/>
        <v>1578.5900000000001</v>
      </c>
      <c r="H264" s="88">
        <f t="shared" si="25"/>
        <v>1578.5900000000001</v>
      </c>
    </row>
    <row r="265" spans="1:8">
      <c r="A265" s="86" t="str">
        <f>+'11+'!A309</f>
        <v>Центральный аппарат</v>
      </c>
      <c r="B265" s="86"/>
      <c r="C265" s="85" t="str">
        <f>+'11+'!C309</f>
        <v>07</v>
      </c>
      <c r="D265" s="85" t="str">
        <f>+'11+'!D309</f>
        <v>09</v>
      </c>
      <c r="E265" s="85" t="str">
        <f>+'11+'!E309</f>
        <v>07 6 01 20419</v>
      </c>
      <c r="F265" s="85" t="str">
        <f>+'11+'!F309</f>
        <v xml:space="preserve">   </v>
      </c>
      <c r="G265" s="88">
        <f>+G266+G271</f>
        <v>1578.5900000000001</v>
      </c>
      <c r="H265" s="88">
        <f>+H266+H271</f>
        <v>1578.5900000000001</v>
      </c>
    </row>
    <row r="266" spans="1:8" ht="141.75">
      <c r="A266" s="86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66" s="86"/>
      <c r="C266" s="85" t="str">
        <f>+'11+'!C310</f>
        <v>07</v>
      </c>
      <c r="D266" s="85" t="str">
        <f>+'11+'!D310</f>
        <v>09</v>
      </c>
      <c r="E266" s="85" t="str">
        <f>+'11+'!E310</f>
        <v>07 6 01 20419</v>
      </c>
      <c r="F266" s="85" t="str">
        <f>+'11+'!F310</f>
        <v>100</v>
      </c>
      <c r="G266" s="88">
        <f t="shared" si="25"/>
        <v>1573.5900000000001</v>
      </c>
      <c r="H266" s="88">
        <f t="shared" si="25"/>
        <v>1573.5900000000001</v>
      </c>
    </row>
    <row r="267" spans="1:8" ht="47.25">
      <c r="A267" s="86" t="str">
        <f>+'11+'!A311</f>
        <v>Расходы на выплаты персоналу государственных (муниципальных) органов</v>
      </c>
      <c r="B267" s="86"/>
      <c r="C267" s="85" t="str">
        <f>+'11+'!C311</f>
        <v>07</v>
      </c>
      <c r="D267" s="85" t="str">
        <f>+'11+'!D311</f>
        <v>09</v>
      </c>
      <c r="E267" s="85" t="str">
        <f>+'11+'!E311</f>
        <v>07 6 01 20419</v>
      </c>
      <c r="F267" s="85" t="str">
        <f>+'11+'!F311</f>
        <v>120</v>
      </c>
      <c r="G267" s="88">
        <f>+G268+G269+G270</f>
        <v>1573.5900000000001</v>
      </c>
      <c r="H267" s="88">
        <f>+H268+H269+H270</f>
        <v>1573.5900000000001</v>
      </c>
    </row>
    <row r="268" spans="1:8" ht="31.5">
      <c r="A268" s="86" t="str">
        <f>+'11+'!A312</f>
        <v>Фонд оплаты труда и страховые взносы</v>
      </c>
      <c r="B268" s="86"/>
      <c r="C268" s="85" t="str">
        <f>+'11+'!C312</f>
        <v>07</v>
      </c>
      <c r="D268" s="85" t="str">
        <f>+'11+'!D312</f>
        <v>09</v>
      </c>
      <c r="E268" s="85" t="str">
        <f>+'11+'!E312</f>
        <v>07 6 01 20419</v>
      </c>
      <c r="F268" s="85" t="str">
        <f>+'11+'!F312</f>
        <v>121</v>
      </c>
      <c r="G268" s="89">
        <f>+'12'!G307</f>
        <v>1181.71</v>
      </c>
      <c r="H268" s="89">
        <f>+'12'!H307</f>
        <v>1181.71</v>
      </c>
    </row>
    <row r="269" spans="1:8" ht="47.25">
      <c r="A269" s="86" t="str">
        <f>+'11+'!A313</f>
        <v>Иные выплаты персоналу, за исключением фонда оплаты труда</v>
      </c>
      <c r="B269" s="86"/>
      <c r="C269" s="85" t="str">
        <f>+'11+'!C313</f>
        <v>07</v>
      </c>
      <c r="D269" s="85" t="str">
        <f>+'11+'!D313</f>
        <v>09</v>
      </c>
      <c r="E269" s="85" t="str">
        <f>+'11+'!E313</f>
        <v>07 6 01 20419</v>
      </c>
      <c r="F269" s="85" t="str">
        <f>+'11+'!F313</f>
        <v>122</v>
      </c>
      <c r="G269" s="89">
        <f>+'12'!G308</f>
        <v>35</v>
      </c>
      <c r="H269" s="89">
        <f>+'12'!H308</f>
        <v>35</v>
      </c>
    </row>
    <row r="270" spans="1:8" ht="94.5">
      <c r="A270" s="86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70" s="86"/>
      <c r="C270" s="85" t="str">
        <f>+'11+'!C314</f>
        <v>07</v>
      </c>
      <c r="D270" s="85" t="str">
        <f>+'11+'!D314</f>
        <v>09</v>
      </c>
      <c r="E270" s="85" t="str">
        <f>+'11+'!E314</f>
        <v>07 6 01 20419</v>
      </c>
      <c r="F270" s="85" t="str">
        <f>+'11+'!F314</f>
        <v>129</v>
      </c>
      <c r="G270" s="89">
        <f>+'12'!G309</f>
        <v>356.88</v>
      </c>
      <c r="H270" s="89">
        <f>+'12'!H309</f>
        <v>356.88</v>
      </c>
    </row>
    <row r="271" spans="1:8" ht="47.25">
      <c r="A271" s="86" t="str">
        <f>+'11+'!A315</f>
        <v>Закупка товаров, работ и услуг для государственных (муниципальных) нужд</v>
      </c>
      <c r="B271" s="86"/>
      <c r="C271" s="85" t="str">
        <f>+'11+'!C315</f>
        <v>07</v>
      </c>
      <c r="D271" s="85" t="str">
        <f>+'11+'!D315</f>
        <v>09</v>
      </c>
      <c r="E271" s="85" t="str">
        <f>+'11+'!E315</f>
        <v>07 6 01 20419</v>
      </c>
      <c r="F271" s="85" t="str">
        <f>+'11+'!F315</f>
        <v>200</v>
      </c>
      <c r="G271" s="88">
        <f>+G272</f>
        <v>5</v>
      </c>
      <c r="H271" s="88">
        <f>+H272</f>
        <v>5</v>
      </c>
    </row>
    <row r="272" spans="1:8" ht="47.25">
      <c r="A272" s="86" t="str">
        <f>+'11+'!A316</f>
        <v>Иные закупки товаров, работ и услуг для государственных (муниципальных) нужд</v>
      </c>
      <c r="B272" s="86"/>
      <c r="C272" s="85" t="str">
        <f>+'11+'!C316</f>
        <v>07</v>
      </c>
      <c r="D272" s="85" t="str">
        <f>+'11+'!D316</f>
        <v>09</v>
      </c>
      <c r="E272" s="85" t="str">
        <f>+'11+'!E316</f>
        <v>07 6 01 20419</v>
      </c>
      <c r="F272" s="85" t="str">
        <f>+'11+'!F316</f>
        <v>240</v>
      </c>
      <c r="G272" s="88">
        <f>+G273+G274</f>
        <v>5</v>
      </c>
      <c r="H272" s="88">
        <f>+H273+H274</f>
        <v>5</v>
      </c>
    </row>
    <row r="273" spans="1:8" ht="47.25" hidden="1">
      <c r="A273" s="86" t="str">
        <f>+'11+'!A317</f>
        <v>Закупка товаров, работ, услуг в сфере информационно-коммуникационных услуг</v>
      </c>
      <c r="B273" s="86"/>
      <c r="C273" s="85" t="str">
        <f>+'11+'!C317</f>
        <v>07</v>
      </c>
      <c r="D273" s="85" t="str">
        <f>+'11+'!D317</f>
        <v>09</v>
      </c>
      <c r="E273" s="85" t="str">
        <f>+'11+'!E317</f>
        <v>07 6 01 20419</v>
      </c>
      <c r="F273" s="85" t="str">
        <f>+'11+'!F317</f>
        <v>242</v>
      </c>
      <c r="G273" s="89">
        <f>+'12'!G312</f>
        <v>0</v>
      </c>
      <c r="H273" s="89">
        <f>+'12'!H312</f>
        <v>0</v>
      </c>
    </row>
    <row r="274" spans="1:8" ht="47.25">
      <c r="A274" s="86" t="str">
        <f>+'11+'!A318</f>
        <v>Прочая закупка товаров, работ и услуг для государственных (муниципальных) нужд</v>
      </c>
      <c r="B274" s="86"/>
      <c r="C274" s="85" t="str">
        <f>+'11+'!C318</f>
        <v>07</v>
      </c>
      <c r="D274" s="85" t="str">
        <f>+'11+'!D318</f>
        <v>09</v>
      </c>
      <c r="E274" s="85" t="str">
        <f>+'11+'!E318</f>
        <v>07 6 01 20419</v>
      </c>
      <c r="F274" s="85" t="str">
        <f>+'11+'!F318</f>
        <v>244</v>
      </c>
      <c r="G274" s="89">
        <f>+'12'!G313</f>
        <v>5</v>
      </c>
      <c r="H274" s="89">
        <f>+'12'!H313</f>
        <v>5</v>
      </c>
    </row>
    <row r="275" spans="1:8" ht="94.5">
      <c r="A275" s="86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B275" s="86"/>
      <c r="C275" s="85" t="str">
        <f>+'11+'!C319</f>
        <v>07</v>
      </c>
      <c r="D275" s="85" t="str">
        <f>+'11+'!D319</f>
        <v>09</v>
      </c>
      <c r="E275" s="85" t="str">
        <f>+'11+'!E319</f>
        <v>07 6 02 00000</v>
      </c>
      <c r="F275" s="85" t="str">
        <f>+'11+'!F319</f>
        <v xml:space="preserve">   </v>
      </c>
      <c r="G275" s="88">
        <f t="shared" ref="G275:H277" si="26">+G276</f>
        <v>14842.81</v>
      </c>
      <c r="H275" s="88">
        <f t="shared" si="26"/>
        <v>14182.81</v>
      </c>
    </row>
    <row r="276" spans="1:8" ht="47.25">
      <c r="A276" s="86" t="str">
        <f>+'11+'!A320</f>
        <v>Обеспечение деятельности органов местного самоуправления</v>
      </c>
      <c r="B276" s="86"/>
      <c r="C276" s="85" t="str">
        <f>+'11+'!C320</f>
        <v>07</v>
      </c>
      <c r="D276" s="85" t="str">
        <f>+'11+'!D320</f>
        <v>09</v>
      </c>
      <c r="E276" s="85" t="str">
        <f>+'11+'!E320</f>
        <v>07 6 02 00019</v>
      </c>
      <c r="F276" s="85" t="str">
        <f>+'11+'!F320</f>
        <v xml:space="preserve">   </v>
      </c>
      <c r="G276" s="88">
        <f>+G277+G282+G286</f>
        <v>14842.81</v>
      </c>
      <c r="H276" s="88">
        <f>+H277+H282+H286</f>
        <v>14182.81</v>
      </c>
    </row>
    <row r="277" spans="1:8" ht="141.75">
      <c r="A277" s="86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77" s="86"/>
      <c r="C277" s="85" t="str">
        <f>+'11+'!C321</f>
        <v>07</v>
      </c>
      <c r="D277" s="85" t="str">
        <f>+'11+'!D321</f>
        <v>09</v>
      </c>
      <c r="E277" s="85" t="str">
        <f>+'11+'!E321</f>
        <v>07 6 02 00019</v>
      </c>
      <c r="F277" s="85" t="str">
        <f>+'11+'!F321</f>
        <v>100</v>
      </c>
      <c r="G277" s="88">
        <f t="shared" si="26"/>
        <v>13573.23</v>
      </c>
      <c r="H277" s="88">
        <f t="shared" si="26"/>
        <v>13573.23</v>
      </c>
    </row>
    <row r="278" spans="1:8" ht="31.5">
      <c r="A278" s="86" t="str">
        <f>+'11+'!A322</f>
        <v>Расходы на выплаты персоналу казенных учреждений</v>
      </c>
      <c r="B278" s="86"/>
      <c r="C278" s="85" t="str">
        <f>+'11+'!C322</f>
        <v>07</v>
      </c>
      <c r="D278" s="85" t="str">
        <f>+'11+'!D322</f>
        <v>09</v>
      </c>
      <c r="E278" s="85" t="str">
        <f>+'11+'!E322</f>
        <v>07 6 02 00019</v>
      </c>
      <c r="F278" s="85" t="str">
        <f>+'11+'!F322</f>
        <v>110</v>
      </c>
      <c r="G278" s="88">
        <f>+G279+G280+G281</f>
        <v>13573.23</v>
      </c>
      <c r="H278" s="88">
        <f>+H279+H280+H281</f>
        <v>13573.23</v>
      </c>
    </row>
    <row r="279" spans="1:8" ht="31.5">
      <c r="A279" s="86" t="str">
        <f>+'11+'!A323</f>
        <v>Фонд оплаты труда и страховые взносы</v>
      </c>
      <c r="B279" s="86"/>
      <c r="C279" s="85" t="str">
        <f>+'11+'!C323</f>
        <v>07</v>
      </c>
      <c r="D279" s="85" t="str">
        <f>+'11+'!D323</f>
        <v>09</v>
      </c>
      <c r="E279" s="85" t="str">
        <f>+'11+'!E323</f>
        <v>07 6 02 00019</v>
      </c>
      <c r="F279" s="85" t="str">
        <f>+'11+'!F323</f>
        <v>111</v>
      </c>
      <c r="G279" s="89">
        <f>+'12'!G318</f>
        <v>10424.91</v>
      </c>
      <c r="H279" s="89">
        <f>+'12'!H318</f>
        <v>10424.91</v>
      </c>
    </row>
    <row r="280" spans="1:8" ht="47.25" hidden="1">
      <c r="A280" s="86" t="str">
        <f>+'11+'!A324</f>
        <v>Иные выплаты персоналу, за исключением фонда оплаты труда</v>
      </c>
      <c r="B280" s="86"/>
      <c r="C280" s="85" t="str">
        <f>+'11+'!C324</f>
        <v>07</v>
      </c>
      <c r="D280" s="85" t="str">
        <f>+'11+'!D324</f>
        <v>09</v>
      </c>
      <c r="E280" s="85" t="str">
        <f>+'11+'!E324</f>
        <v>07 6 02 00019</v>
      </c>
      <c r="F280" s="85" t="str">
        <f>+'11+'!F324</f>
        <v>112</v>
      </c>
      <c r="G280" s="89">
        <f>+'12'!G319</f>
        <v>0</v>
      </c>
      <c r="H280" s="89">
        <f>+'12'!H319</f>
        <v>0</v>
      </c>
    </row>
    <row r="281" spans="1:8" ht="94.5">
      <c r="A281" s="86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81" s="86"/>
      <c r="C281" s="85" t="str">
        <f>+'11+'!C325</f>
        <v>07</v>
      </c>
      <c r="D281" s="85" t="str">
        <f>+'11+'!D325</f>
        <v>09</v>
      </c>
      <c r="E281" s="85" t="str">
        <f>+'11+'!E325</f>
        <v>07 6 02 00019</v>
      </c>
      <c r="F281" s="85" t="str">
        <f>+'11+'!F325</f>
        <v>119</v>
      </c>
      <c r="G281" s="89">
        <f>+'12'!G320</f>
        <v>3148.32</v>
      </c>
      <c r="H281" s="89">
        <f>+'12'!H320</f>
        <v>3148.32</v>
      </c>
    </row>
    <row r="282" spans="1:8" ht="47.25">
      <c r="A282" s="86" t="str">
        <f>+'11+'!A326</f>
        <v>Закупка товаров, работ и услуг для государственных (муниципальных) нужд</v>
      </c>
      <c r="B282" s="86"/>
      <c r="C282" s="85" t="str">
        <f>+'11+'!C326</f>
        <v>07</v>
      </c>
      <c r="D282" s="85" t="str">
        <f>+'11+'!D326</f>
        <v>09</v>
      </c>
      <c r="E282" s="85" t="str">
        <f>+'11+'!E326</f>
        <v>07 6 02 00019</v>
      </c>
      <c r="F282" s="85" t="str">
        <f>+'11+'!F326</f>
        <v>200</v>
      </c>
      <c r="G282" s="88">
        <f>+G283</f>
        <v>1206.58</v>
      </c>
      <c r="H282" s="88">
        <f>+H283</f>
        <v>546.58000000000004</v>
      </c>
    </row>
    <row r="283" spans="1:8" ht="47.25">
      <c r="A283" s="86" t="str">
        <f>+'11+'!A327</f>
        <v>Иные закупки товаров, работ и услуг для государственных (муниципальных) нужд</v>
      </c>
      <c r="B283" s="86"/>
      <c r="C283" s="85" t="str">
        <f>+'11+'!C327</f>
        <v>07</v>
      </c>
      <c r="D283" s="85" t="str">
        <f>+'11+'!D327</f>
        <v>09</v>
      </c>
      <c r="E283" s="85" t="str">
        <f>+'11+'!E327</f>
        <v>07 6 02 00019</v>
      </c>
      <c r="F283" s="85" t="str">
        <f>+'11+'!F327</f>
        <v>240</v>
      </c>
      <c r="G283" s="88">
        <f>+G284+G285</f>
        <v>1206.58</v>
      </c>
      <c r="H283" s="88">
        <f>+H284+H285</f>
        <v>546.58000000000004</v>
      </c>
    </row>
    <row r="284" spans="1:8" ht="47.25">
      <c r="A284" s="86" t="str">
        <f>+'11+'!A328</f>
        <v>Закупка товаров, работ, услуг в сфере информационно-коммуникационных услуг</v>
      </c>
      <c r="B284" s="86"/>
      <c r="C284" s="85" t="str">
        <f>+'11+'!C328</f>
        <v>07</v>
      </c>
      <c r="D284" s="85" t="str">
        <f>+'11+'!D328</f>
        <v>09</v>
      </c>
      <c r="E284" s="85" t="str">
        <f>+'11+'!E328</f>
        <v>07 6 02 00019</v>
      </c>
      <c r="F284" s="85" t="str">
        <f>+'11+'!F328</f>
        <v>242</v>
      </c>
      <c r="G284" s="89">
        <f>+'12'!G323</f>
        <v>255.4</v>
      </c>
      <c r="H284" s="89">
        <f>+'12'!H323</f>
        <v>95.4</v>
      </c>
    </row>
    <row r="285" spans="1:8" ht="47.25">
      <c r="A285" s="86" t="str">
        <f>+'11+'!A329</f>
        <v>Прочая закупка товаров, работ и услуг для государственных (муниципальных) нужд</v>
      </c>
      <c r="B285" s="86"/>
      <c r="C285" s="85" t="str">
        <f>+'11+'!C329</f>
        <v>07</v>
      </c>
      <c r="D285" s="85" t="str">
        <f>+'11+'!D329</f>
        <v>09</v>
      </c>
      <c r="E285" s="85" t="str">
        <f>+'11+'!E329</f>
        <v>07 6 02 00019</v>
      </c>
      <c r="F285" s="85" t="str">
        <f>+'11+'!F329</f>
        <v>244</v>
      </c>
      <c r="G285" s="89">
        <f>+'12'!G324</f>
        <v>951.18</v>
      </c>
      <c r="H285" s="89">
        <f>+'12'!H324</f>
        <v>451.18</v>
      </c>
    </row>
    <row r="286" spans="1:8">
      <c r="A286" s="86" t="str">
        <f>+'11+'!A330</f>
        <v>Иные бюджетные ассигнования</v>
      </c>
      <c r="B286" s="86"/>
      <c r="C286" s="85" t="str">
        <f>+'11+'!C330</f>
        <v>07</v>
      </c>
      <c r="D286" s="85" t="str">
        <f>+'11+'!D330</f>
        <v>09</v>
      </c>
      <c r="E286" s="85" t="str">
        <f>+'11+'!E330</f>
        <v>07 6 02 00019</v>
      </c>
      <c r="F286" s="85" t="str">
        <f>+'11+'!F330</f>
        <v>800</v>
      </c>
      <c r="G286" s="88">
        <f>+G287</f>
        <v>63</v>
      </c>
      <c r="H286" s="88">
        <f>+H287</f>
        <v>63</v>
      </c>
    </row>
    <row r="287" spans="1:8" ht="78.75">
      <c r="A287" s="86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B287" s="86"/>
      <c r="C287" s="85" t="str">
        <f>+'11+'!C333</f>
        <v>07</v>
      </c>
      <c r="D287" s="85" t="str">
        <f>+'11+'!D333</f>
        <v>09</v>
      </c>
      <c r="E287" s="85" t="str">
        <f>+'11+'!E333</f>
        <v>07 6 02 00019</v>
      </c>
      <c r="F287" s="85" t="str">
        <f>+'11+'!F333</f>
        <v>850</v>
      </c>
      <c r="G287" s="88">
        <f>+G288+G289+G290</f>
        <v>63</v>
      </c>
      <c r="H287" s="88">
        <f>+H288+H289+H290</f>
        <v>63</v>
      </c>
    </row>
    <row r="288" spans="1:8" ht="47.25">
      <c r="A288" s="86" t="str">
        <f>+'11+'!A334</f>
        <v>Уплата налога на имущество организаций и земельного налога</v>
      </c>
      <c r="B288" s="86"/>
      <c r="C288" s="85" t="str">
        <f>+'11+'!C334</f>
        <v>07</v>
      </c>
      <c r="D288" s="85" t="str">
        <f>+'11+'!D334</f>
        <v>09</v>
      </c>
      <c r="E288" s="85" t="str">
        <f>+'11+'!E334</f>
        <v>07 6 02 00019</v>
      </c>
      <c r="F288" s="85" t="str">
        <f>+'11+'!F334</f>
        <v>851</v>
      </c>
      <c r="G288" s="89">
        <f>+'12'!G329</f>
        <v>33</v>
      </c>
      <c r="H288" s="89">
        <f>+'12'!H329</f>
        <v>33</v>
      </c>
    </row>
    <row r="289" spans="1:8" ht="31.5">
      <c r="A289" s="86" t="str">
        <f>+'11+'!A335</f>
        <v>Уплата прочих налогов, сборов и иных платежей</v>
      </c>
      <c r="B289" s="86"/>
      <c r="C289" s="85" t="str">
        <f>+'11+'!C335</f>
        <v>07</v>
      </c>
      <c r="D289" s="85" t="str">
        <f>+'11+'!D335</f>
        <v>09</v>
      </c>
      <c r="E289" s="85" t="str">
        <f>+'11+'!E335</f>
        <v>07 6 02 00019</v>
      </c>
      <c r="F289" s="85" t="str">
        <f>+'11+'!F335</f>
        <v>852</v>
      </c>
      <c r="G289" s="89">
        <f>+'12'!G330</f>
        <v>12</v>
      </c>
      <c r="H289" s="89">
        <f>+'12'!H330</f>
        <v>12</v>
      </c>
    </row>
    <row r="290" spans="1:8">
      <c r="A290" s="86" t="str">
        <f>+'11+'!A336</f>
        <v>Уплата иных платежей</v>
      </c>
      <c r="B290" s="86"/>
      <c r="C290" s="85" t="str">
        <f>+'11+'!C336</f>
        <v>07</v>
      </c>
      <c r="D290" s="85" t="str">
        <f>+'11+'!D336</f>
        <v>09</v>
      </c>
      <c r="E290" s="85" t="str">
        <f>+'11+'!E336</f>
        <v>07 6 02 00019</v>
      </c>
      <c r="F290" s="85" t="str">
        <f>+'11+'!F336</f>
        <v>853</v>
      </c>
      <c r="G290" s="89">
        <f>+'12'!G331</f>
        <v>18</v>
      </c>
      <c r="H290" s="89">
        <f>+'12'!H331</f>
        <v>18</v>
      </c>
    </row>
    <row r="291" spans="1:8">
      <c r="A291" s="86" t="str">
        <f>+'11+'!A337</f>
        <v>Социальная политика</v>
      </c>
      <c r="B291" s="86"/>
      <c r="C291" s="85" t="str">
        <f>+'11+'!C337</f>
        <v>10</v>
      </c>
      <c r="D291" s="85">
        <f>+'11+'!D337</f>
        <v>0</v>
      </c>
      <c r="E291" s="85">
        <f>+'11+'!E337</f>
        <v>0</v>
      </c>
      <c r="F291" s="85">
        <f>+'11+'!F337</f>
        <v>0</v>
      </c>
      <c r="G291" s="88">
        <f>+G292+G299</f>
        <v>4178.2</v>
      </c>
      <c r="H291" s="88">
        <f>+H292+H299</f>
        <v>4199</v>
      </c>
    </row>
    <row r="292" spans="1:8" ht="31.5">
      <c r="A292" s="86" t="str">
        <f>+'11+'!A338</f>
        <v>Социальное обеспечение населения</v>
      </c>
      <c r="B292" s="86"/>
      <c r="C292" s="85" t="str">
        <f>+'11+'!C338</f>
        <v>10</v>
      </c>
      <c r="D292" s="85" t="str">
        <f>+'11+'!D338</f>
        <v>03</v>
      </c>
      <c r="E292" s="85">
        <f>+'11+'!E338</f>
        <v>0</v>
      </c>
      <c r="F292" s="85">
        <f>+'11+'!F338</f>
        <v>0</v>
      </c>
      <c r="G292" s="88">
        <f t="shared" ref="G292:H297" si="27">+G293</f>
        <v>943.8</v>
      </c>
      <c r="H292" s="88">
        <f t="shared" si="27"/>
        <v>943.8</v>
      </c>
    </row>
    <row r="293" spans="1:8" ht="47.25">
      <c r="A293" s="86" t="str">
        <f>+'11+'!A339</f>
        <v>Муниципальная программа "Развитие образования Овюрского кожууна"</v>
      </c>
      <c r="B293" s="86"/>
      <c r="C293" s="85" t="str">
        <f>+'11+'!C339</f>
        <v>10</v>
      </c>
      <c r="D293" s="85" t="str">
        <f>+'11+'!D339</f>
        <v>03</v>
      </c>
      <c r="E293" s="85" t="str">
        <f>+'11+'!E339</f>
        <v>07 0 00 00000</v>
      </c>
      <c r="F293" s="85">
        <f>+'11+'!F339</f>
        <v>0</v>
      </c>
      <c r="G293" s="88">
        <f t="shared" si="27"/>
        <v>943.8</v>
      </c>
      <c r="H293" s="88">
        <f t="shared" si="27"/>
        <v>943.8</v>
      </c>
    </row>
    <row r="294" spans="1:8" ht="94.5">
      <c r="A294" s="86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294" s="86"/>
      <c r="C294" s="85" t="str">
        <f>+'11+'!C340</f>
        <v>10</v>
      </c>
      <c r="D294" s="85" t="str">
        <f>+'11+'!D340</f>
        <v>03</v>
      </c>
      <c r="E294" s="85" t="str">
        <f>+'11+'!E340</f>
        <v xml:space="preserve">07 7  00 00000 </v>
      </c>
      <c r="F294" s="85">
        <f>+'11+'!F340</f>
        <v>0</v>
      </c>
      <c r="G294" s="88">
        <f t="shared" si="27"/>
        <v>943.8</v>
      </c>
      <c r="H294" s="88">
        <f t="shared" si="27"/>
        <v>943.8</v>
      </c>
    </row>
    <row r="295" spans="1:8" ht="47.25">
      <c r="A295" s="86" t="str">
        <f>+'11+'!A341</f>
        <v>Основное мероприятие: Жилищно коммунальные услуги педработникам образования</v>
      </c>
      <c r="B295" s="86"/>
      <c r="C295" s="85" t="str">
        <f>+'11+'!C341</f>
        <v>10</v>
      </c>
      <c r="D295" s="85" t="str">
        <f>+'11+'!D341</f>
        <v>03</v>
      </c>
      <c r="E295" s="85" t="str">
        <f>+'11+'!E341</f>
        <v xml:space="preserve">07 7  01 00000 </v>
      </c>
      <c r="F295" s="85">
        <f>+'11+'!F341</f>
        <v>0</v>
      </c>
      <c r="G295" s="88">
        <f t="shared" si="27"/>
        <v>943.8</v>
      </c>
      <c r="H295" s="88">
        <f t="shared" si="27"/>
        <v>943.8</v>
      </c>
    </row>
    <row r="296" spans="1:8" ht="94.5">
      <c r="A296" s="86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296" s="86"/>
      <c r="C296" s="85" t="str">
        <f>+'11+'!C342</f>
        <v>10</v>
      </c>
      <c r="D296" s="85" t="str">
        <f>+'11+'!D342</f>
        <v>03</v>
      </c>
      <c r="E296" s="85" t="str">
        <f>+'11+'!E342</f>
        <v>07 7 01 76140</v>
      </c>
      <c r="F296" s="85" t="str">
        <f>+'11+'!F342</f>
        <v>600</v>
      </c>
      <c r="G296" s="88">
        <f t="shared" si="27"/>
        <v>943.8</v>
      </c>
      <c r="H296" s="88">
        <f t="shared" si="27"/>
        <v>943.8</v>
      </c>
    </row>
    <row r="297" spans="1:8" ht="31.5">
      <c r="A297" s="86" t="str">
        <f>+'11+'!A343</f>
        <v>Субсидии бюджетным учреждениям</v>
      </c>
      <c r="B297" s="86"/>
      <c r="C297" s="85" t="str">
        <f>+'11+'!C343</f>
        <v>10</v>
      </c>
      <c r="D297" s="85" t="str">
        <f>+'11+'!D343</f>
        <v>03</v>
      </c>
      <c r="E297" s="85" t="str">
        <f>+'11+'!E343</f>
        <v>07 7 01 76140</v>
      </c>
      <c r="F297" s="85" t="str">
        <f>+'11+'!F343</f>
        <v>610</v>
      </c>
      <c r="G297" s="88">
        <f t="shared" si="27"/>
        <v>943.8</v>
      </c>
      <c r="H297" s="88">
        <f t="shared" si="27"/>
        <v>943.8</v>
      </c>
    </row>
    <row r="298" spans="1:8" ht="110.25">
      <c r="A298" s="86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298" s="86"/>
      <c r="C298" s="85" t="str">
        <f>+'11+'!C344</f>
        <v>10</v>
      </c>
      <c r="D298" s="85" t="str">
        <f>+'11+'!D344</f>
        <v>03</v>
      </c>
      <c r="E298" s="85" t="str">
        <f>+'11+'!E344</f>
        <v>07 7 01 76140</v>
      </c>
      <c r="F298" s="85" t="str">
        <f>+'11+'!F344</f>
        <v>611</v>
      </c>
      <c r="G298" s="89">
        <f>+'12'!G339</f>
        <v>943.8</v>
      </c>
      <c r="H298" s="89">
        <f>+'12'!H339</f>
        <v>943.8</v>
      </c>
    </row>
    <row r="299" spans="1:8" ht="31.5">
      <c r="A299" s="86" t="str">
        <f>+'11+'!A345</f>
        <v>Социальное обеспечение населения</v>
      </c>
      <c r="B299" s="86"/>
      <c r="C299" s="85" t="str">
        <f>+'11+'!C345</f>
        <v>10</v>
      </c>
      <c r="D299" s="85" t="str">
        <f>+'11+'!D345</f>
        <v>04</v>
      </c>
      <c r="E299" s="85" t="str">
        <f>+'11+'!E345</f>
        <v xml:space="preserve">         </v>
      </c>
      <c r="F299" s="85" t="str">
        <f>+'11+'!F345</f>
        <v xml:space="preserve">   </v>
      </c>
      <c r="G299" s="88">
        <f t="shared" ref="G299:H304" si="28">+G300</f>
        <v>3234.4</v>
      </c>
      <c r="H299" s="88">
        <f t="shared" si="28"/>
        <v>3255.2</v>
      </c>
    </row>
    <row r="300" spans="1:8" ht="31.5">
      <c r="A300" s="86" t="str">
        <f>+'11+'!A346</f>
        <v xml:space="preserve">Программа "Развитие дошкольного образования" </v>
      </c>
      <c r="B300" s="86"/>
      <c r="C300" s="85" t="str">
        <f>+'11+'!C346</f>
        <v>10</v>
      </c>
      <c r="D300" s="85" t="str">
        <f>+'11+'!D346</f>
        <v>04</v>
      </c>
      <c r="E300" s="85" t="str">
        <f>+'11+'!E346</f>
        <v xml:space="preserve">07 1 00 00000 </v>
      </c>
      <c r="F300" s="85" t="str">
        <f>+'11+'!F346</f>
        <v xml:space="preserve">   </v>
      </c>
      <c r="G300" s="88">
        <f t="shared" si="28"/>
        <v>3234.4</v>
      </c>
      <c r="H300" s="88">
        <f t="shared" si="28"/>
        <v>3255.2</v>
      </c>
    </row>
    <row r="301" spans="1:8" ht="78.75">
      <c r="A301" s="86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301" s="86"/>
      <c r="C301" s="85" t="str">
        <f>+'11+'!C347</f>
        <v>10</v>
      </c>
      <c r="D301" s="85" t="str">
        <f>+'11+'!D347</f>
        <v>04</v>
      </c>
      <c r="E301" s="85" t="str">
        <f>+'11+'!E347</f>
        <v>07 1 03 00000</v>
      </c>
      <c r="F301" s="85">
        <f>+'11+'!F347</f>
        <v>0</v>
      </c>
      <c r="G301" s="88">
        <f t="shared" si="28"/>
        <v>3234.4</v>
      </c>
      <c r="H301" s="88">
        <f t="shared" si="28"/>
        <v>3255.2</v>
      </c>
    </row>
    <row r="302" spans="1:8" ht="157.5">
      <c r="A302" s="86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302" s="86"/>
      <c r="C302" s="85" t="str">
        <f>+'11+'!C348</f>
        <v>10</v>
      </c>
      <c r="D302" s="85" t="str">
        <f>+'11+'!D348</f>
        <v>04</v>
      </c>
      <c r="E302" s="85" t="str">
        <f>+'11+'!E348</f>
        <v>07 1 03 76090</v>
      </c>
      <c r="F302" s="85">
        <f>+'11+'!F348</f>
        <v>0</v>
      </c>
      <c r="G302" s="88">
        <f t="shared" si="28"/>
        <v>3234.4</v>
      </c>
      <c r="H302" s="88">
        <f t="shared" si="28"/>
        <v>3255.2</v>
      </c>
    </row>
    <row r="303" spans="1:8" ht="31.5">
      <c r="A303" s="86" t="str">
        <f>+'11+'!A349</f>
        <v>Социальное обеспечение и иные выплаты населению</v>
      </c>
      <c r="B303" s="86"/>
      <c r="C303" s="85" t="str">
        <f>+'11+'!C349</f>
        <v>10</v>
      </c>
      <c r="D303" s="85" t="str">
        <f>+'11+'!D349</f>
        <v>04</v>
      </c>
      <c r="E303" s="85" t="str">
        <f>+'11+'!E349</f>
        <v>07 1 03 76090</v>
      </c>
      <c r="F303" s="85" t="str">
        <f>+'11+'!F349</f>
        <v>300</v>
      </c>
      <c r="G303" s="88">
        <f t="shared" si="28"/>
        <v>3234.4</v>
      </c>
      <c r="H303" s="88">
        <f t="shared" si="28"/>
        <v>3255.2</v>
      </c>
    </row>
    <row r="304" spans="1:8" ht="31.5">
      <c r="A304" s="86" t="str">
        <f>+'11+'!A350</f>
        <v>Публичные нормативные социальные выплаты гражданам</v>
      </c>
      <c r="B304" s="86"/>
      <c r="C304" s="85" t="str">
        <f>+'11+'!C350</f>
        <v>10</v>
      </c>
      <c r="D304" s="85" t="str">
        <f>+'11+'!D350</f>
        <v>04</v>
      </c>
      <c r="E304" s="85" t="str">
        <f>+'11+'!E350</f>
        <v>07 1 03 76090</v>
      </c>
      <c r="F304" s="85" t="str">
        <f>+'11+'!F350</f>
        <v>310</v>
      </c>
      <c r="G304" s="88">
        <f t="shared" si="28"/>
        <v>3234.4</v>
      </c>
      <c r="H304" s="88">
        <f t="shared" si="28"/>
        <v>3255.2</v>
      </c>
    </row>
    <row r="305" spans="1:8" ht="63">
      <c r="A305" s="86" t="str">
        <f>+'11+'!A351</f>
        <v>Пособия, коменсации, меры социальной поддержки насления по публичным нормативным обязательствам</v>
      </c>
      <c r="B305" s="86"/>
      <c r="C305" s="85" t="str">
        <f>+'11+'!C351</f>
        <v>10</v>
      </c>
      <c r="D305" s="85" t="str">
        <f>+'11+'!D351</f>
        <v>04</v>
      </c>
      <c r="E305" s="85" t="str">
        <f>+'11+'!E351</f>
        <v>07 1 03 76090</v>
      </c>
      <c r="F305" s="85" t="str">
        <f>+'11+'!F351</f>
        <v>313</v>
      </c>
      <c r="G305" s="89">
        <f>+'12'!G346</f>
        <v>3234.4</v>
      </c>
      <c r="H305" s="89">
        <f>+'12'!H346</f>
        <v>3255.2</v>
      </c>
    </row>
    <row r="306" spans="1:8" s="90" customFormat="1" ht="31.5">
      <c r="A306" s="352" t="str">
        <f>+'11+'!A27</f>
        <v>Муниципальная программа "Развитие культуры"</v>
      </c>
      <c r="B306" s="352"/>
      <c r="C306" s="92" t="str">
        <f>+'11+'!C27</f>
        <v>08</v>
      </c>
      <c r="D306" s="92" t="str">
        <f>+'11+'!D27</f>
        <v>01</v>
      </c>
      <c r="E306" s="92" t="str">
        <f>+'11+'!E27</f>
        <v>08 0 00 00000</v>
      </c>
      <c r="F306" s="92">
        <f>+'11+'!F27</f>
        <v>0</v>
      </c>
      <c r="G306" s="348">
        <f>+G307+G312+G317+G338</f>
        <v>35926.61</v>
      </c>
      <c r="H306" s="348">
        <f>+H307+H312+H317+H338</f>
        <v>36199.61</v>
      </c>
    </row>
    <row r="307" spans="1:8" ht="31.5">
      <c r="A307" s="86" t="str">
        <f>+'11+'!A28</f>
        <v>Основное мероприятие: "Развитие библиотечного дела"</v>
      </c>
      <c r="B307" s="86"/>
      <c r="C307" s="85" t="str">
        <f>+'11+'!C28</f>
        <v>08</v>
      </c>
      <c r="D307" s="85" t="str">
        <f>+'11+'!D28</f>
        <v>01</v>
      </c>
      <c r="E307" s="85" t="str">
        <f>+'11+'!E28</f>
        <v>08 1 01 00000</v>
      </c>
      <c r="F307" s="85">
        <f>+'11+'!F28</f>
        <v>0</v>
      </c>
      <c r="G307" s="88">
        <f t="shared" ref="G307:H310" si="29">+G308</f>
        <v>8056.05</v>
      </c>
      <c r="H307" s="88">
        <f t="shared" si="29"/>
        <v>8330.0499999999993</v>
      </c>
    </row>
    <row r="308" spans="1:8" ht="63">
      <c r="A308" s="86" t="str">
        <f>+'11+'!A29</f>
        <v>Обеспечение деятельности муниципальных учреждений (оказание услуг) - средства местного бджета</v>
      </c>
      <c r="B308" s="86"/>
      <c r="C308" s="85" t="str">
        <f>+'11+'!C29</f>
        <v>08</v>
      </c>
      <c r="D308" s="85" t="str">
        <f>+'11+'!D29</f>
        <v>01</v>
      </c>
      <c r="E308" s="85" t="str">
        <f>+'11+'!E29</f>
        <v>08 1 01 00059</v>
      </c>
      <c r="F308" s="85" t="str">
        <f>+'11+'!F29</f>
        <v xml:space="preserve">   </v>
      </c>
      <c r="G308" s="88">
        <f t="shared" si="29"/>
        <v>8056.05</v>
      </c>
      <c r="H308" s="88">
        <f t="shared" si="29"/>
        <v>8330.0499999999993</v>
      </c>
    </row>
    <row r="309" spans="1:8" ht="94.5">
      <c r="A309" s="86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09" s="86"/>
      <c r="C309" s="85" t="str">
        <f>+'11+'!C30</f>
        <v>08</v>
      </c>
      <c r="D309" s="85" t="str">
        <f>+'11+'!D30</f>
        <v>01</v>
      </c>
      <c r="E309" s="85" t="str">
        <f>+'11+'!E30</f>
        <v>08 1 01 00059</v>
      </c>
      <c r="F309" s="85" t="str">
        <f>+'11+'!F30</f>
        <v>600</v>
      </c>
      <c r="G309" s="88">
        <f t="shared" si="29"/>
        <v>8056.05</v>
      </c>
      <c r="H309" s="88">
        <f t="shared" si="29"/>
        <v>8330.0499999999993</v>
      </c>
    </row>
    <row r="310" spans="1:8" ht="31.5">
      <c r="A310" s="86" t="str">
        <f>+'11+'!A31</f>
        <v>Субсидии бюджетным учреждениям</v>
      </c>
      <c r="B310" s="86"/>
      <c r="C310" s="85" t="str">
        <f>+'11+'!C31</f>
        <v>08</v>
      </c>
      <c r="D310" s="85" t="str">
        <f>+'11+'!D31</f>
        <v>01</v>
      </c>
      <c r="E310" s="85" t="str">
        <f>+'11+'!E31</f>
        <v>08 1 01 00059</v>
      </c>
      <c r="F310" s="85" t="str">
        <f>+'11+'!F31</f>
        <v>610</v>
      </c>
      <c r="G310" s="88">
        <f t="shared" si="29"/>
        <v>8056.05</v>
      </c>
      <c r="H310" s="88">
        <f t="shared" si="29"/>
        <v>8330.0499999999993</v>
      </c>
    </row>
    <row r="311" spans="1:8" ht="110.25">
      <c r="A311" s="86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1" s="86"/>
      <c r="C311" s="85" t="str">
        <f>+'11+'!C32</f>
        <v>08</v>
      </c>
      <c r="D311" s="85" t="str">
        <f>+'11+'!D32</f>
        <v>01</v>
      </c>
      <c r="E311" s="85" t="str">
        <f>+'11+'!E32</f>
        <v>08 1 01 00059</v>
      </c>
      <c r="F311" s="85" t="str">
        <f>+'11+'!F32</f>
        <v>611</v>
      </c>
      <c r="G311" s="89">
        <f>+'12'!G32</f>
        <v>8056.05</v>
      </c>
      <c r="H311" s="89">
        <f>+'12'!H32</f>
        <v>8330.0499999999993</v>
      </c>
    </row>
    <row r="312" spans="1:8" ht="31.5" hidden="1">
      <c r="A312" s="86" t="str">
        <f>+'11+'!A33</f>
        <v>Основное мероприятие: "Развитие библиотечного дела"</v>
      </c>
      <c r="B312" s="86"/>
      <c r="C312" s="85" t="str">
        <f>+'11+'!C33</f>
        <v>08</v>
      </c>
      <c r="D312" s="85" t="str">
        <f>+'11+'!D33</f>
        <v>01</v>
      </c>
      <c r="E312" s="85" t="str">
        <f>+'11+'!E33</f>
        <v>081 02 00000</v>
      </c>
      <c r="F312" s="85">
        <f>+'11+'!F33</f>
        <v>0</v>
      </c>
      <c r="G312" s="88">
        <f t="shared" ref="G312:H315" si="30">+G313</f>
        <v>0</v>
      </c>
      <c r="H312" s="88">
        <f t="shared" si="30"/>
        <v>0</v>
      </c>
    </row>
    <row r="313" spans="1:8" ht="47.25" hidden="1">
      <c r="A313" s="86" t="str">
        <f>+'11+'!A38</f>
        <v xml:space="preserve">Комплектование книжных фондов библиотек муниципальных образований </v>
      </c>
      <c r="B313" s="86"/>
      <c r="C313" s="85" t="str">
        <f>+'11+'!C38</f>
        <v>08</v>
      </c>
      <c r="D313" s="85" t="str">
        <f>+'11+'!D38</f>
        <v>01</v>
      </c>
      <c r="E313" s="85" t="str">
        <f>+'11+'!E38</f>
        <v>081 02 L5 190</v>
      </c>
      <c r="F313" s="85">
        <f>+'11+'!F38</f>
        <v>0</v>
      </c>
      <c r="G313" s="88">
        <f t="shared" si="30"/>
        <v>0</v>
      </c>
      <c r="H313" s="88">
        <f t="shared" si="30"/>
        <v>0</v>
      </c>
    </row>
    <row r="314" spans="1:8" ht="94.5" hidden="1">
      <c r="A314" s="86" t="str">
        <f>+'11+'!A39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4" s="86"/>
      <c r="C314" s="85" t="str">
        <f>+'11+'!C39</f>
        <v>08</v>
      </c>
      <c r="D314" s="85" t="str">
        <f>+'11+'!D39</f>
        <v>01</v>
      </c>
      <c r="E314" s="85" t="str">
        <f>+'11+'!E39</f>
        <v>081 02 L5 190</v>
      </c>
      <c r="F314" s="85" t="str">
        <f>+'11+'!F39</f>
        <v>600</v>
      </c>
      <c r="G314" s="88">
        <f t="shared" si="30"/>
        <v>0</v>
      </c>
      <c r="H314" s="88">
        <f t="shared" si="30"/>
        <v>0</v>
      </c>
    </row>
    <row r="315" spans="1:8" ht="31.5" hidden="1">
      <c r="A315" s="86" t="str">
        <f>+'11+'!A40</f>
        <v>Субсидии бюджетным учреждениям</v>
      </c>
      <c r="B315" s="86"/>
      <c r="C315" s="85" t="str">
        <f>+'11+'!C40</f>
        <v>08</v>
      </c>
      <c r="D315" s="85" t="str">
        <f>+'11+'!D40</f>
        <v>01</v>
      </c>
      <c r="E315" s="85" t="str">
        <f>+'11+'!E40</f>
        <v>081 02 L5 190</v>
      </c>
      <c r="F315" s="85" t="str">
        <f>+'11+'!F40</f>
        <v>610</v>
      </c>
      <c r="G315" s="88">
        <f t="shared" si="30"/>
        <v>0</v>
      </c>
      <c r="H315" s="88">
        <f t="shared" si="30"/>
        <v>0</v>
      </c>
    </row>
    <row r="316" spans="1:8" ht="110.25" hidden="1">
      <c r="A316" s="86" t="str">
        <f>+'11+'!A41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6" s="86"/>
      <c r="C316" s="85" t="str">
        <f>+'11+'!C41</f>
        <v>08</v>
      </c>
      <c r="D316" s="85" t="str">
        <f>+'11+'!D41</f>
        <v>01</v>
      </c>
      <c r="E316" s="85" t="str">
        <f>+'11+'!E41</f>
        <v>081 02 L5 190</v>
      </c>
      <c r="F316" s="85" t="str">
        <f>+'11+'!F41</f>
        <v>611</v>
      </c>
      <c r="G316" s="89">
        <f>+'12'!G41</f>
        <v>0</v>
      </c>
      <c r="H316" s="89">
        <f>+'12'!H41</f>
        <v>0</v>
      </c>
    </row>
    <row r="317" spans="1:8" ht="47.25">
      <c r="A317" s="86" t="str">
        <f>+'11+'!A42</f>
        <v>Подпрограмма "Организация досуга и предоставление услуг организаций культуры"</v>
      </c>
      <c r="B317" s="86"/>
      <c r="C317" s="85" t="str">
        <f>+'11+'!C42</f>
        <v>08</v>
      </c>
      <c r="D317" s="85" t="str">
        <f>+'11+'!D42</f>
        <v>01</v>
      </c>
      <c r="E317" s="85" t="str">
        <f>+'11+'!E42</f>
        <v>08 2 00 00000</v>
      </c>
      <c r="F317" s="85">
        <f>+'11+'!F42</f>
        <v>0</v>
      </c>
      <c r="G317" s="88">
        <f>+G318+G323</f>
        <v>25285.59</v>
      </c>
      <c r="H317" s="88">
        <f>+H318+H323</f>
        <v>25285.59</v>
      </c>
    </row>
    <row r="318" spans="1:8" ht="31.5">
      <c r="A318" s="86" t="str">
        <f>+'11+'!A43</f>
        <v>Основное мероприятие: "Развитие сельской культуры"</v>
      </c>
      <c r="B318" s="86"/>
      <c r="C318" s="85" t="str">
        <f>+'11+'!C43</f>
        <v>08</v>
      </c>
      <c r="D318" s="85" t="str">
        <f>+'11+'!D43</f>
        <v>01</v>
      </c>
      <c r="E318" s="85" t="str">
        <f>+'11+'!E43</f>
        <v>08 2 01 00000</v>
      </c>
      <c r="F318" s="85">
        <f>+'11+'!F43</f>
        <v>0</v>
      </c>
      <c r="G318" s="88">
        <f t="shared" ref="G318:H321" si="31">+G319</f>
        <v>11416.66</v>
      </c>
      <c r="H318" s="88">
        <f t="shared" si="31"/>
        <v>11416.66</v>
      </c>
    </row>
    <row r="319" spans="1:8" ht="47.25">
      <c r="A319" s="86" t="str">
        <f>+'11+'!A44</f>
        <v>Обеспечение деятельности муниципальных учреждений (оказание услуг)</v>
      </c>
      <c r="B319" s="86"/>
      <c r="C319" s="85" t="str">
        <f>+'11+'!C44</f>
        <v>08</v>
      </c>
      <c r="D319" s="85" t="str">
        <f>+'11+'!D44</f>
        <v>01</v>
      </c>
      <c r="E319" s="85" t="str">
        <f>+'11+'!E44</f>
        <v>08 2 01 00059</v>
      </c>
      <c r="F319" s="85">
        <f>+'11+'!F44</f>
        <v>0</v>
      </c>
      <c r="G319" s="88">
        <f t="shared" si="31"/>
        <v>11416.66</v>
      </c>
      <c r="H319" s="88">
        <f t="shared" si="31"/>
        <v>11416.66</v>
      </c>
    </row>
    <row r="320" spans="1:8" ht="31.5">
      <c r="A320" s="86" t="str">
        <f>+'11+'!A45</f>
        <v>Субсидии бюджетным учреждениям</v>
      </c>
      <c r="B320" s="86"/>
      <c r="C320" s="85" t="str">
        <f>+'11+'!C45</f>
        <v>08</v>
      </c>
      <c r="D320" s="85" t="str">
        <f>+'11+'!D45</f>
        <v>01</v>
      </c>
      <c r="E320" s="85" t="str">
        <f>+'11+'!E45</f>
        <v>08 2 01 00059</v>
      </c>
      <c r="F320" s="85" t="str">
        <f>+'11+'!F45</f>
        <v>600</v>
      </c>
      <c r="G320" s="88">
        <f t="shared" si="31"/>
        <v>11416.66</v>
      </c>
      <c r="H320" s="88">
        <f t="shared" si="31"/>
        <v>11416.66</v>
      </c>
    </row>
    <row r="321" spans="1:8" ht="110.25">
      <c r="A321" s="86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1" s="86"/>
      <c r="C321" s="85" t="str">
        <f>+'11+'!C46</f>
        <v>08</v>
      </c>
      <c r="D321" s="85" t="str">
        <f>+'11+'!D46</f>
        <v>01</v>
      </c>
      <c r="E321" s="85" t="str">
        <f>+'11+'!E46</f>
        <v>08 2 01 00059</v>
      </c>
      <c r="F321" s="85" t="str">
        <f>+'11+'!F46</f>
        <v>610</v>
      </c>
      <c r="G321" s="88">
        <f t="shared" si="31"/>
        <v>11416.66</v>
      </c>
      <c r="H321" s="88">
        <f t="shared" si="31"/>
        <v>11416.66</v>
      </c>
    </row>
    <row r="322" spans="1:8" ht="110.25">
      <c r="A322" s="86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22" s="86"/>
      <c r="C322" s="85" t="str">
        <f>+'11+'!C47</f>
        <v>08</v>
      </c>
      <c r="D322" s="85" t="str">
        <f>+'11+'!D47</f>
        <v>01</v>
      </c>
      <c r="E322" s="85" t="str">
        <f>+'11+'!E47</f>
        <v>08 2 01 00059</v>
      </c>
      <c r="F322" s="85" t="str">
        <f>+'11+'!F47</f>
        <v>611</v>
      </c>
      <c r="G322" s="89">
        <f>+'12'!G47</f>
        <v>11416.66</v>
      </c>
      <c r="H322" s="89">
        <f>+'12'!H47</f>
        <v>11416.66</v>
      </c>
    </row>
    <row r="323" spans="1:8" ht="94.5">
      <c r="A323" s="86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323" s="86"/>
      <c r="C323" s="85" t="str">
        <f>+'11+'!C48</f>
        <v>08</v>
      </c>
      <c r="D323" s="85" t="str">
        <f>+'11+'!D48</f>
        <v>01</v>
      </c>
      <c r="E323" s="85" t="str">
        <f>+'11+'!E48</f>
        <v>08 2 02 00000</v>
      </c>
      <c r="F323" s="85" t="str">
        <f>+'11+'!F48</f>
        <v xml:space="preserve">   </v>
      </c>
      <c r="G323" s="88">
        <f>+G324</f>
        <v>13868.93</v>
      </c>
      <c r="H323" s="88">
        <f>+H324</f>
        <v>13868.93</v>
      </c>
    </row>
    <row r="324" spans="1:8" ht="31.5">
      <c r="A324" s="86" t="str">
        <f>+'11+'!A49</f>
        <v>Обеспечение деятельности подведомственных учреждений</v>
      </c>
      <c r="B324" s="86"/>
      <c r="C324" s="85" t="str">
        <f>+'11+'!C49</f>
        <v>08</v>
      </c>
      <c r="D324" s="85" t="str">
        <f>+'11+'!D49</f>
        <v>01</v>
      </c>
      <c r="E324" s="85" t="str">
        <f>+'11+'!E49</f>
        <v>08 2 02 99190</v>
      </c>
      <c r="F324" s="85" t="str">
        <f>+'11+'!F49</f>
        <v xml:space="preserve">   </v>
      </c>
      <c r="G324" s="88">
        <f>+G325+G330+G334</f>
        <v>13868.93</v>
      </c>
      <c r="H324" s="88">
        <f>+H325+H330+H334</f>
        <v>13868.93</v>
      </c>
    </row>
    <row r="325" spans="1:8" ht="141.75">
      <c r="A325" s="86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25" s="86"/>
      <c r="C325" s="85" t="str">
        <f>+'11+'!C50</f>
        <v>08</v>
      </c>
      <c r="D325" s="85" t="str">
        <f>+'11+'!D50</f>
        <v>01</v>
      </c>
      <c r="E325" s="85" t="str">
        <f>+'11+'!E50</f>
        <v>08 2 02 99190</v>
      </c>
      <c r="F325" s="85" t="str">
        <f>+'11+'!F50</f>
        <v>100</v>
      </c>
      <c r="G325" s="88">
        <f>+G326</f>
        <v>13496.25</v>
      </c>
      <c r="H325" s="88">
        <f>+H326</f>
        <v>13496.25</v>
      </c>
    </row>
    <row r="326" spans="1:8" ht="31.5">
      <c r="A326" s="86" t="str">
        <f>+'11+'!A51</f>
        <v>Расходы на выплаты персоналу казенных учреждений</v>
      </c>
      <c r="B326" s="86"/>
      <c r="C326" s="85" t="str">
        <f>+'11+'!C51</f>
        <v>08</v>
      </c>
      <c r="D326" s="85" t="str">
        <f>+'11+'!D51</f>
        <v>01</v>
      </c>
      <c r="E326" s="85" t="str">
        <f>+'11+'!E51</f>
        <v>08 2 02 99190</v>
      </c>
      <c r="F326" s="85" t="str">
        <f>+'11+'!F51</f>
        <v>110</v>
      </c>
      <c r="G326" s="89">
        <f>+G327+G328+G329</f>
        <v>13496.25</v>
      </c>
      <c r="H326" s="89">
        <f>+H327+H328+H329</f>
        <v>13496.25</v>
      </c>
    </row>
    <row r="327" spans="1:8" ht="31.5">
      <c r="A327" s="86" t="str">
        <f>+'11+'!A52</f>
        <v>Фонд оплаты труда и страховые взносы</v>
      </c>
      <c r="B327" s="86"/>
      <c r="C327" s="85" t="str">
        <f>+'11+'!C52</f>
        <v>08</v>
      </c>
      <c r="D327" s="85" t="str">
        <f>+'11+'!D52</f>
        <v>01</v>
      </c>
      <c r="E327" s="85" t="str">
        <f>+'11+'!E52</f>
        <v>08 2 02 99190</v>
      </c>
      <c r="F327" s="85" t="str">
        <f>+'11+'!F52</f>
        <v>111</v>
      </c>
      <c r="G327" s="89">
        <f>+'12'!G52</f>
        <v>10365.780000000001</v>
      </c>
      <c r="H327" s="89">
        <f>+'12'!H52</f>
        <v>10365.780000000001</v>
      </c>
    </row>
    <row r="328" spans="1:8" ht="47.25" hidden="1">
      <c r="A328" s="86" t="str">
        <f>+'11+'!A53</f>
        <v>Иные выплаты персоналу, за исключением фонда оплаты труда</v>
      </c>
      <c r="B328" s="86"/>
      <c r="C328" s="85" t="str">
        <f>+'11+'!C53</f>
        <v>08</v>
      </c>
      <c r="D328" s="85" t="str">
        <f>+'11+'!D53</f>
        <v>01</v>
      </c>
      <c r="E328" s="85" t="str">
        <f>+'11+'!E53</f>
        <v>08 2 02 99190</v>
      </c>
      <c r="F328" s="85" t="str">
        <f>+'11+'!F53</f>
        <v>112</v>
      </c>
      <c r="G328" s="89">
        <f>+'12'!G53</f>
        <v>0</v>
      </c>
      <c r="H328" s="89">
        <f>+'12'!H53</f>
        <v>0</v>
      </c>
    </row>
    <row r="329" spans="1:8" ht="94.5">
      <c r="A329" s="86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29" s="86"/>
      <c r="C329" s="85" t="str">
        <f>+'11+'!C54</f>
        <v>08</v>
      </c>
      <c r="D329" s="85" t="str">
        <f>+'11+'!D54</f>
        <v>01</v>
      </c>
      <c r="E329" s="85" t="str">
        <f>+'11+'!E54</f>
        <v>08 2 02 99190</v>
      </c>
      <c r="F329" s="85" t="str">
        <f>+'11+'!F54</f>
        <v>119</v>
      </c>
      <c r="G329" s="89">
        <f>+'12'!G54</f>
        <v>3130.47</v>
      </c>
      <c r="H329" s="89">
        <f>+'12'!H54</f>
        <v>3130.47</v>
      </c>
    </row>
    <row r="330" spans="1:8" ht="47.25">
      <c r="A330" s="86" t="str">
        <f>+'11+'!A55</f>
        <v>Закупка товаров, работ и услуг для государственных (муниципальных) нужд</v>
      </c>
      <c r="B330" s="86"/>
      <c r="C330" s="85" t="str">
        <f>+'11+'!C55</f>
        <v>08</v>
      </c>
      <c r="D330" s="85" t="str">
        <f>+'11+'!D55</f>
        <v>01</v>
      </c>
      <c r="E330" s="85" t="str">
        <f>+'11+'!E55</f>
        <v>08 2 02 99190</v>
      </c>
      <c r="F330" s="85" t="str">
        <f>+'11+'!F55</f>
        <v>200</v>
      </c>
      <c r="G330" s="88">
        <f>+G331</f>
        <v>363</v>
      </c>
      <c r="H330" s="88">
        <f>+H331</f>
        <v>363</v>
      </c>
    </row>
    <row r="331" spans="1:8" ht="47.25">
      <c r="A331" s="86" t="str">
        <f>+'11+'!A56</f>
        <v>Иные закупки товаров, работ и услуг для государственных (муниципальных) нужд</v>
      </c>
      <c r="B331" s="86"/>
      <c r="C331" s="85" t="str">
        <f>+'11+'!C56</f>
        <v>08</v>
      </c>
      <c r="D331" s="85" t="str">
        <f>+'11+'!D56</f>
        <v>01</v>
      </c>
      <c r="E331" s="85" t="str">
        <f>+'11+'!E56</f>
        <v>08 2 02 99190</v>
      </c>
      <c r="F331" s="85" t="str">
        <f>+'11+'!F56</f>
        <v>240</v>
      </c>
      <c r="G331" s="89">
        <f>+G332+G333</f>
        <v>363</v>
      </c>
      <c r="H331" s="89">
        <f>+H332+H333</f>
        <v>363</v>
      </c>
    </row>
    <row r="332" spans="1:8" ht="47.25">
      <c r="A332" s="86" t="str">
        <f>+'11+'!A57</f>
        <v>Закупка товаров, работ, услкг в сфере информационно- коммуникационных технологий</v>
      </c>
      <c r="B332" s="86"/>
      <c r="C332" s="85" t="str">
        <f>+'11+'!C57</f>
        <v>08</v>
      </c>
      <c r="D332" s="85" t="str">
        <f>+'11+'!D57</f>
        <v>01</v>
      </c>
      <c r="E332" s="85" t="str">
        <f>+'11+'!E57</f>
        <v>08 2 02 99190</v>
      </c>
      <c r="F332" s="85" t="str">
        <f>+'11+'!F57</f>
        <v>242</v>
      </c>
      <c r="G332" s="89">
        <f>+'12'!G57</f>
        <v>99</v>
      </c>
      <c r="H332" s="89">
        <f>+'12'!H57</f>
        <v>99</v>
      </c>
    </row>
    <row r="333" spans="1:8" ht="47.25">
      <c r="A333" s="86" t="str">
        <f>+'11+'!A58</f>
        <v>Прочая закупка товаров, работ и услуг для государственных (муниципальных) нужд</v>
      </c>
      <c r="B333" s="86"/>
      <c r="C333" s="85" t="str">
        <f>+'11+'!C58</f>
        <v>08</v>
      </c>
      <c r="D333" s="85" t="str">
        <f>+'11+'!D58</f>
        <v>01</v>
      </c>
      <c r="E333" s="85" t="str">
        <f>+'11+'!E58</f>
        <v>08 2 02 99190</v>
      </c>
      <c r="F333" s="85" t="str">
        <f>+'11+'!F58</f>
        <v>244</v>
      </c>
      <c r="G333" s="89">
        <f>+'12'!G58</f>
        <v>264</v>
      </c>
      <c r="H333" s="89">
        <f>+'12'!H58</f>
        <v>264</v>
      </c>
    </row>
    <row r="334" spans="1:8">
      <c r="A334" s="86" t="str">
        <f>+'11+'!A59</f>
        <v>Иные бюджетные ассигнования</v>
      </c>
      <c r="B334" s="86"/>
      <c r="C334" s="85" t="str">
        <f>+'11+'!C59</f>
        <v>08</v>
      </c>
      <c r="D334" s="85" t="str">
        <f>+'11+'!D59</f>
        <v>01</v>
      </c>
      <c r="E334" s="85" t="str">
        <f>+'11+'!E59</f>
        <v>08 2 02 99190</v>
      </c>
      <c r="F334" s="85" t="str">
        <f>+'11+'!F59</f>
        <v>800</v>
      </c>
      <c r="G334" s="88">
        <f>+G335</f>
        <v>9.68</v>
      </c>
      <c r="H334" s="88">
        <f>+H335</f>
        <v>9.68</v>
      </c>
    </row>
    <row r="335" spans="1:8" ht="31.5">
      <c r="A335" s="86" t="str">
        <f>+'11+'!A60</f>
        <v>Уплата налогов, сборов, и иных платежей</v>
      </c>
      <c r="B335" s="86"/>
      <c r="C335" s="85" t="str">
        <f>+'11+'!C60</f>
        <v>08</v>
      </c>
      <c r="D335" s="85" t="str">
        <f>+'11+'!D60</f>
        <v>01</v>
      </c>
      <c r="E335" s="85" t="str">
        <f>+'11+'!E60</f>
        <v>08 2 02 99190</v>
      </c>
      <c r="F335" s="85" t="str">
        <f>+'11+'!F60</f>
        <v>850</v>
      </c>
      <c r="G335" s="89">
        <f>+G336+G337</f>
        <v>9.68</v>
      </c>
      <c r="H335" s="89">
        <f>+H336+H337</f>
        <v>9.68</v>
      </c>
    </row>
    <row r="336" spans="1:8" ht="47.25">
      <c r="A336" s="86" t="str">
        <f>+'11+'!A61</f>
        <v>Уплата налога на имущество организаций и земельного налога</v>
      </c>
      <c r="B336" s="86"/>
      <c r="C336" s="85" t="str">
        <f>+'11+'!C61</f>
        <v>08</v>
      </c>
      <c r="D336" s="85" t="str">
        <f>+'11+'!D61</f>
        <v>01</v>
      </c>
      <c r="E336" s="85" t="str">
        <f>+'11+'!E61</f>
        <v>08 2 02 99190</v>
      </c>
      <c r="F336" s="85" t="str">
        <f>+'11+'!F61</f>
        <v>851</v>
      </c>
      <c r="G336" s="89">
        <f>+'12'!G61</f>
        <v>6.6</v>
      </c>
      <c r="H336" s="89">
        <f>+'12'!H61</f>
        <v>6.6</v>
      </c>
    </row>
    <row r="337" spans="1:8" ht="31.5">
      <c r="A337" s="86" t="str">
        <f>+'11+'!A62</f>
        <v>Уплата прочих налогов, сборов и иных платежей</v>
      </c>
      <c r="B337" s="86"/>
      <c r="C337" s="85" t="str">
        <f>+'11+'!C62</f>
        <v>08</v>
      </c>
      <c r="D337" s="85" t="str">
        <f>+'11+'!D62</f>
        <v>01</v>
      </c>
      <c r="E337" s="85" t="str">
        <f>+'11+'!E62</f>
        <v>08 2 02 99190</v>
      </c>
      <c r="F337" s="85" t="str">
        <f>+'11+'!F62</f>
        <v>852</v>
      </c>
      <c r="G337" s="89">
        <f>+'12'!G62</f>
        <v>3.08</v>
      </c>
      <c r="H337" s="89">
        <f>+'12'!H62</f>
        <v>3.08</v>
      </c>
    </row>
    <row r="338" spans="1:8" ht="31.5">
      <c r="A338" s="86" t="str">
        <f>+'11+'!A71</f>
        <v>Другие вопросы в области культуры, кинематографии</v>
      </c>
      <c r="B338" s="86"/>
      <c r="C338" s="85" t="str">
        <f>+'11+'!C71</f>
        <v>08</v>
      </c>
      <c r="D338" s="85" t="str">
        <f>+'11+'!D71</f>
        <v>04</v>
      </c>
      <c r="E338" s="85">
        <f>+'11+'!E71</f>
        <v>0</v>
      </c>
      <c r="F338" s="85">
        <f>+'11+'!F71</f>
        <v>0</v>
      </c>
      <c r="G338" s="88">
        <f>+G339</f>
        <v>2584.9700000000003</v>
      </c>
      <c r="H338" s="88">
        <f>+H339</f>
        <v>2583.9700000000003</v>
      </c>
    </row>
    <row r="339" spans="1:8" ht="63">
      <c r="A339" s="86" t="str">
        <f>+'11+'!A72</f>
        <v>подпрограмма "Обеспечение реализации муниципальной программы и прочие мероприятия в сфере культуры"</v>
      </c>
      <c r="B339" s="86"/>
      <c r="C339" s="85" t="str">
        <f>+'11+'!C72</f>
        <v>08</v>
      </c>
      <c r="D339" s="85" t="str">
        <f>+'11+'!D72</f>
        <v>04</v>
      </c>
      <c r="E339" s="85" t="str">
        <f>+'11+'!E72</f>
        <v>08 3 00 00000</v>
      </c>
      <c r="F339" s="85">
        <f>+'11+'!F72</f>
        <v>0</v>
      </c>
      <c r="G339" s="88">
        <f>+G340+G348</f>
        <v>2584.9700000000003</v>
      </c>
      <c r="H339" s="88">
        <f>+H340+H348</f>
        <v>2583.9700000000003</v>
      </c>
    </row>
    <row r="340" spans="1:8" ht="94.5">
      <c r="A340" s="86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340" s="86"/>
      <c r="C340" s="85" t="str">
        <f>+'11+'!C73</f>
        <v>08</v>
      </c>
      <c r="D340" s="85" t="str">
        <f>+'11+'!D73</f>
        <v>04</v>
      </c>
      <c r="E340" s="85" t="str">
        <f>+'11+'!E73</f>
        <v>08 3 01 00000</v>
      </c>
      <c r="F340" s="85">
        <f>+'11+'!F73</f>
        <v>0</v>
      </c>
      <c r="G340" s="88">
        <f>+G341+G345</f>
        <v>843.92</v>
      </c>
      <c r="H340" s="88">
        <f>+H341+H345</f>
        <v>843.92</v>
      </c>
    </row>
    <row r="341" spans="1:8" ht="47.25">
      <c r="A341" s="86" t="str">
        <f>+'11+'!A74</f>
        <v>Расходы на выплаты персоналу государственных (муниципальных) органов</v>
      </c>
      <c r="B341" s="86"/>
      <c r="C341" s="85" t="str">
        <f>+'11+'!C74</f>
        <v>08</v>
      </c>
      <c r="D341" s="85" t="str">
        <f>+'11+'!D74</f>
        <v>04</v>
      </c>
      <c r="E341" s="85" t="str">
        <f>+'11+'!E74</f>
        <v>08 3 01 20419</v>
      </c>
      <c r="F341" s="85" t="str">
        <f>+'11+'!F74</f>
        <v>120</v>
      </c>
      <c r="G341" s="88">
        <f>+G342+G343+G344</f>
        <v>798.92</v>
      </c>
      <c r="H341" s="88">
        <f>+H342+H343+H344</f>
        <v>798.92</v>
      </c>
    </row>
    <row r="342" spans="1:8" ht="31.5">
      <c r="A342" s="86" t="str">
        <f>+'11+'!A75</f>
        <v>Фонд оплаты труда и страховые взносы</v>
      </c>
      <c r="B342" s="86"/>
      <c r="C342" s="85" t="str">
        <f>+'11+'!C75</f>
        <v>08</v>
      </c>
      <c r="D342" s="85" t="str">
        <f>+'11+'!D75</f>
        <v>04</v>
      </c>
      <c r="E342" s="85" t="str">
        <f>+'11+'!E75</f>
        <v>08 3 01 20419</v>
      </c>
      <c r="F342" s="85" t="str">
        <f>+'11+'!F75</f>
        <v>121</v>
      </c>
      <c r="G342" s="89">
        <f>+'12'!G75</f>
        <v>609</v>
      </c>
      <c r="H342" s="89">
        <f>+'12'!H75</f>
        <v>609</v>
      </c>
    </row>
    <row r="343" spans="1:8" ht="47.25">
      <c r="A343" s="86" t="str">
        <f>+'11+'!A76</f>
        <v>Иные выплаты персоналу, за исключением фонда оплаты труда</v>
      </c>
      <c r="B343" s="86"/>
      <c r="C343" s="85" t="str">
        <f>+'11+'!C76</f>
        <v>08</v>
      </c>
      <c r="D343" s="85" t="str">
        <f>+'11+'!D76</f>
        <v>04</v>
      </c>
      <c r="E343" s="85" t="str">
        <f>+'11+'!E76</f>
        <v>08 3 01 20419</v>
      </c>
      <c r="F343" s="85" t="str">
        <f>+'11+'!F76</f>
        <v>122</v>
      </c>
      <c r="G343" s="89">
        <f>+'12'!G76</f>
        <v>6</v>
      </c>
      <c r="H343" s="89">
        <f>+'12'!H76</f>
        <v>6</v>
      </c>
    </row>
    <row r="344" spans="1:8" ht="94.5">
      <c r="A344" s="86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344" s="86"/>
      <c r="C344" s="85" t="str">
        <f>+'11+'!C77</f>
        <v>08</v>
      </c>
      <c r="D344" s="85" t="str">
        <f>+'11+'!D77</f>
        <v>04</v>
      </c>
      <c r="E344" s="85" t="str">
        <f>+'11+'!E77</f>
        <v>08 3 01 20419</v>
      </c>
      <c r="F344" s="85" t="str">
        <f>+'11+'!F77</f>
        <v>129</v>
      </c>
      <c r="G344" s="89">
        <f>+'12'!G77</f>
        <v>183.92</v>
      </c>
      <c r="H344" s="89">
        <f>+'12'!H77</f>
        <v>183.92</v>
      </c>
    </row>
    <row r="345" spans="1:8" ht="47.25">
      <c r="A345" s="86" t="str">
        <f>+'11+'!A78</f>
        <v>Иные закупки товаров, работ и услуг для государственных (муниципальных) нужд</v>
      </c>
      <c r="B345" s="86"/>
      <c r="C345" s="85" t="str">
        <f>+'11+'!C78</f>
        <v>08</v>
      </c>
      <c r="D345" s="85" t="str">
        <f>+'11+'!D78</f>
        <v>04</v>
      </c>
      <c r="E345" s="85" t="str">
        <f>+'11+'!E78</f>
        <v>08 3 01 20419</v>
      </c>
      <c r="F345" s="85" t="str">
        <f>+'11+'!F78</f>
        <v>240</v>
      </c>
      <c r="G345" s="88">
        <f>+G346+G347</f>
        <v>45</v>
      </c>
      <c r="H345" s="88">
        <f>+H346+H347</f>
        <v>45</v>
      </c>
    </row>
    <row r="346" spans="1:8" ht="47.25">
      <c r="A346" s="86" t="str">
        <f>+'11+'!A79</f>
        <v>Закупка товаров, работ, услкг в сфере информационно- коммуникационных технологий</v>
      </c>
      <c r="B346" s="86"/>
      <c r="C346" s="85" t="str">
        <f>+'11+'!C79</f>
        <v>08</v>
      </c>
      <c r="D346" s="85" t="str">
        <f>+'11+'!D79</f>
        <v>04</v>
      </c>
      <c r="E346" s="85" t="str">
        <f>+'11+'!E79</f>
        <v>08 3 01 20419</v>
      </c>
      <c r="F346" s="85" t="str">
        <f>+'11+'!F79</f>
        <v>242</v>
      </c>
      <c r="G346" s="89">
        <f>+'12'!G79</f>
        <v>40</v>
      </c>
      <c r="H346" s="89">
        <f>+'12'!H79</f>
        <v>40</v>
      </c>
    </row>
    <row r="347" spans="1:8" ht="47.25">
      <c r="A347" s="86" t="str">
        <f>+'11+'!A80</f>
        <v>Прочая закупка товаров, работ и услуг для государственных (муниципальных) нужд</v>
      </c>
      <c r="B347" s="86"/>
      <c r="C347" s="85" t="str">
        <f>+'11+'!C80</f>
        <v>08</v>
      </c>
      <c r="D347" s="85" t="str">
        <f>+'11+'!D80</f>
        <v>04</v>
      </c>
      <c r="E347" s="85" t="str">
        <f>+'11+'!E80</f>
        <v>08 3 01 20419</v>
      </c>
      <c r="F347" s="85" t="str">
        <f>+'11+'!F80</f>
        <v>244</v>
      </c>
      <c r="G347" s="89">
        <f>+'12'!G80</f>
        <v>5</v>
      </c>
      <c r="H347" s="89">
        <f>+'12'!H80</f>
        <v>5</v>
      </c>
    </row>
    <row r="348" spans="1:8" ht="94.5">
      <c r="A348" s="86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348" s="86"/>
      <c r="C348" s="85" t="str">
        <f>+'11+'!C81</f>
        <v>08</v>
      </c>
      <c r="D348" s="85" t="str">
        <f>+'11+'!D81</f>
        <v>04</v>
      </c>
      <c r="E348" s="85" t="str">
        <f>+'11+'!E81</f>
        <v>08 3 02 00000</v>
      </c>
      <c r="F348" s="85" t="str">
        <f>+'11+'!F81</f>
        <v xml:space="preserve">   </v>
      </c>
      <c r="G348" s="88">
        <f>+G349+G354</f>
        <v>1741.0500000000002</v>
      </c>
      <c r="H348" s="88">
        <f>+H349+H354</f>
        <v>1740.0500000000002</v>
      </c>
    </row>
    <row r="349" spans="1:8" ht="141.75">
      <c r="A349" s="86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349" s="86"/>
      <c r="C349" s="85" t="str">
        <f>+'11+'!C82</f>
        <v>08</v>
      </c>
      <c r="D349" s="85" t="str">
        <f>+'11+'!D82</f>
        <v>04</v>
      </c>
      <c r="E349" s="85" t="str">
        <f>+'11+'!E82</f>
        <v>08 3 02 00019</v>
      </c>
      <c r="F349" s="85" t="str">
        <f>+'11+'!F82</f>
        <v>100</v>
      </c>
      <c r="G349" s="88">
        <f>+G350</f>
        <v>1462.0500000000002</v>
      </c>
      <c r="H349" s="88">
        <f>+H350</f>
        <v>1461.0500000000002</v>
      </c>
    </row>
    <row r="350" spans="1:8" ht="31.5">
      <c r="A350" s="86" t="str">
        <f>+'11+'!A83</f>
        <v>Расходы на выплаты персоналу казенных учреждений</v>
      </c>
      <c r="B350" s="86"/>
      <c r="C350" s="85" t="str">
        <f>+'11+'!C83</f>
        <v>08</v>
      </c>
      <c r="D350" s="85" t="str">
        <f>+'11+'!D83</f>
        <v>04</v>
      </c>
      <c r="E350" s="85" t="str">
        <f>+'11+'!E83</f>
        <v>08 3 02 00019</v>
      </c>
      <c r="F350" s="85" t="str">
        <f>+'11+'!F83</f>
        <v>110</v>
      </c>
      <c r="G350" s="88">
        <f>+G351+G352+G353</f>
        <v>1462.0500000000002</v>
      </c>
      <c r="H350" s="88">
        <f>+H351+H352+H353</f>
        <v>1461.0500000000002</v>
      </c>
    </row>
    <row r="351" spans="1:8" ht="31.5">
      <c r="A351" s="86" t="str">
        <f>+'11+'!A84</f>
        <v>Фонд оплаты труда и страховые взносы</v>
      </c>
      <c r="B351" s="86"/>
      <c r="C351" s="85" t="str">
        <f>+'11+'!C84</f>
        <v>08</v>
      </c>
      <c r="D351" s="85" t="str">
        <f>+'11+'!D84</f>
        <v>04</v>
      </c>
      <c r="E351" s="85" t="str">
        <f>+'11+'!E84</f>
        <v>08 3 02 00019</v>
      </c>
      <c r="F351" s="85" t="str">
        <f>+'11+'!F84</f>
        <v>111</v>
      </c>
      <c r="G351" s="89">
        <f>+'12'!G84</f>
        <v>1122.1600000000001</v>
      </c>
      <c r="H351" s="89">
        <f>+'12'!H84</f>
        <v>1122.1600000000001</v>
      </c>
    </row>
    <row r="352" spans="1:8" ht="47.25" hidden="1">
      <c r="A352" s="86" t="str">
        <f>+'11+'!A85</f>
        <v>Иные выплаты персоналу, за исключением фонда оплаты труда</v>
      </c>
      <c r="B352" s="86"/>
      <c r="C352" s="85" t="str">
        <f>+'11+'!C85</f>
        <v>08</v>
      </c>
      <c r="D352" s="85" t="str">
        <f>+'11+'!D85</f>
        <v>04</v>
      </c>
      <c r="E352" s="85" t="str">
        <f>+'11+'!E85</f>
        <v>08 3 02 00019</v>
      </c>
      <c r="F352" s="85" t="str">
        <f>+'11+'!F85</f>
        <v>112</v>
      </c>
      <c r="G352" s="89">
        <f>+'12'!G85</f>
        <v>0</v>
      </c>
      <c r="H352" s="89">
        <f>+'12'!H85</f>
        <v>0</v>
      </c>
    </row>
    <row r="353" spans="1:8" ht="94.5">
      <c r="A353" s="86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353" s="86"/>
      <c r="C353" s="85" t="str">
        <f>+'11+'!C86</f>
        <v>08</v>
      </c>
      <c r="D353" s="85" t="str">
        <f>+'11+'!D86</f>
        <v>04</v>
      </c>
      <c r="E353" s="85" t="str">
        <f>+'11+'!E86</f>
        <v>08 3 02 00019</v>
      </c>
      <c r="F353" s="85" t="str">
        <f>+'11+'!F86</f>
        <v>119</v>
      </c>
      <c r="G353" s="89">
        <f>+'12'!G86</f>
        <v>339.89</v>
      </c>
      <c r="H353" s="89">
        <f>+'12'!H86</f>
        <v>338.89</v>
      </c>
    </row>
    <row r="354" spans="1:8" ht="47.25">
      <c r="A354" s="86" t="str">
        <f>+'11+'!A87</f>
        <v>Закупка товаров, работ и услуг для государственных (муниципальных) нужд</v>
      </c>
      <c r="B354" s="86"/>
      <c r="C354" s="85" t="str">
        <f>+'11+'!C87</f>
        <v>08</v>
      </c>
      <c r="D354" s="85" t="str">
        <f>+'11+'!D87</f>
        <v>04</v>
      </c>
      <c r="E354" s="85" t="str">
        <f>+'11+'!E87</f>
        <v>08 3 02 00019</v>
      </c>
      <c r="F354" s="85" t="str">
        <f>+'11+'!F87</f>
        <v>200</v>
      </c>
      <c r="G354" s="88">
        <f>+G355</f>
        <v>279</v>
      </c>
      <c r="H354" s="88">
        <f>+H355</f>
        <v>279</v>
      </c>
    </row>
    <row r="355" spans="1:8" ht="47.25">
      <c r="A355" s="86" t="str">
        <f>+'11+'!A88</f>
        <v>Иные закупки товаров, работ и услуг для государственных (муниципальных) нужд</v>
      </c>
      <c r="B355" s="86"/>
      <c r="C355" s="85" t="str">
        <f>+'11+'!C88</f>
        <v>08</v>
      </c>
      <c r="D355" s="85" t="str">
        <f>+'11+'!D88</f>
        <v>04</v>
      </c>
      <c r="E355" s="85" t="str">
        <f>+'11+'!E88</f>
        <v>08 3 02 00019</v>
      </c>
      <c r="F355" s="85" t="str">
        <f>+'11+'!F88</f>
        <v>240</v>
      </c>
      <c r="G355" s="88">
        <f>+G356+G357</f>
        <v>279</v>
      </c>
      <c r="H355" s="88">
        <f>+H356+H357</f>
        <v>279</v>
      </c>
    </row>
    <row r="356" spans="1:8" ht="47.25">
      <c r="A356" s="86" t="str">
        <f>+'11+'!A89</f>
        <v>Иные выплаты персоналу, за исключением фонда оплаты труда</v>
      </c>
      <c r="B356" s="86"/>
      <c r="C356" s="85" t="str">
        <f>+'11+'!C89</f>
        <v>08</v>
      </c>
      <c r="D356" s="85" t="str">
        <f>+'11+'!D89</f>
        <v>04</v>
      </c>
      <c r="E356" s="85" t="str">
        <f>+'11+'!E89</f>
        <v>08 3 02 00019</v>
      </c>
      <c r="F356" s="85" t="str">
        <f>+'11+'!F89</f>
        <v>242</v>
      </c>
      <c r="G356" s="89">
        <f>+'12'!G89</f>
        <v>216</v>
      </c>
      <c r="H356" s="89">
        <f>+'12'!H89</f>
        <v>216</v>
      </c>
    </row>
    <row r="357" spans="1:8" ht="47.25">
      <c r="A357" s="86" t="str">
        <f>+'11+'!A90</f>
        <v>Прочая закупка товаров, работ и услуг для государственных (муниципальных) нужд</v>
      </c>
      <c r="B357" s="86"/>
      <c r="C357" s="85" t="str">
        <f>+'11+'!C90</f>
        <v>08</v>
      </c>
      <c r="D357" s="85" t="str">
        <f>+'11+'!D90</f>
        <v>04</v>
      </c>
      <c r="E357" s="85" t="str">
        <f>+'11+'!E90</f>
        <v>08 3 02 00019</v>
      </c>
      <c r="F357" s="85" t="str">
        <f>+'11+'!F90</f>
        <v>244</v>
      </c>
      <c r="G357" s="89">
        <f>+'12'!G90</f>
        <v>63</v>
      </c>
      <c r="H357" s="89">
        <f>+'12'!H90</f>
        <v>63</v>
      </c>
    </row>
    <row r="358" spans="1:8" hidden="1">
      <c r="A358" s="86" t="str">
        <f>+'11+'!A91</f>
        <v>Иные бюджетные ассигнования</v>
      </c>
      <c r="B358" s="86"/>
      <c r="C358" s="85" t="str">
        <f>+'11+'!C91</f>
        <v>08</v>
      </c>
      <c r="D358" s="85" t="str">
        <f>+'11+'!D91</f>
        <v>04</v>
      </c>
      <c r="E358" s="85" t="str">
        <f>+'11+'!E91</f>
        <v>08 3 02 00019</v>
      </c>
      <c r="F358" s="85" t="str">
        <f>+'11+'!F91</f>
        <v>800</v>
      </c>
      <c r="G358" s="88">
        <f>+G359</f>
        <v>0</v>
      </c>
      <c r="H358" s="88">
        <f>+H359</f>
        <v>0</v>
      </c>
    </row>
    <row r="359" spans="1:8" ht="78.75" hidden="1">
      <c r="A359" s="86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359" s="86"/>
      <c r="C359" s="85" t="str">
        <f>+'11+'!C92</f>
        <v>08</v>
      </c>
      <c r="D359" s="85" t="str">
        <f>+'11+'!D92</f>
        <v>04</v>
      </c>
      <c r="E359" s="85" t="str">
        <f>+'11+'!E92</f>
        <v>08 3 02 00019</v>
      </c>
      <c r="F359" s="85" t="str">
        <f>+'11+'!F92</f>
        <v>850</v>
      </c>
      <c r="G359" s="88">
        <f>+G360+G361</f>
        <v>0</v>
      </c>
      <c r="H359" s="88">
        <f>+H360+H361</f>
        <v>0</v>
      </c>
    </row>
    <row r="360" spans="1:8" ht="47.25" hidden="1">
      <c r="A360" s="86" t="str">
        <f>+'11+'!A93</f>
        <v>Уплата налога на имущество организаций и земельного налога</v>
      </c>
      <c r="B360" s="86"/>
      <c r="C360" s="85" t="str">
        <f>+'11+'!C93</f>
        <v>08</v>
      </c>
      <c r="D360" s="85" t="str">
        <f>+'11+'!D93</f>
        <v>04</v>
      </c>
      <c r="E360" s="85" t="str">
        <f>+'11+'!E93</f>
        <v>08 3 02 00019</v>
      </c>
      <c r="F360" s="85" t="str">
        <f>+'11+'!F93</f>
        <v>851</v>
      </c>
      <c r="G360" s="89">
        <f>+'12'!G93</f>
        <v>0</v>
      </c>
      <c r="H360" s="89">
        <f>+'12'!H93</f>
        <v>0</v>
      </c>
    </row>
    <row r="361" spans="1:8" ht="31.5" hidden="1">
      <c r="A361" s="86" t="str">
        <f>+'11+'!A94</f>
        <v>Уплата прочих налогов, сборов и иных платежей</v>
      </c>
      <c r="B361" s="86"/>
      <c r="C361" s="85" t="str">
        <f>+'11+'!C94</f>
        <v>08</v>
      </c>
      <c r="D361" s="85" t="str">
        <f>+'11+'!D94</f>
        <v>04</v>
      </c>
      <c r="E361" s="85" t="str">
        <f>+'11+'!E94</f>
        <v>08 3 02 00019</v>
      </c>
      <c r="F361" s="85" t="str">
        <f>+'11+'!F94</f>
        <v>852</v>
      </c>
      <c r="G361" s="89">
        <f>+'12'!G94</f>
        <v>0</v>
      </c>
      <c r="H361" s="89">
        <f>+'12'!H94</f>
        <v>0</v>
      </c>
    </row>
    <row r="362" spans="1:8" s="90" customFormat="1" ht="47.25">
      <c r="A362" s="352" t="str">
        <f>+'11+'!A475</f>
        <v xml:space="preserve">Программа "Создание благоприятных условий для ведения бизнеса" </v>
      </c>
      <c r="B362" s="352"/>
      <c r="C362" s="92"/>
      <c r="D362" s="92"/>
      <c r="E362" s="92" t="str">
        <f>+'11+'!E475</f>
        <v>09 0 00 00000</v>
      </c>
      <c r="F362" s="92" t="str">
        <f>+'11+'!F475</f>
        <v xml:space="preserve">   </v>
      </c>
      <c r="G362" s="348">
        <f t="shared" ref="G362:H364" si="32">+G363</f>
        <v>10</v>
      </c>
      <c r="H362" s="348">
        <f t="shared" si="32"/>
        <v>10</v>
      </c>
    </row>
    <row r="363" spans="1:8" ht="47.25">
      <c r="A363" s="86" t="str">
        <f>+'11+'!A476</f>
        <v>Подпрограмма "Развитие малого и среднего предпринимательства"</v>
      </c>
      <c r="B363" s="86"/>
      <c r="C363" s="85" t="str">
        <f>+'11+'!C476</f>
        <v>01</v>
      </c>
      <c r="D363" s="85" t="str">
        <f>+'11+'!D476</f>
        <v>13</v>
      </c>
      <c r="E363" s="85" t="str">
        <f>+'11+'!E476</f>
        <v>09 1 00 00000</v>
      </c>
      <c r="F363" s="85">
        <f>+'11+'!F476</f>
        <v>0</v>
      </c>
      <c r="G363" s="88">
        <f t="shared" si="32"/>
        <v>10</v>
      </c>
      <c r="H363" s="88">
        <f t="shared" si="32"/>
        <v>10</v>
      </c>
    </row>
    <row r="364" spans="1:8" ht="78.75">
      <c r="A364" s="86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364" s="86"/>
      <c r="C364" s="85" t="str">
        <f>+'11+'!C477</f>
        <v>01</v>
      </c>
      <c r="D364" s="85" t="str">
        <f>+'11+'!D477</f>
        <v>13</v>
      </c>
      <c r="E364" s="85" t="str">
        <f>+'11+'!E477</f>
        <v>09 1 01 00000</v>
      </c>
      <c r="F364" s="85">
        <f>+'11+'!F477</f>
        <v>0</v>
      </c>
      <c r="G364" s="88">
        <f t="shared" si="32"/>
        <v>10</v>
      </c>
      <c r="H364" s="88">
        <f t="shared" si="32"/>
        <v>10</v>
      </c>
    </row>
    <row r="365" spans="1:8" ht="63">
      <c r="A365" s="86" t="str">
        <f>+'11+'!A478</f>
        <v>Реализация мероприятий направленных на создание условий для развития предпринимательства</v>
      </c>
      <c r="B365" s="86"/>
      <c r="C365" s="85" t="str">
        <f>+'11+'!C478</f>
        <v>01</v>
      </c>
      <c r="D365" s="85" t="str">
        <f>+'11+'!D478</f>
        <v>13</v>
      </c>
      <c r="E365" s="85" t="str">
        <f>+'11+'!E478</f>
        <v>09 1 01 04014</v>
      </c>
      <c r="F365" s="85">
        <f>+'11+'!F478</f>
        <v>0</v>
      </c>
      <c r="G365" s="88">
        <f>+G366+G369</f>
        <v>10</v>
      </c>
      <c r="H365" s="88">
        <f>+H366+H369</f>
        <v>10</v>
      </c>
    </row>
    <row r="366" spans="1:8" ht="47.25" hidden="1">
      <c r="A366" s="86" t="str">
        <f>+'11+'!A479</f>
        <v>Закупка товаров, работ и услуг для государственных (муниципальных) нужд</v>
      </c>
      <c r="B366" s="86"/>
      <c r="C366" s="85" t="str">
        <f>+'11+'!C479</f>
        <v>01</v>
      </c>
      <c r="D366" s="85" t="str">
        <f>+'11+'!D479</f>
        <v>13</v>
      </c>
      <c r="E366" s="85" t="str">
        <f>+'11+'!E479</f>
        <v>09 1 01 04014</v>
      </c>
      <c r="F366" s="85">
        <f>+'11+'!F479</f>
        <v>200</v>
      </c>
      <c r="G366" s="88">
        <f>+G367</f>
        <v>0</v>
      </c>
      <c r="H366" s="88">
        <f>+H367</f>
        <v>0</v>
      </c>
    </row>
    <row r="367" spans="1:8" ht="47.25" hidden="1">
      <c r="A367" s="86" t="str">
        <f>+'11+'!A480</f>
        <v>Иные закупки товаров, работ и услуг для государственных (муниципальных) нужд</v>
      </c>
      <c r="B367" s="86"/>
      <c r="C367" s="85" t="str">
        <f>+'11+'!C480</f>
        <v>01</v>
      </c>
      <c r="D367" s="85" t="str">
        <f>+'11+'!D480</f>
        <v>13</v>
      </c>
      <c r="E367" s="85" t="str">
        <f>+'11+'!E480</f>
        <v>09 1 01 04014</v>
      </c>
      <c r="F367" s="85">
        <f>+'11+'!F480</f>
        <v>240</v>
      </c>
      <c r="G367" s="88">
        <f>+G368</f>
        <v>0</v>
      </c>
      <c r="H367" s="88">
        <f>+H368</f>
        <v>0</v>
      </c>
    </row>
    <row r="368" spans="1:8" ht="47.25" hidden="1">
      <c r="A368" s="86" t="str">
        <f>+'11+'!A481</f>
        <v>Прочая закупка товаров, работ и услуг для государственных (муниципальных) нужд</v>
      </c>
      <c r="B368" s="86"/>
      <c r="C368" s="85" t="str">
        <f>+'11+'!C481</f>
        <v>01</v>
      </c>
      <c r="D368" s="85" t="str">
        <f>+'11+'!D481</f>
        <v>13</v>
      </c>
      <c r="E368" s="85" t="str">
        <f>+'11+'!E481</f>
        <v>09 1 01 04014</v>
      </c>
      <c r="F368" s="85">
        <f>+'11+'!F481</f>
        <v>244</v>
      </c>
      <c r="G368" s="89">
        <f>+'12'!G476</f>
        <v>0</v>
      </c>
      <c r="H368" s="89">
        <f>+'12'!H476</f>
        <v>0</v>
      </c>
    </row>
    <row r="369" spans="1:8">
      <c r="A369" s="86" t="str">
        <f>+'11+'!A482</f>
        <v>Иные бюджетные ассигнования</v>
      </c>
      <c r="B369" s="86"/>
      <c r="C369" s="85" t="str">
        <f>+'11+'!C482</f>
        <v>01</v>
      </c>
      <c r="D369" s="85" t="str">
        <f>+'11+'!D482</f>
        <v>13</v>
      </c>
      <c r="E369" s="85" t="str">
        <f>+'11+'!E482</f>
        <v>09 1 01 04014</v>
      </c>
      <c r="F369" s="85" t="str">
        <f>+'11+'!F482</f>
        <v>800</v>
      </c>
      <c r="G369" s="88">
        <f>+G370</f>
        <v>10</v>
      </c>
      <c r="H369" s="88">
        <f>+H370</f>
        <v>10</v>
      </c>
    </row>
    <row r="370" spans="1:8" ht="78.75">
      <c r="A370" s="86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370" s="86"/>
      <c r="C370" s="85" t="str">
        <f>+'11+'!C483</f>
        <v>01</v>
      </c>
      <c r="D370" s="85" t="str">
        <f>+'11+'!D483</f>
        <v>13</v>
      </c>
      <c r="E370" s="85" t="str">
        <f>+'11+'!E483</f>
        <v>09 1 01 04014</v>
      </c>
      <c r="F370" s="85" t="str">
        <f>+'11+'!F483</f>
        <v>810</v>
      </c>
      <c r="G370" s="88">
        <f>+G371</f>
        <v>10</v>
      </c>
      <c r="H370" s="88">
        <f>+H371</f>
        <v>10</v>
      </c>
    </row>
    <row r="371" spans="1:8" ht="110.25">
      <c r="A371" s="86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371" s="86"/>
      <c r="C371" s="85" t="str">
        <f>+'11+'!C484</f>
        <v>01</v>
      </c>
      <c r="D371" s="85" t="str">
        <f>+'11+'!D484</f>
        <v>13</v>
      </c>
      <c r="E371" s="85" t="str">
        <f>+'11+'!E484</f>
        <v>09 1 01 04014</v>
      </c>
      <c r="F371" s="85" t="str">
        <f>+'11+'!F484</f>
        <v>812</v>
      </c>
      <c r="G371" s="89">
        <f>+'12'!G479</f>
        <v>10</v>
      </c>
      <c r="H371" s="89">
        <f>+'12'!H479</f>
        <v>10</v>
      </c>
    </row>
    <row r="372" spans="1:8" s="90" customFormat="1" ht="110.25" hidden="1">
      <c r="A372" s="352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372" s="352"/>
      <c r="C372" s="92"/>
      <c r="D372" s="92"/>
      <c r="E372" s="92" t="str">
        <f>+'11+'!E553</f>
        <v>10 0 00 00000</v>
      </c>
      <c r="F372" s="92">
        <f>+'11+'!F553</f>
        <v>0</v>
      </c>
      <c r="G372" s="348">
        <f t="shared" ref="G372:H377" si="33">+G373</f>
        <v>0</v>
      </c>
      <c r="H372" s="348">
        <f t="shared" si="33"/>
        <v>0</v>
      </c>
    </row>
    <row r="373" spans="1:8" ht="47.25" hidden="1">
      <c r="A373" s="86" t="str">
        <f>+'11+'!A554</f>
        <v>Подпрограмма "Развитие землеустройства и градостроительства</v>
      </c>
      <c r="B373" s="86"/>
      <c r="C373" s="85" t="str">
        <f>+'11+'!C554</f>
        <v>04</v>
      </c>
      <c r="D373" s="85" t="str">
        <f>+'11+'!D554</f>
        <v>12</v>
      </c>
      <c r="E373" s="85" t="str">
        <f>+'11+'!E554</f>
        <v>10 1 00 00000</v>
      </c>
      <c r="F373" s="85">
        <f>+'11+'!F554</f>
        <v>0</v>
      </c>
      <c r="G373" s="88">
        <f t="shared" si="33"/>
        <v>0</v>
      </c>
      <c r="H373" s="88">
        <f t="shared" si="33"/>
        <v>0</v>
      </c>
    </row>
    <row r="374" spans="1:8" ht="47.25" hidden="1">
      <c r="A374" s="86" t="str">
        <f>+'11+'!A555</f>
        <v>Основное мероприятие: "Реализация градостроительной деятельности"</v>
      </c>
      <c r="B374" s="86"/>
      <c r="C374" s="85" t="str">
        <f>+'11+'!C555</f>
        <v>04</v>
      </c>
      <c r="D374" s="85" t="str">
        <f>+'11+'!D555</f>
        <v>12</v>
      </c>
      <c r="E374" s="85" t="str">
        <f>+'11+'!E555</f>
        <v>10 1 01 00000</v>
      </c>
      <c r="F374" s="85">
        <f>+'11+'!F555</f>
        <v>0</v>
      </c>
      <c r="G374" s="88">
        <f t="shared" si="33"/>
        <v>0</v>
      </c>
      <c r="H374" s="88">
        <f t="shared" si="33"/>
        <v>0</v>
      </c>
    </row>
    <row r="375" spans="1:8" ht="47.25" hidden="1">
      <c r="A375" s="86" t="str">
        <f>+'11+'!A556</f>
        <v>Мероприятия по подготовке документов территориального планирования</v>
      </c>
      <c r="B375" s="86"/>
      <c r="C375" s="85" t="str">
        <f>+'11+'!C556</f>
        <v>04</v>
      </c>
      <c r="D375" s="85" t="str">
        <f>+'11+'!D556</f>
        <v>12</v>
      </c>
      <c r="E375" s="85" t="str">
        <f>+'11+'!E556</f>
        <v>10 1 01 75030</v>
      </c>
      <c r="F375" s="85">
        <f>+'11+'!F556</f>
        <v>0</v>
      </c>
      <c r="G375" s="88">
        <f t="shared" si="33"/>
        <v>0</v>
      </c>
      <c r="H375" s="88">
        <f t="shared" si="33"/>
        <v>0</v>
      </c>
    </row>
    <row r="376" spans="1:8" ht="47.25" hidden="1">
      <c r="A376" s="86" t="str">
        <f>+'11+'!A557</f>
        <v>Закупка товаров, работ и услуг для государственных (муниципальных) нужд</v>
      </c>
      <c r="B376" s="86"/>
      <c r="C376" s="85" t="str">
        <f>+'11+'!C557</f>
        <v>04</v>
      </c>
      <c r="D376" s="85" t="str">
        <f>+'11+'!D557</f>
        <v>12</v>
      </c>
      <c r="E376" s="85" t="str">
        <f>+'11+'!E557</f>
        <v>10 1 01 75030</v>
      </c>
      <c r="F376" s="85" t="str">
        <f>+'11+'!F557</f>
        <v>200</v>
      </c>
      <c r="G376" s="88">
        <f t="shared" si="33"/>
        <v>0</v>
      </c>
      <c r="H376" s="88">
        <f t="shared" si="33"/>
        <v>0</v>
      </c>
    </row>
    <row r="377" spans="1:8" ht="47.25" hidden="1">
      <c r="A377" s="86" t="str">
        <f>+'11+'!A558</f>
        <v>Иные закупки товаров, работ и услуг для государственных (муниципальных) нужд</v>
      </c>
      <c r="B377" s="86"/>
      <c r="C377" s="85" t="str">
        <f>+'11+'!C558</f>
        <v>04</v>
      </c>
      <c r="D377" s="85" t="str">
        <f>+'11+'!D558</f>
        <v>12</v>
      </c>
      <c r="E377" s="85" t="str">
        <f>+'11+'!E558</f>
        <v>10 1 01 75030</v>
      </c>
      <c r="F377" s="85" t="str">
        <f>+'11+'!F558</f>
        <v>240</v>
      </c>
      <c r="G377" s="88">
        <f t="shared" si="33"/>
        <v>0</v>
      </c>
      <c r="H377" s="88">
        <f t="shared" si="33"/>
        <v>0</v>
      </c>
    </row>
    <row r="378" spans="1:8" ht="47.25" hidden="1">
      <c r="A378" s="86" t="str">
        <f>+'11+'!A559</f>
        <v>Прочая закупка товаров, работ и услуг для государственных (муниципальных) нужд</v>
      </c>
      <c r="B378" s="86"/>
      <c r="C378" s="85" t="str">
        <f>+'11+'!C559</f>
        <v>04</v>
      </c>
      <c r="D378" s="85" t="str">
        <f>+'11+'!D559</f>
        <v>12</v>
      </c>
      <c r="E378" s="85" t="str">
        <f>+'11+'!E559</f>
        <v>10 1 01 75030</v>
      </c>
      <c r="F378" s="85" t="str">
        <f>+'11+'!F559</f>
        <v>244</v>
      </c>
      <c r="G378" s="89">
        <f>+'12'!G554</f>
        <v>0</v>
      </c>
      <c r="H378" s="89">
        <f>+'12'!H554</f>
        <v>0</v>
      </c>
    </row>
    <row r="379" spans="1:8" s="90" customFormat="1" ht="63">
      <c r="A379" s="352" t="str">
        <f>+'12'!A568</f>
        <v>Программа "Профессиональная подготовка, переподготовка и повышение квалификации"</v>
      </c>
      <c r="B379" s="352"/>
      <c r="C379" s="366" t="str">
        <f>+'12'!C568</f>
        <v>07</v>
      </c>
      <c r="D379" s="366" t="str">
        <f>+'12'!D568</f>
        <v>05</v>
      </c>
      <c r="E379" s="366">
        <f>+'12'!E568</f>
        <v>0</v>
      </c>
      <c r="F379" s="366">
        <f>+'12'!F568</f>
        <v>0</v>
      </c>
      <c r="G379" s="366">
        <f>+'12'!G568</f>
        <v>40</v>
      </c>
      <c r="H379" s="366">
        <f>+'12'!H568</f>
        <v>40</v>
      </c>
    </row>
    <row r="380" spans="1:8" ht="78.75">
      <c r="A380" s="86" t="str">
        <f>+'12'!A569</f>
        <v>Программа "Развитие муниципальной службы муниципального района "Овюрский кожуун"Республики Тыва на 2018-2020 гг"</v>
      </c>
      <c r="B380" s="86"/>
      <c r="C380" s="198" t="str">
        <f>+'12'!C569</f>
        <v>07</v>
      </c>
      <c r="D380" s="198" t="str">
        <f>+'12'!D569</f>
        <v>05</v>
      </c>
      <c r="E380" s="198" t="str">
        <f>+'12'!E569</f>
        <v>11 0 00 00000</v>
      </c>
      <c r="F380" s="198">
        <f>+'12'!F569</f>
        <v>0</v>
      </c>
      <c r="G380" s="198">
        <f>+'12'!G569</f>
        <v>40</v>
      </c>
      <c r="H380" s="198">
        <f>+'12'!H569</f>
        <v>40</v>
      </c>
    </row>
    <row r="381" spans="1:8" ht="47.25">
      <c r="A381" s="86" t="str">
        <f>+'12'!A570</f>
        <v>Организация и повышение квалификации  муниципальных  служащих</v>
      </c>
      <c r="B381" s="86"/>
      <c r="C381" s="198" t="str">
        <f>+'12'!C570</f>
        <v>07</v>
      </c>
      <c r="D381" s="198" t="str">
        <f>+'12'!D570</f>
        <v>05</v>
      </c>
      <c r="E381" s="198" t="str">
        <f>+'12'!E570</f>
        <v>11 0 02 00000</v>
      </c>
      <c r="F381" s="198">
        <f>+'12'!F570</f>
        <v>0</v>
      </c>
      <c r="G381" s="198">
        <f>+'12'!G570</f>
        <v>40</v>
      </c>
      <c r="H381" s="198">
        <f>+'12'!H570</f>
        <v>40</v>
      </c>
    </row>
    <row r="382" spans="1:8" ht="47.25">
      <c r="A382" s="86" t="str">
        <f>+'12'!A571</f>
        <v>Иные закупки товаров, работ и услуг для государственных (муниципальных) нужд</v>
      </c>
      <c r="B382" s="86"/>
      <c r="C382" s="198" t="str">
        <f>+'12'!C571</f>
        <v>07</v>
      </c>
      <c r="D382" s="198" t="str">
        <f>+'12'!D571</f>
        <v>05</v>
      </c>
      <c r="E382" s="198" t="str">
        <f>+'12'!E571</f>
        <v>11 0 02 00020</v>
      </c>
      <c r="F382" s="198" t="str">
        <f>+'12'!F571</f>
        <v>240</v>
      </c>
      <c r="G382" s="198">
        <f>+'12'!G571</f>
        <v>40</v>
      </c>
      <c r="H382" s="198">
        <f>+'12'!H571</f>
        <v>40</v>
      </c>
    </row>
    <row r="383" spans="1:8" ht="47.25">
      <c r="A383" s="86" t="str">
        <f>+'12'!A572</f>
        <v>Прочая закупка товаров, работ и услуг для государственных (муниципальных) нужд</v>
      </c>
      <c r="B383" s="86"/>
      <c r="C383" s="198" t="str">
        <f>+'12'!C572</f>
        <v>07</v>
      </c>
      <c r="D383" s="198" t="str">
        <f>+'12'!D572</f>
        <v>05</v>
      </c>
      <c r="E383" s="198" t="str">
        <f>+'12'!E572</f>
        <v>11 0 02 00020</v>
      </c>
      <c r="F383" s="198" t="str">
        <f>+'12'!F572</f>
        <v>244</v>
      </c>
      <c r="G383" s="198">
        <f>+'12'!G572</f>
        <v>40</v>
      </c>
      <c r="H383" s="198">
        <f>+'12'!H572</f>
        <v>40</v>
      </c>
    </row>
  </sheetData>
  <mergeCells count="15">
    <mergeCell ref="A13:H13"/>
    <mergeCell ref="A1:H1"/>
    <mergeCell ref="A2:H2"/>
    <mergeCell ref="A3:H3"/>
    <mergeCell ref="A4:H4"/>
    <mergeCell ref="A5:H5"/>
    <mergeCell ref="A14:H14"/>
    <mergeCell ref="A17:A18"/>
    <mergeCell ref="B17:B18"/>
    <mergeCell ref="C17:C18"/>
    <mergeCell ref="D17:D18"/>
    <mergeCell ref="E17:E18"/>
    <mergeCell ref="F17:F18"/>
    <mergeCell ref="G17:G18"/>
    <mergeCell ref="H17:H18"/>
  </mergeCells>
  <pageMargins left="0.7" right="0.7" top="0.75" bottom="0.75" header="0.3" footer="0.3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E19"/>
  <sheetViews>
    <sheetView view="pageBreakPreview" zoomScale="60" workbookViewId="0">
      <selection activeCell="I6" sqref="I6"/>
    </sheetView>
  </sheetViews>
  <sheetFormatPr defaultRowHeight="15.75"/>
  <cols>
    <col min="1" max="1" width="36.85546875" style="114" customWidth="1"/>
    <col min="2" max="2" width="36.5703125" style="114" customWidth="1"/>
    <col min="3" max="3" width="4.140625" style="114" hidden="1" customWidth="1"/>
    <col min="4" max="5" width="0" style="114" hidden="1" customWidth="1"/>
    <col min="6" max="256" width="9.140625" style="114"/>
    <col min="257" max="257" width="36.85546875" style="114" customWidth="1"/>
    <col min="258" max="258" width="36.5703125" style="114" customWidth="1"/>
    <col min="259" max="261" width="0" style="114" hidden="1" customWidth="1"/>
    <col min="262" max="512" width="9.140625" style="114"/>
    <col min="513" max="513" width="36.85546875" style="114" customWidth="1"/>
    <col min="514" max="514" width="36.5703125" style="114" customWidth="1"/>
    <col min="515" max="517" width="0" style="114" hidden="1" customWidth="1"/>
    <col min="518" max="768" width="9.140625" style="114"/>
    <col min="769" max="769" width="36.85546875" style="114" customWidth="1"/>
    <col min="770" max="770" width="36.5703125" style="114" customWidth="1"/>
    <col min="771" max="773" width="0" style="114" hidden="1" customWidth="1"/>
    <col min="774" max="1024" width="9.140625" style="114"/>
    <col min="1025" max="1025" width="36.85546875" style="114" customWidth="1"/>
    <col min="1026" max="1026" width="36.5703125" style="114" customWidth="1"/>
    <col min="1027" max="1029" width="0" style="114" hidden="1" customWidth="1"/>
    <col min="1030" max="1280" width="9.140625" style="114"/>
    <col min="1281" max="1281" width="36.85546875" style="114" customWidth="1"/>
    <col min="1282" max="1282" width="36.5703125" style="114" customWidth="1"/>
    <col min="1283" max="1285" width="0" style="114" hidden="1" customWidth="1"/>
    <col min="1286" max="1536" width="9.140625" style="114"/>
    <col min="1537" max="1537" width="36.85546875" style="114" customWidth="1"/>
    <col min="1538" max="1538" width="36.5703125" style="114" customWidth="1"/>
    <col min="1539" max="1541" width="0" style="114" hidden="1" customWidth="1"/>
    <col min="1542" max="1792" width="9.140625" style="114"/>
    <col min="1793" max="1793" width="36.85546875" style="114" customWidth="1"/>
    <col min="1794" max="1794" width="36.5703125" style="114" customWidth="1"/>
    <col min="1795" max="1797" width="0" style="114" hidden="1" customWidth="1"/>
    <col min="1798" max="2048" width="9.140625" style="114"/>
    <col min="2049" max="2049" width="36.85546875" style="114" customWidth="1"/>
    <col min="2050" max="2050" width="36.5703125" style="114" customWidth="1"/>
    <col min="2051" max="2053" width="0" style="114" hidden="1" customWidth="1"/>
    <col min="2054" max="2304" width="9.140625" style="114"/>
    <col min="2305" max="2305" width="36.85546875" style="114" customWidth="1"/>
    <col min="2306" max="2306" width="36.5703125" style="114" customWidth="1"/>
    <col min="2307" max="2309" width="0" style="114" hidden="1" customWidth="1"/>
    <col min="2310" max="2560" width="9.140625" style="114"/>
    <col min="2561" max="2561" width="36.85546875" style="114" customWidth="1"/>
    <col min="2562" max="2562" width="36.5703125" style="114" customWidth="1"/>
    <col min="2563" max="2565" width="0" style="114" hidden="1" customWidth="1"/>
    <col min="2566" max="2816" width="9.140625" style="114"/>
    <col min="2817" max="2817" width="36.85546875" style="114" customWidth="1"/>
    <col min="2818" max="2818" width="36.5703125" style="114" customWidth="1"/>
    <col min="2819" max="2821" width="0" style="114" hidden="1" customWidth="1"/>
    <col min="2822" max="3072" width="9.140625" style="114"/>
    <col min="3073" max="3073" width="36.85546875" style="114" customWidth="1"/>
    <col min="3074" max="3074" width="36.5703125" style="114" customWidth="1"/>
    <col min="3075" max="3077" width="0" style="114" hidden="1" customWidth="1"/>
    <col min="3078" max="3328" width="9.140625" style="114"/>
    <col min="3329" max="3329" width="36.85546875" style="114" customWidth="1"/>
    <col min="3330" max="3330" width="36.5703125" style="114" customWidth="1"/>
    <col min="3331" max="3333" width="0" style="114" hidden="1" customWidth="1"/>
    <col min="3334" max="3584" width="9.140625" style="114"/>
    <col min="3585" max="3585" width="36.85546875" style="114" customWidth="1"/>
    <col min="3586" max="3586" width="36.5703125" style="114" customWidth="1"/>
    <col min="3587" max="3589" width="0" style="114" hidden="1" customWidth="1"/>
    <col min="3590" max="3840" width="9.140625" style="114"/>
    <col min="3841" max="3841" width="36.85546875" style="114" customWidth="1"/>
    <col min="3842" max="3842" width="36.5703125" style="114" customWidth="1"/>
    <col min="3843" max="3845" width="0" style="114" hidden="1" customWidth="1"/>
    <col min="3846" max="4096" width="9.140625" style="114"/>
    <col min="4097" max="4097" width="36.85546875" style="114" customWidth="1"/>
    <col min="4098" max="4098" width="36.5703125" style="114" customWidth="1"/>
    <col min="4099" max="4101" width="0" style="114" hidden="1" customWidth="1"/>
    <col min="4102" max="4352" width="9.140625" style="114"/>
    <col min="4353" max="4353" width="36.85546875" style="114" customWidth="1"/>
    <col min="4354" max="4354" width="36.5703125" style="114" customWidth="1"/>
    <col min="4355" max="4357" width="0" style="114" hidden="1" customWidth="1"/>
    <col min="4358" max="4608" width="9.140625" style="114"/>
    <col min="4609" max="4609" width="36.85546875" style="114" customWidth="1"/>
    <col min="4610" max="4610" width="36.5703125" style="114" customWidth="1"/>
    <col min="4611" max="4613" width="0" style="114" hidden="1" customWidth="1"/>
    <col min="4614" max="4864" width="9.140625" style="114"/>
    <col min="4865" max="4865" width="36.85546875" style="114" customWidth="1"/>
    <col min="4866" max="4866" width="36.5703125" style="114" customWidth="1"/>
    <col min="4867" max="4869" width="0" style="114" hidden="1" customWidth="1"/>
    <col min="4870" max="5120" width="9.140625" style="114"/>
    <col min="5121" max="5121" width="36.85546875" style="114" customWidth="1"/>
    <col min="5122" max="5122" width="36.5703125" style="114" customWidth="1"/>
    <col min="5123" max="5125" width="0" style="114" hidden="1" customWidth="1"/>
    <col min="5126" max="5376" width="9.140625" style="114"/>
    <col min="5377" max="5377" width="36.85546875" style="114" customWidth="1"/>
    <col min="5378" max="5378" width="36.5703125" style="114" customWidth="1"/>
    <col min="5379" max="5381" width="0" style="114" hidden="1" customWidth="1"/>
    <col min="5382" max="5632" width="9.140625" style="114"/>
    <col min="5633" max="5633" width="36.85546875" style="114" customWidth="1"/>
    <col min="5634" max="5634" width="36.5703125" style="114" customWidth="1"/>
    <col min="5635" max="5637" width="0" style="114" hidden="1" customWidth="1"/>
    <col min="5638" max="5888" width="9.140625" style="114"/>
    <col min="5889" max="5889" width="36.85546875" style="114" customWidth="1"/>
    <col min="5890" max="5890" width="36.5703125" style="114" customWidth="1"/>
    <col min="5891" max="5893" width="0" style="114" hidden="1" customWidth="1"/>
    <col min="5894" max="6144" width="9.140625" style="114"/>
    <col min="6145" max="6145" width="36.85546875" style="114" customWidth="1"/>
    <col min="6146" max="6146" width="36.5703125" style="114" customWidth="1"/>
    <col min="6147" max="6149" width="0" style="114" hidden="1" customWidth="1"/>
    <col min="6150" max="6400" width="9.140625" style="114"/>
    <col min="6401" max="6401" width="36.85546875" style="114" customWidth="1"/>
    <col min="6402" max="6402" width="36.5703125" style="114" customWidth="1"/>
    <col min="6403" max="6405" width="0" style="114" hidden="1" customWidth="1"/>
    <col min="6406" max="6656" width="9.140625" style="114"/>
    <col min="6657" max="6657" width="36.85546875" style="114" customWidth="1"/>
    <col min="6658" max="6658" width="36.5703125" style="114" customWidth="1"/>
    <col min="6659" max="6661" width="0" style="114" hidden="1" customWidth="1"/>
    <col min="6662" max="6912" width="9.140625" style="114"/>
    <col min="6913" max="6913" width="36.85546875" style="114" customWidth="1"/>
    <col min="6914" max="6914" width="36.5703125" style="114" customWidth="1"/>
    <col min="6915" max="6917" width="0" style="114" hidden="1" customWidth="1"/>
    <col min="6918" max="7168" width="9.140625" style="114"/>
    <col min="7169" max="7169" width="36.85546875" style="114" customWidth="1"/>
    <col min="7170" max="7170" width="36.5703125" style="114" customWidth="1"/>
    <col min="7171" max="7173" width="0" style="114" hidden="1" customWidth="1"/>
    <col min="7174" max="7424" width="9.140625" style="114"/>
    <col min="7425" max="7425" width="36.85546875" style="114" customWidth="1"/>
    <col min="7426" max="7426" width="36.5703125" style="114" customWidth="1"/>
    <col min="7427" max="7429" width="0" style="114" hidden="1" customWidth="1"/>
    <col min="7430" max="7680" width="9.140625" style="114"/>
    <col min="7681" max="7681" width="36.85546875" style="114" customWidth="1"/>
    <col min="7682" max="7682" width="36.5703125" style="114" customWidth="1"/>
    <col min="7683" max="7685" width="0" style="114" hidden="1" customWidth="1"/>
    <col min="7686" max="7936" width="9.140625" style="114"/>
    <col min="7937" max="7937" width="36.85546875" style="114" customWidth="1"/>
    <col min="7938" max="7938" width="36.5703125" style="114" customWidth="1"/>
    <col min="7939" max="7941" width="0" style="114" hidden="1" customWidth="1"/>
    <col min="7942" max="8192" width="9.140625" style="114"/>
    <col min="8193" max="8193" width="36.85546875" style="114" customWidth="1"/>
    <col min="8194" max="8194" width="36.5703125" style="114" customWidth="1"/>
    <col min="8195" max="8197" width="0" style="114" hidden="1" customWidth="1"/>
    <col min="8198" max="8448" width="9.140625" style="114"/>
    <col min="8449" max="8449" width="36.85546875" style="114" customWidth="1"/>
    <col min="8450" max="8450" width="36.5703125" style="114" customWidth="1"/>
    <col min="8451" max="8453" width="0" style="114" hidden="1" customWidth="1"/>
    <col min="8454" max="8704" width="9.140625" style="114"/>
    <col min="8705" max="8705" width="36.85546875" style="114" customWidth="1"/>
    <col min="8706" max="8706" width="36.5703125" style="114" customWidth="1"/>
    <col min="8707" max="8709" width="0" style="114" hidden="1" customWidth="1"/>
    <col min="8710" max="8960" width="9.140625" style="114"/>
    <col min="8961" max="8961" width="36.85546875" style="114" customWidth="1"/>
    <col min="8962" max="8962" width="36.5703125" style="114" customWidth="1"/>
    <col min="8963" max="8965" width="0" style="114" hidden="1" customWidth="1"/>
    <col min="8966" max="9216" width="9.140625" style="114"/>
    <col min="9217" max="9217" width="36.85546875" style="114" customWidth="1"/>
    <col min="9218" max="9218" width="36.5703125" style="114" customWidth="1"/>
    <col min="9219" max="9221" width="0" style="114" hidden="1" customWidth="1"/>
    <col min="9222" max="9472" width="9.140625" style="114"/>
    <col min="9473" max="9473" width="36.85546875" style="114" customWidth="1"/>
    <col min="9474" max="9474" width="36.5703125" style="114" customWidth="1"/>
    <col min="9475" max="9477" width="0" style="114" hidden="1" customWidth="1"/>
    <col min="9478" max="9728" width="9.140625" style="114"/>
    <col min="9729" max="9729" width="36.85546875" style="114" customWidth="1"/>
    <col min="9730" max="9730" width="36.5703125" style="114" customWidth="1"/>
    <col min="9731" max="9733" width="0" style="114" hidden="1" customWidth="1"/>
    <col min="9734" max="9984" width="9.140625" style="114"/>
    <col min="9985" max="9985" width="36.85546875" style="114" customWidth="1"/>
    <col min="9986" max="9986" width="36.5703125" style="114" customWidth="1"/>
    <col min="9987" max="9989" width="0" style="114" hidden="1" customWidth="1"/>
    <col min="9990" max="10240" width="9.140625" style="114"/>
    <col min="10241" max="10241" width="36.85546875" style="114" customWidth="1"/>
    <col min="10242" max="10242" width="36.5703125" style="114" customWidth="1"/>
    <col min="10243" max="10245" width="0" style="114" hidden="1" customWidth="1"/>
    <col min="10246" max="10496" width="9.140625" style="114"/>
    <col min="10497" max="10497" width="36.85546875" style="114" customWidth="1"/>
    <col min="10498" max="10498" width="36.5703125" style="114" customWidth="1"/>
    <col min="10499" max="10501" width="0" style="114" hidden="1" customWidth="1"/>
    <col min="10502" max="10752" width="9.140625" style="114"/>
    <col min="10753" max="10753" width="36.85546875" style="114" customWidth="1"/>
    <col min="10754" max="10754" width="36.5703125" style="114" customWidth="1"/>
    <col min="10755" max="10757" width="0" style="114" hidden="1" customWidth="1"/>
    <col min="10758" max="11008" width="9.140625" style="114"/>
    <col min="11009" max="11009" width="36.85546875" style="114" customWidth="1"/>
    <col min="11010" max="11010" width="36.5703125" style="114" customWidth="1"/>
    <col min="11011" max="11013" width="0" style="114" hidden="1" customWidth="1"/>
    <col min="11014" max="11264" width="9.140625" style="114"/>
    <col min="11265" max="11265" width="36.85546875" style="114" customWidth="1"/>
    <col min="11266" max="11266" width="36.5703125" style="114" customWidth="1"/>
    <col min="11267" max="11269" width="0" style="114" hidden="1" customWidth="1"/>
    <col min="11270" max="11520" width="9.140625" style="114"/>
    <col min="11521" max="11521" width="36.85546875" style="114" customWidth="1"/>
    <col min="11522" max="11522" width="36.5703125" style="114" customWidth="1"/>
    <col min="11523" max="11525" width="0" style="114" hidden="1" customWidth="1"/>
    <col min="11526" max="11776" width="9.140625" style="114"/>
    <col min="11777" max="11777" width="36.85546875" style="114" customWidth="1"/>
    <col min="11778" max="11778" width="36.5703125" style="114" customWidth="1"/>
    <col min="11779" max="11781" width="0" style="114" hidden="1" customWidth="1"/>
    <col min="11782" max="12032" width="9.140625" style="114"/>
    <col min="12033" max="12033" width="36.85546875" style="114" customWidth="1"/>
    <col min="12034" max="12034" width="36.5703125" style="114" customWidth="1"/>
    <col min="12035" max="12037" width="0" style="114" hidden="1" customWidth="1"/>
    <col min="12038" max="12288" width="9.140625" style="114"/>
    <col min="12289" max="12289" width="36.85546875" style="114" customWidth="1"/>
    <col min="12290" max="12290" width="36.5703125" style="114" customWidth="1"/>
    <col min="12291" max="12293" width="0" style="114" hidden="1" customWidth="1"/>
    <col min="12294" max="12544" width="9.140625" style="114"/>
    <col min="12545" max="12545" width="36.85546875" style="114" customWidth="1"/>
    <col min="12546" max="12546" width="36.5703125" style="114" customWidth="1"/>
    <col min="12547" max="12549" width="0" style="114" hidden="1" customWidth="1"/>
    <col min="12550" max="12800" width="9.140625" style="114"/>
    <col min="12801" max="12801" width="36.85546875" style="114" customWidth="1"/>
    <col min="12802" max="12802" width="36.5703125" style="114" customWidth="1"/>
    <col min="12803" max="12805" width="0" style="114" hidden="1" customWidth="1"/>
    <col min="12806" max="13056" width="9.140625" style="114"/>
    <col min="13057" max="13057" width="36.85546875" style="114" customWidth="1"/>
    <col min="13058" max="13058" width="36.5703125" style="114" customWidth="1"/>
    <col min="13059" max="13061" width="0" style="114" hidden="1" customWidth="1"/>
    <col min="13062" max="13312" width="9.140625" style="114"/>
    <col min="13313" max="13313" width="36.85546875" style="114" customWidth="1"/>
    <col min="13314" max="13314" width="36.5703125" style="114" customWidth="1"/>
    <col min="13315" max="13317" width="0" style="114" hidden="1" customWidth="1"/>
    <col min="13318" max="13568" width="9.140625" style="114"/>
    <col min="13569" max="13569" width="36.85546875" style="114" customWidth="1"/>
    <col min="13570" max="13570" width="36.5703125" style="114" customWidth="1"/>
    <col min="13571" max="13573" width="0" style="114" hidden="1" customWidth="1"/>
    <col min="13574" max="13824" width="9.140625" style="114"/>
    <col min="13825" max="13825" width="36.85546875" style="114" customWidth="1"/>
    <col min="13826" max="13826" width="36.5703125" style="114" customWidth="1"/>
    <col min="13827" max="13829" width="0" style="114" hidden="1" customWidth="1"/>
    <col min="13830" max="14080" width="9.140625" style="114"/>
    <col min="14081" max="14081" width="36.85546875" style="114" customWidth="1"/>
    <col min="14082" max="14082" width="36.5703125" style="114" customWidth="1"/>
    <col min="14083" max="14085" width="0" style="114" hidden="1" customWidth="1"/>
    <col min="14086" max="14336" width="9.140625" style="114"/>
    <col min="14337" max="14337" width="36.85546875" style="114" customWidth="1"/>
    <col min="14338" max="14338" width="36.5703125" style="114" customWidth="1"/>
    <col min="14339" max="14341" width="0" style="114" hidden="1" customWidth="1"/>
    <col min="14342" max="14592" width="9.140625" style="114"/>
    <col min="14593" max="14593" width="36.85546875" style="114" customWidth="1"/>
    <col min="14594" max="14594" width="36.5703125" style="114" customWidth="1"/>
    <col min="14595" max="14597" width="0" style="114" hidden="1" customWidth="1"/>
    <col min="14598" max="14848" width="9.140625" style="114"/>
    <col min="14849" max="14849" width="36.85546875" style="114" customWidth="1"/>
    <col min="14850" max="14850" width="36.5703125" style="114" customWidth="1"/>
    <col min="14851" max="14853" width="0" style="114" hidden="1" customWidth="1"/>
    <col min="14854" max="15104" width="9.140625" style="114"/>
    <col min="15105" max="15105" width="36.85546875" style="114" customWidth="1"/>
    <col min="15106" max="15106" width="36.5703125" style="114" customWidth="1"/>
    <col min="15107" max="15109" width="0" style="114" hidden="1" customWidth="1"/>
    <col min="15110" max="15360" width="9.140625" style="114"/>
    <col min="15361" max="15361" width="36.85546875" style="114" customWidth="1"/>
    <col min="15362" max="15362" width="36.5703125" style="114" customWidth="1"/>
    <col min="15363" max="15365" width="0" style="114" hidden="1" customWidth="1"/>
    <col min="15366" max="15616" width="9.140625" style="114"/>
    <col min="15617" max="15617" width="36.85546875" style="114" customWidth="1"/>
    <col min="15618" max="15618" width="36.5703125" style="114" customWidth="1"/>
    <col min="15619" max="15621" width="0" style="114" hidden="1" customWidth="1"/>
    <col min="15622" max="15872" width="9.140625" style="114"/>
    <col min="15873" max="15873" width="36.85546875" style="114" customWidth="1"/>
    <col min="15874" max="15874" width="36.5703125" style="114" customWidth="1"/>
    <col min="15875" max="15877" width="0" style="114" hidden="1" customWidth="1"/>
    <col min="15878" max="16128" width="9.140625" style="114"/>
    <col min="16129" max="16129" width="36.85546875" style="114" customWidth="1"/>
    <col min="16130" max="16130" width="36.5703125" style="114" customWidth="1"/>
    <col min="16131" max="16133" width="0" style="114" hidden="1" customWidth="1"/>
    <col min="16134" max="16384" width="9.140625" style="114"/>
  </cols>
  <sheetData>
    <row r="1" spans="1:5" customFormat="1" ht="15.75" customHeight="1">
      <c r="A1" s="455" t="s">
        <v>718</v>
      </c>
      <c r="B1" s="455"/>
      <c r="C1" s="455"/>
      <c r="D1" s="455"/>
      <c r="E1" s="455"/>
    </row>
    <row r="2" spans="1:5" customFormat="1" ht="18" customHeight="1">
      <c r="A2" s="456" t="s">
        <v>433</v>
      </c>
      <c r="B2" s="456"/>
      <c r="C2" s="456"/>
      <c r="D2" s="456"/>
      <c r="E2" s="456"/>
    </row>
    <row r="3" spans="1:5" customFormat="1" ht="18" customHeight="1">
      <c r="A3" s="456" t="s">
        <v>1</v>
      </c>
      <c r="B3" s="456"/>
      <c r="C3" s="456"/>
      <c r="D3" s="456"/>
      <c r="E3" s="456"/>
    </row>
    <row r="4" spans="1:5" customFormat="1" ht="18" customHeight="1">
      <c r="A4" s="456" t="s">
        <v>2</v>
      </c>
      <c r="B4" s="456"/>
      <c r="C4" s="456"/>
      <c r="D4" s="456"/>
      <c r="E4" s="456"/>
    </row>
    <row r="5" spans="1:5" customFormat="1" ht="15.75" customHeight="1">
      <c r="A5" s="95"/>
      <c r="B5" s="456" t="s">
        <v>927</v>
      </c>
      <c r="C5" s="456"/>
      <c r="D5" s="456"/>
      <c r="E5" s="456"/>
    </row>
    <row r="6" spans="1:5" ht="20.25" customHeight="1"/>
    <row r="7" spans="1:5" ht="17.25" customHeight="1">
      <c r="A7" s="457" t="s">
        <v>573</v>
      </c>
      <c r="B7" s="457"/>
    </row>
    <row r="8" spans="1:5" ht="30.75" customHeight="1">
      <c r="A8" s="535" t="s">
        <v>719</v>
      </c>
      <c r="B8" s="535"/>
      <c r="C8" s="535"/>
    </row>
    <row r="9" spans="1:5">
      <c r="A9" s="222"/>
      <c r="B9" s="222"/>
      <c r="C9" s="201"/>
    </row>
    <row r="10" spans="1:5">
      <c r="B10" s="287" t="s">
        <v>456</v>
      </c>
    </row>
    <row r="11" spans="1:5" ht="18.75" customHeight="1">
      <c r="A11" s="223" t="s">
        <v>4</v>
      </c>
      <c r="B11" s="223" t="s">
        <v>435</v>
      </c>
      <c r="C11" s="288"/>
    </row>
    <row r="12" spans="1:5" ht="16.5" customHeight="1">
      <c r="A12" s="203" t="s">
        <v>576</v>
      </c>
      <c r="B12" s="178">
        <v>2433.59</v>
      </c>
      <c r="C12" s="289"/>
      <c r="D12" s="206"/>
    </row>
    <row r="13" spans="1:5" ht="15" customHeight="1">
      <c r="A13" s="169" t="s">
        <v>577</v>
      </c>
      <c r="B13" s="175">
        <v>2454.58</v>
      </c>
      <c r="C13" s="289"/>
      <c r="D13" s="206"/>
    </row>
    <row r="14" spans="1:5" ht="15.75" customHeight="1">
      <c r="A14" s="169" t="s">
        <v>578</v>
      </c>
      <c r="B14" s="178">
        <v>2406.98</v>
      </c>
      <c r="C14" s="289"/>
      <c r="D14" s="206"/>
    </row>
    <row r="15" spans="1:5" s="176" customFormat="1" ht="16.5" customHeight="1">
      <c r="A15" s="169" t="s">
        <v>579</v>
      </c>
      <c r="B15" s="178">
        <v>2226.9</v>
      </c>
      <c r="C15" s="290"/>
      <c r="D15" s="206"/>
    </row>
    <row r="16" spans="1:5" ht="15" customHeight="1">
      <c r="A16" s="169" t="s">
        <v>580</v>
      </c>
      <c r="B16" s="178">
        <v>1980.34</v>
      </c>
      <c r="C16" s="289"/>
      <c r="D16" s="206"/>
    </row>
    <row r="17" spans="1:3" ht="15" customHeight="1">
      <c r="A17" s="204" t="s">
        <v>440</v>
      </c>
      <c r="B17" s="205">
        <f>SUM(B12:B16)</f>
        <v>11502.39</v>
      </c>
      <c r="C17" s="291"/>
    </row>
    <row r="18" spans="1:3" ht="16.5" customHeight="1"/>
    <row r="19" spans="1:3">
      <c r="B19" s="206"/>
    </row>
  </sheetData>
  <mergeCells count="7">
    <mergeCell ref="A8:C8"/>
    <mergeCell ref="A1:E1"/>
    <mergeCell ref="A2:E2"/>
    <mergeCell ref="A3:E3"/>
    <mergeCell ref="A4:E4"/>
    <mergeCell ref="B5:E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E20"/>
  <sheetViews>
    <sheetView view="pageBreakPreview" zoomScale="60" workbookViewId="0">
      <selection activeCell="G10" sqref="G10"/>
    </sheetView>
  </sheetViews>
  <sheetFormatPr defaultRowHeight="15.75"/>
  <cols>
    <col min="1" max="1" width="36.85546875" style="114" customWidth="1"/>
    <col min="2" max="2" width="17.85546875" style="114" customWidth="1"/>
    <col min="3" max="3" width="17" style="114" customWidth="1"/>
    <col min="4" max="5" width="9.140625" style="114" customWidth="1"/>
    <col min="6" max="256" width="9.140625" style="114"/>
    <col min="257" max="257" width="36.85546875" style="114" customWidth="1"/>
    <col min="258" max="258" width="17.85546875" style="114" customWidth="1"/>
    <col min="259" max="259" width="17" style="114" customWidth="1"/>
    <col min="260" max="261" width="9.140625" style="114" customWidth="1"/>
    <col min="262" max="512" width="9.140625" style="114"/>
    <col min="513" max="513" width="36.85546875" style="114" customWidth="1"/>
    <col min="514" max="514" width="17.85546875" style="114" customWidth="1"/>
    <col min="515" max="515" width="17" style="114" customWidth="1"/>
    <col min="516" max="517" width="9.140625" style="114" customWidth="1"/>
    <col min="518" max="768" width="9.140625" style="114"/>
    <col min="769" max="769" width="36.85546875" style="114" customWidth="1"/>
    <col min="770" max="770" width="17.85546875" style="114" customWidth="1"/>
    <col min="771" max="771" width="17" style="114" customWidth="1"/>
    <col min="772" max="773" width="9.140625" style="114" customWidth="1"/>
    <col min="774" max="1024" width="9.140625" style="114"/>
    <col min="1025" max="1025" width="36.85546875" style="114" customWidth="1"/>
    <col min="1026" max="1026" width="17.85546875" style="114" customWidth="1"/>
    <col min="1027" max="1027" width="17" style="114" customWidth="1"/>
    <col min="1028" max="1029" width="9.140625" style="114" customWidth="1"/>
    <col min="1030" max="1280" width="9.140625" style="114"/>
    <col min="1281" max="1281" width="36.85546875" style="114" customWidth="1"/>
    <col min="1282" max="1282" width="17.85546875" style="114" customWidth="1"/>
    <col min="1283" max="1283" width="17" style="114" customWidth="1"/>
    <col min="1284" max="1285" width="9.140625" style="114" customWidth="1"/>
    <col min="1286" max="1536" width="9.140625" style="114"/>
    <col min="1537" max="1537" width="36.85546875" style="114" customWidth="1"/>
    <col min="1538" max="1538" width="17.85546875" style="114" customWidth="1"/>
    <col min="1539" max="1539" width="17" style="114" customWidth="1"/>
    <col min="1540" max="1541" width="9.140625" style="114" customWidth="1"/>
    <col min="1542" max="1792" width="9.140625" style="114"/>
    <col min="1793" max="1793" width="36.85546875" style="114" customWidth="1"/>
    <col min="1794" max="1794" width="17.85546875" style="114" customWidth="1"/>
    <col min="1795" max="1795" width="17" style="114" customWidth="1"/>
    <col min="1796" max="1797" width="9.140625" style="114" customWidth="1"/>
    <col min="1798" max="2048" width="9.140625" style="114"/>
    <col min="2049" max="2049" width="36.85546875" style="114" customWidth="1"/>
    <col min="2050" max="2050" width="17.85546875" style="114" customWidth="1"/>
    <col min="2051" max="2051" width="17" style="114" customWidth="1"/>
    <col min="2052" max="2053" width="9.140625" style="114" customWidth="1"/>
    <col min="2054" max="2304" width="9.140625" style="114"/>
    <col min="2305" max="2305" width="36.85546875" style="114" customWidth="1"/>
    <col min="2306" max="2306" width="17.85546875" style="114" customWidth="1"/>
    <col min="2307" max="2307" width="17" style="114" customWidth="1"/>
    <col min="2308" max="2309" width="9.140625" style="114" customWidth="1"/>
    <col min="2310" max="2560" width="9.140625" style="114"/>
    <col min="2561" max="2561" width="36.85546875" style="114" customWidth="1"/>
    <col min="2562" max="2562" width="17.85546875" style="114" customWidth="1"/>
    <col min="2563" max="2563" width="17" style="114" customWidth="1"/>
    <col min="2564" max="2565" width="9.140625" style="114" customWidth="1"/>
    <col min="2566" max="2816" width="9.140625" style="114"/>
    <col min="2817" max="2817" width="36.85546875" style="114" customWidth="1"/>
    <col min="2818" max="2818" width="17.85546875" style="114" customWidth="1"/>
    <col min="2819" max="2819" width="17" style="114" customWidth="1"/>
    <col min="2820" max="2821" width="9.140625" style="114" customWidth="1"/>
    <col min="2822" max="3072" width="9.140625" style="114"/>
    <col min="3073" max="3073" width="36.85546875" style="114" customWidth="1"/>
    <col min="3074" max="3074" width="17.85546875" style="114" customWidth="1"/>
    <col min="3075" max="3075" width="17" style="114" customWidth="1"/>
    <col min="3076" max="3077" width="9.140625" style="114" customWidth="1"/>
    <col min="3078" max="3328" width="9.140625" style="114"/>
    <col min="3329" max="3329" width="36.85546875" style="114" customWidth="1"/>
    <col min="3330" max="3330" width="17.85546875" style="114" customWidth="1"/>
    <col min="3331" max="3331" width="17" style="114" customWidth="1"/>
    <col min="3332" max="3333" width="9.140625" style="114" customWidth="1"/>
    <col min="3334" max="3584" width="9.140625" style="114"/>
    <col min="3585" max="3585" width="36.85546875" style="114" customWidth="1"/>
    <col min="3586" max="3586" width="17.85546875" style="114" customWidth="1"/>
    <col min="3587" max="3587" width="17" style="114" customWidth="1"/>
    <col min="3588" max="3589" width="9.140625" style="114" customWidth="1"/>
    <col min="3590" max="3840" width="9.140625" style="114"/>
    <col min="3841" max="3841" width="36.85546875" style="114" customWidth="1"/>
    <col min="3842" max="3842" width="17.85546875" style="114" customWidth="1"/>
    <col min="3843" max="3843" width="17" style="114" customWidth="1"/>
    <col min="3844" max="3845" width="9.140625" style="114" customWidth="1"/>
    <col min="3846" max="4096" width="9.140625" style="114"/>
    <col min="4097" max="4097" width="36.85546875" style="114" customWidth="1"/>
    <col min="4098" max="4098" width="17.85546875" style="114" customWidth="1"/>
    <col min="4099" max="4099" width="17" style="114" customWidth="1"/>
    <col min="4100" max="4101" width="9.140625" style="114" customWidth="1"/>
    <col min="4102" max="4352" width="9.140625" style="114"/>
    <col min="4353" max="4353" width="36.85546875" style="114" customWidth="1"/>
    <col min="4354" max="4354" width="17.85546875" style="114" customWidth="1"/>
    <col min="4355" max="4355" width="17" style="114" customWidth="1"/>
    <col min="4356" max="4357" width="9.140625" style="114" customWidth="1"/>
    <col min="4358" max="4608" width="9.140625" style="114"/>
    <col min="4609" max="4609" width="36.85546875" style="114" customWidth="1"/>
    <col min="4610" max="4610" width="17.85546875" style="114" customWidth="1"/>
    <col min="4611" max="4611" width="17" style="114" customWidth="1"/>
    <col min="4612" max="4613" width="9.140625" style="114" customWidth="1"/>
    <col min="4614" max="4864" width="9.140625" style="114"/>
    <col min="4865" max="4865" width="36.85546875" style="114" customWidth="1"/>
    <col min="4866" max="4866" width="17.85546875" style="114" customWidth="1"/>
    <col min="4867" max="4867" width="17" style="114" customWidth="1"/>
    <col min="4868" max="4869" width="9.140625" style="114" customWidth="1"/>
    <col min="4870" max="5120" width="9.140625" style="114"/>
    <col min="5121" max="5121" width="36.85546875" style="114" customWidth="1"/>
    <col min="5122" max="5122" width="17.85546875" style="114" customWidth="1"/>
    <col min="5123" max="5123" width="17" style="114" customWidth="1"/>
    <col min="5124" max="5125" width="9.140625" style="114" customWidth="1"/>
    <col min="5126" max="5376" width="9.140625" style="114"/>
    <col min="5377" max="5377" width="36.85546875" style="114" customWidth="1"/>
    <col min="5378" max="5378" width="17.85546875" style="114" customWidth="1"/>
    <col min="5379" max="5379" width="17" style="114" customWidth="1"/>
    <col min="5380" max="5381" width="9.140625" style="114" customWidth="1"/>
    <col min="5382" max="5632" width="9.140625" style="114"/>
    <col min="5633" max="5633" width="36.85546875" style="114" customWidth="1"/>
    <col min="5634" max="5634" width="17.85546875" style="114" customWidth="1"/>
    <col min="5635" max="5635" width="17" style="114" customWidth="1"/>
    <col min="5636" max="5637" width="9.140625" style="114" customWidth="1"/>
    <col min="5638" max="5888" width="9.140625" style="114"/>
    <col min="5889" max="5889" width="36.85546875" style="114" customWidth="1"/>
    <col min="5890" max="5890" width="17.85546875" style="114" customWidth="1"/>
    <col min="5891" max="5891" width="17" style="114" customWidth="1"/>
    <col min="5892" max="5893" width="9.140625" style="114" customWidth="1"/>
    <col min="5894" max="6144" width="9.140625" style="114"/>
    <col min="6145" max="6145" width="36.85546875" style="114" customWidth="1"/>
    <col min="6146" max="6146" width="17.85546875" style="114" customWidth="1"/>
    <col min="6147" max="6147" width="17" style="114" customWidth="1"/>
    <col min="6148" max="6149" width="9.140625" style="114" customWidth="1"/>
    <col min="6150" max="6400" width="9.140625" style="114"/>
    <col min="6401" max="6401" width="36.85546875" style="114" customWidth="1"/>
    <col min="6402" max="6402" width="17.85546875" style="114" customWidth="1"/>
    <col min="6403" max="6403" width="17" style="114" customWidth="1"/>
    <col min="6404" max="6405" width="9.140625" style="114" customWidth="1"/>
    <col min="6406" max="6656" width="9.140625" style="114"/>
    <col min="6657" max="6657" width="36.85546875" style="114" customWidth="1"/>
    <col min="6658" max="6658" width="17.85546875" style="114" customWidth="1"/>
    <col min="6659" max="6659" width="17" style="114" customWidth="1"/>
    <col min="6660" max="6661" width="9.140625" style="114" customWidth="1"/>
    <col min="6662" max="6912" width="9.140625" style="114"/>
    <col min="6913" max="6913" width="36.85546875" style="114" customWidth="1"/>
    <col min="6914" max="6914" width="17.85546875" style="114" customWidth="1"/>
    <col min="6915" max="6915" width="17" style="114" customWidth="1"/>
    <col min="6916" max="6917" width="9.140625" style="114" customWidth="1"/>
    <col min="6918" max="7168" width="9.140625" style="114"/>
    <col min="7169" max="7169" width="36.85546875" style="114" customWidth="1"/>
    <col min="7170" max="7170" width="17.85546875" style="114" customWidth="1"/>
    <col min="7171" max="7171" width="17" style="114" customWidth="1"/>
    <col min="7172" max="7173" width="9.140625" style="114" customWidth="1"/>
    <col min="7174" max="7424" width="9.140625" style="114"/>
    <col min="7425" max="7425" width="36.85546875" style="114" customWidth="1"/>
    <col min="7426" max="7426" width="17.85546875" style="114" customWidth="1"/>
    <col min="7427" max="7427" width="17" style="114" customWidth="1"/>
    <col min="7428" max="7429" width="9.140625" style="114" customWidth="1"/>
    <col min="7430" max="7680" width="9.140625" style="114"/>
    <col min="7681" max="7681" width="36.85546875" style="114" customWidth="1"/>
    <col min="7682" max="7682" width="17.85546875" style="114" customWidth="1"/>
    <col min="7683" max="7683" width="17" style="114" customWidth="1"/>
    <col min="7684" max="7685" width="9.140625" style="114" customWidth="1"/>
    <col min="7686" max="7936" width="9.140625" style="114"/>
    <col min="7937" max="7937" width="36.85546875" style="114" customWidth="1"/>
    <col min="7938" max="7938" width="17.85546875" style="114" customWidth="1"/>
    <col min="7939" max="7939" width="17" style="114" customWidth="1"/>
    <col min="7940" max="7941" width="9.140625" style="114" customWidth="1"/>
    <col min="7942" max="8192" width="9.140625" style="114"/>
    <col min="8193" max="8193" width="36.85546875" style="114" customWidth="1"/>
    <col min="8194" max="8194" width="17.85546875" style="114" customWidth="1"/>
    <col min="8195" max="8195" width="17" style="114" customWidth="1"/>
    <col min="8196" max="8197" width="9.140625" style="114" customWidth="1"/>
    <col min="8198" max="8448" width="9.140625" style="114"/>
    <col min="8449" max="8449" width="36.85546875" style="114" customWidth="1"/>
    <col min="8450" max="8450" width="17.85546875" style="114" customWidth="1"/>
    <col min="8451" max="8451" width="17" style="114" customWidth="1"/>
    <col min="8452" max="8453" width="9.140625" style="114" customWidth="1"/>
    <col min="8454" max="8704" width="9.140625" style="114"/>
    <col min="8705" max="8705" width="36.85546875" style="114" customWidth="1"/>
    <col min="8706" max="8706" width="17.85546875" style="114" customWidth="1"/>
    <col min="8707" max="8707" width="17" style="114" customWidth="1"/>
    <col min="8708" max="8709" width="9.140625" style="114" customWidth="1"/>
    <col min="8710" max="8960" width="9.140625" style="114"/>
    <col min="8961" max="8961" width="36.85546875" style="114" customWidth="1"/>
    <col min="8962" max="8962" width="17.85546875" style="114" customWidth="1"/>
    <col min="8963" max="8963" width="17" style="114" customWidth="1"/>
    <col min="8964" max="8965" width="9.140625" style="114" customWidth="1"/>
    <col min="8966" max="9216" width="9.140625" style="114"/>
    <col min="9217" max="9217" width="36.85546875" style="114" customWidth="1"/>
    <col min="9218" max="9218" width="17.85546875" style="114" customWidth="1"/>
    <col min="9219" max="9219" width="17" style="114" customWidth="1"/>
    <col min="9220" max="9221" width="9.140625" style="114" customWidth="1"/>
    <col min="9222" max="9472" width="9.140625" style="114"/>
    <col min="9473" max="9473" width="36.85546875" style="114" customWidth="1"/>
    <col min="9474" max="9474" width="17.85546875" style="114" customWidth="1"/>
    <col min="9475" max="9475" width="17" style="114" customWidth="1"/>
    <col min="9476" max="9477" width="9.140625" style="114" customWidth="1"/>
    <col min="9478" max="9728" width="9.140625" style="114"/>
    <col min="9729" max="9729" width="36.85546875" style="114" customWidth="1"/>
    <col min="9730" max="9730" width="17.85546875" style="114" customWidth="1"/>
    <col min="9731" max="9731" width="17" style="114" customWidth="1"/>
    <col min="9732" max="9733" width="9.140625" style="114" customWidth="1"/>
    <col min="9734" max="9984" width="9.140625" style="114"/>
    <col min="9985" max="9985" width="36.85546875" style="114" customWidth="1"/>
    <col min="9986" max="9986" width="17.85546875" style="114" customWidth="1"/>
    <col min="9987" max="9987" width="17" style="114" customWidth="1"/>
    <col min="9988" max="9989" width="9.140625" style="114" customWidth="1"/>
    <col min="9990" max="10240" width="9.140625" style="114"/>
    <col min="10241" max="10241" width="36.85546875" style="114" customWidth="1"/>
    <col min="10242" max="10242" width="17.85546875" style="114" customWidth="1"/>
    <col min="10243" max="10243" width="17" style="114" customWidth="1"/>
    <col min="10244" max="10245" width="9.140625" style="114" customWidth="1"/>
    <col min="10246" max="10496" width="9.140625" style="114"/>
    <col min="10497" max="10497" width="36.85546875" style="114" customWidth="1"/>
    <col min="10498" max="10498" width="17.85546875" style="114" customWidth="1"/>
    <col min="10499" max="10499" width="17" style="114" customWidth="1"/>
    <col min="10500" max="10501" width="9.140625" style="114" customWidth="1"/>
    <col min="10502" max="10752" width="9.140625" style="114"/>
    <col min="10753" max="10753" width="36.85546875" style="114" customWidth="1"/>
    <col min="10754" max="10754" width="17.85546875" style="114" customWidth="1"/>
    <col min="10755" max="10755" width="17" style="114" customWidth="1"/>
    <col min="10756" max="10757" width="9.140625" style="114" customWidth="1"/>
    <col min="10758" max="11008" width="9.140625" style="114"/>
    <col min="11009" max="11009" width="36.85546875" style="114" customWidth="1"/>
    <col min="11010" max="11010" width="17.85546875" style="114" customWidth="1"/>
    <col min="11011" max="11011" width="17" style="114" customWidth="1"/>
    <col min="11012" max="11013" width="9.140625" style="114" customWidth="1"/>
    <col min="11014" max="11264" width="9.140625" style="114"/>
    <col min="11265" max="11265" width="36.85546875" style="114" customWidth="1"/>
    <col min="11266" max="11266" width="17.85546875" style="114" customWidth="1"/>
    <col min="11267" max="11267" width="17" style="114" customWidth="1"/>
    <col min="11268" max="11269" width="9.140625" style="114" customWidth="1"/>
    <col min="11270" max="11520" width="9.140625" style="114"/>
    <col min="11521" max="11521" width="36.85546875" style="114" customWidth="1"/>
    <col min="11522" max="11522" width="17.85546875" style="114" customWidth="1"/>
    <col min="11523" max="11523" width="17" style="114" customWidth="1"/>
    <col min="11524" max="11525" width="9.140625" style="114" customWidth="1"/>
    <col min="11526" max="11776" width="9.140625" style="114"/>
    <col min="11777" max="11777" width="36.85546875" style="114" customWidth="1"/>
    <col min="11778" max="11778" width="17.85546875" style="114" customWidth="1"/>
    <col min="11779" max="11779" width="17" style="114" customWidth="1"/>
    <col min="11780" max="11781" width="9.140625" style="114" customWidth="1"/>
    <col min="11782" max="12032" width="9.140625" style="114"/>
    <col min="12033" max="12033" width="36.85546875" style="114" customWidth="1"/>
    <col min="12034" max="12034" width="17.85546875" style="114" customWidth="1"/>
    <col min="12035" max="12035" width="17" style="114" customWidth="1"/>
    <col min="12036" max="12037" width="9.140625" style="114" customWidth="1"/>
    <col min="12038" max="12288" width="9.140625" style="114"/>
    <col min="12289" max="12289" width="36.85546875" style="114" customWidth="1"/>
    <col min="12290" max="12290" width="17.85546875" style="114" customWidth="1"/>
    <col min="12291" max="12291" width="17" style="114" customWidth="1"/>
    <col min="12292" max="12293" width="9.140625" style="114" customWidth="1"/>
    <col min="12294" max="12544" width="9.140625" style="114"/>
    <col min="12545" max="12545" width="36.85546875" style="114" customWidth="1"/>
    <col min="12546" max="12546" width="17.85546875" style="114" customWidth="1"/>
    <col min="12547" max="12547" width="17" style="114" customWidth="1"/>
    <col min="12548" max="12549" width="9.140625" style="114" customWidth="1"/>
    <col min="12550" max="12800" width="9.140625" style="114"/>
    <col min="12801" max="12801" width="36.85546875" style="114" customWidth="1"/>
    <col min="12802" max="12802" width="17.85546875" style="114" customWidth="1"/>
    <col min="12803" max="12803" width="17" style="114" customWidth="1"/>
    <col min="12804" max="12805" width="9.140625" style="114" customWidth="1"/>
    <col min="12806" max="13056" width="9.140625" style="114"/>
    <col min="13057" max="13057" width="36.85546875" style="114" customWidth="1"/>
    <col min="13058" max="13058" width="17.85546875" style="114" customWidth="1"/>
    <col min="13059" max="13059" width="17" style="114" customWidth="1"/>
    <col min="13060" max="13061" width="9.140625" style="114" customWidth="1"/>
    <col min="13062" max="13312" width="9.140625" style="114"/>
    <col min="13313" max="13313" width="36.85546875" style="114" customWidth="1"/>
    <col min="13314" max="13314" width="17.85546875" style="114" customWidth="1"/>
    <col min="13315" max="13315" width="17" style="114" customWidth="1"/>
    <col min="13316" max="13317" width="9.140625" style="114" customWidth="1"/>
    <col min="13318" max="13568" width="9.140625" style="114"/>
    <col min="13569" max="13569" width="36.85546875" style="114" customWidth="1"/>
    <col min="13570" max="13570" width="17.85546875" style="114" customWidth="1"/>
    <col min="13571" max="13571" width="17" style="114" customWidth="1"/>
    <col min="13572" max="13573" width="9.140625" style="114" customWidth="1"/>
    <col min="13574" max="13824" width="9.140625" style="114"/>
    <col min="13825" max="13825" width="36.85546875" style="114" customWidth="1"/>
    <col min="13826" max="13826" width="17.85546875" style="114" customWidth="1"/>
    <col min="13827" max="13827" width="17" style="114" customWidth="1"/>
    <col min="13828" max="13829" width="9.140625" style="114" customWidth="1"/>
    <col min="13830" max="14080" width="9.140625" style="114"/>
    <col min="14081" max="14081" width="36.85546875" style="114" customWidth="1"/>
    <col min="14082" max="14082" width="17.85546875" style="114" customWidth="1"/>
    <col min="14083" max="14083" width="17" style="114" customWidth="1"/>
    <col min="14084" max="14085" width="9.140625" style="114" customWidth="1"/>
    <col min="14086" max="14336" width="9.140625" style="114"/>
    <col min="14337" max="14337" width="36.85546875" style="114" customWidth="1"/>
    <col min="14338" max="14338" width="17.85546875" style="114" customWidth="1"/>
    <col min="14339" max="14339" width="17" style="114" customWidth="1"/>
    <col min="14340" max="14341" width="9.140625" style="114" customWidth="1"/>
    <col min="14342" max="14592" width="9.140625" style="114"/>
    <col min="14593" max="14593" width="36.85546875" style="114" customWidth="1"/>
    <col min="14594" max="14594" width="17.85546875" style="114" customWidth="1"/>
    <col min="14595" max="14595" width="17" style="114" customWidth="1"/>
    <col min="14596" max="14597" width="9.140625" style="114" customWidth="1"/>
    <col min="14598" max="14848" width="9.140625" style="114"/>
    <col min="14849" max="14849" width="36.85546875" style="114" customWidth="1"/>
    <col min="14850" max="14850" width="17.85546875" style="114" customWidth="1"/>
    <col min="14851" max="14851" width="17" style="114" customWidth="1"/>
    <col min="14852" max="14853" width="9.140625" style="114" customWidth="1"/>
    <col min="14854" max="15104" width="9.140625" style="114"/>
    <col min="15105" max="15105" width="36.85546875" style="114" customWidth="1"/>
    <col min="15106" max="15106" width="17.85546875" style="114" customWidth="1"/>
    <col min="15107" max="15107" width="17" style="114" customWidth="1"/>
    <col min="15108" max="15109" width="9.140625" style="114" customWidth="1"/>
    <col min="15110" max="15360" width="9.140625" style="114"/>
    <col min="15361" max="15361" width="36.85546875" style="114" customWidth="1"/>
    <col min="15362" max="15362" width="17.85546875" style="114" customWidth="1"/>
    <col min="15363" max="15363" width="17" style="114" customWidth="1"/>
    <col min="15364" max="15365" width="9.140625" style="114" customWidth="1"/>
    <col min="15366" max="15616" width="9.140625" style="114"/>
    <col min="15617" max="15617" width="36.85546875" style="114" customWidth="1"/>
    <col min="15618" max="15618" width="17.85546875" style="114" customWidth="1"/>
    <col min="15619" max="15619" width="17" style="114" customWidth="1"/>
    <col min="15620" max="15621" width="9.140625" style="114" customWidth="1"/>
    <col min="15622" max="15872" width="9.140625" style="114"/>
    <col min="15873" max="15873" width="36.85546875" style="114" customWidth="1"/>
    <col min="15874" max="15874" width="17.85546875" style="114" customWidth="1"/>
    <col min="15875" max="15875" width="17" style="114" customWidth="1"/>
    <col min="15876" max="15877" width="9.140625" style="114" customWidth="1"/>
    <col min="15878" max="16128" width="9.140625" style="114"/>
    <col min="16129" max="16129" width="36.85546875" style="114" customWidth="1"/>
    <col min="16130" max="16130" width="17.85546875" style="114" customWidth="1"/>
    <col min="16131" max="16131" width="17" style="114" customWidth="1"/>
    <col min="16132" max="16133" width="9.140625" style="114" customWidth="1"/>
    <col min="16134" max="16384" width="9.140625" style="114"/>
  </cols>
  <sheetData>
    <row r="1" spans="1:5" customFormat="1" ht="15.75" customHeight="1">
      <c r="A1" s="455" t="s">
        <v>720</v>
      </c>
      <c r="B1" s="455"/>
      <c r="C1" s="455"/>
      <c r="D1" s="292"/>
      <c r="E1" s="292"/>
    </row>
    <row r="2" spans="1:5" customFormat="1" ht="18" customHeight="1">
      <c r="A2" s="456" t="s">
        <v>433</v>
      </c>
      <c r="B2" s="456"/>
      <c r="C2" s="456"/>
      <c r="D2" s="293"/>
      <c r="E2" s="293"/>
    </row>
    <row r="3" spans="1:5" customFormat="1" ht="18" customHeight="1">
      <c r="A3" s="456" t="s">
        <v>1</v>
      </c>
      <c r="B3" s="456"/>
      <c r="C3" s="456"/>
      <c r="D3" s="293"/>
      <c r="E3" s="293"/>
    </row>
    <row r="4" spans="1:5" customFormat="1" ht="18" customHeight="1">
      <c r="A4" s="456" t="s">
        <v>2</v>
      </c>
      <c r="B4" s="456"/>
      <c r="C4" s="456"/>
      <c r="D4" s="293"/>
      <c r="E4" s="293"/>
    </row>
    <row r="5" spans="1:5" customFormat="1" ht="15.75" customHeight="1">
      <c r="A5" s="456" t="s">
        <v>927</v>
      </c>
      <c r="B5" s="456"/>
      <c r="C5" s="456"/>
      <c r="D5" s="293"/>
      <c r="E5" s="293"/>
    </row>
    <row r="6" spans="1:5" ht="20.25" customHeight="1"/>
    <row r="7" spans="1:5" ht="17.25" customHeight="1">
      <c r="A7" s="457" t="s">
        <v>573</v>
      </c>
      <c r="B7" s="457"/>
    </row>
    <row r="8" spans="1:5" ht="30.75" customHeight="1">
      <c r="A8" s="535" t="s">
        <v>721</v>
      </c>
      <c r="B8" s="535"/>
      <c r="C8" s="535"/>
    </row>
    <row r="9" spans="1:5">
      <c r="A9" s="222"/>
      <c r="B9" s="222"/>
      <c r="C9" s="201"/>
    </row>
    <row r="10" spans="1:5">
      <c r="B10" s="287"/>
      <c r="C10" s="287" t="s">
        <v>456</v>
      </c>
    </row>
    <row r="11" spans="1:5">
      <c r="A11" s="466" t="s">
        <v>4</v>
      </c>
      <c r="B11" s="536" t="s">
        <v>601</v>
      </c>
      <c r="C11" s="536"/>
    </row>
    <row r="12" spans="1:5" ht="33" customHeight="1">
      <c r="A12" s="466"/>
      <c r="B12" s="294" t="s">
        <v>602</v>
      </c>
      <c r="C12" s="294" t="s">
        <v>603</v>
      </c>
    </row>
    <row r="13" spans="1:5" ht="16.5" customHeight="1">
      <c r="A13" s="203" t="s">
        <v>576</v>
      </c>
      <c r="B13" s="178">
        <v>2433.59</v>
      </c>
      <c r="C13" s="178">
        <v>2433.59</v>
      </c>
      <c r="D13" s="206"/>
    </row>
    <row r="14" spans="1:5" ht="15" customHeight="1">
      <c r="A14" s="169" t="s">
        <v>577</v>
      </c>
      <c r="B14" s="175">
        <v>2454.58</v>
      </c>
      <c r="C14" s="175">
        <v>2454.58</v>
      </c>
      <c r="D14" s="206"/>
    </row>
    <row r="15" spans="1:5" ht="15.75" customHeight="1">
      <c r="A15" s="169" t="s">
        <v>578</v>
      </c>
      <c r="B15" s="178">
        <v>2406.98</v>
      </c>
      <c r="C15" s="178">
        <v>2406.98</v>
      </c>
      <c r="D15" s="206"/>
    </row>
    <row r="16" spans="1:5" s="176" customFormat="1" ht="16.5" customHeight="1">
      <c r="A16" s="169" t="s">
        <v>579</v>
      </c>
      <c r="B16" s="178">
        <v>2226.9</v>
      </c>
      <c r="C16" s="178">
        <v>2226.9</v>
      </c>
      <c r="D16" s="206"/>
    </row>
    <row r="17" spans="1:4" ht="15" customHeight="1">
      <c r="A17" s="169" t="s">
        <v>580</v>
      </c>
      <c r="B17" s="178">
        <v>1980.34</v>
      </c>
      <c r="C17" s="178">
        <v>1980.34</v>
      </c>
      <c r="D17" s="206"/>
    </row>
    <row r="18" spans="1:4" ht="15" customHeight="1">
      <c r="A18" s="204" t="s">
        <v>440</v>
      </c>
      <c r="B18" s="205">
        <f>SUM(B13:B17)</f>
        <v>11502.39</v>
      </c>
      <c r="C18" s="205">
        <f>SUM(C13:C17)</f>
        <v>11502.39</v>
      </c>
    </row>
    <row r="19" spans="1:4" ht="16.5" customHeight="1"/>
    <row r="20" spans="1:4">
      <c r="B20" s="206"/>
    </row>
  </sheetData>
  <mergeCells count="9">
    <mergeCell ref="A8:C8"/>
    <mergeCell ref="A11:A12"/>
    <mergeCell ref="B11:C11"/>
    <mergeCell ref="A1:C1"/>
    <mergeCell ref="A2:C2"/>
    <mergeCell ref="A3:C3"/>
    <mergeCell ref="A4:C4"/>
    <mergeCell ref="A5:C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22"/>
  <sheetViews>
    <sheetView view="pageBreakPreview" zoomScale="60" workbookViewId="0">
      <selection activeCell="N17" sqref="N17"/>
    </sheetView>
  </sheetViews>
  <sheetFormatPr defaultRowHeight="15.75"/>
  <cols>
    <col min="1" max="1" width="32.42578125" style="114" customWidth="1"/>
    <col min="2" max="2" width="47.28515625" style="114" customWidth="1"/>
    <col min="3" max="9" width="0" style="114" hidden="1" customWidth="1"/>
    <col min="10" max="256" width="9.140625" style="114"/>
    <col min="257" max="257" width="32.42578125" style="114" customWidth="1"/>
    <col min="258" max="258" width="47.28515625" style="114" customWidth="1"/>
    <col min="259" max="265" width="0" style="114" hidden="1" customWidth="1"/>
    <col min="266" max="512" width="9.140625" style="114"/>
    <col min="513" max="513" width="32.42578125" style="114" customWidth="1"/>
    <col min="514" max="514" width="47.28515625" style="114" customWidth="1"/>
    <col min="515" max="521" width="0" style="114" hidden="1" customWidth="1"/>
    <col min="522" max="768" width="9.140625" style="114"/>
    <col min="769" max="769" width="32.42578125" style="114" customWidth="1"/>
    <col min="770" max="770" width="47.28515625" style="114" customWidth="1"/>
    <col min="771" max="777" width="0" style="114" hidden="1" customWidth="1"/>
    <col min="778" max="1024" width="9.140625" style="114"/>
    <col min="1025" max="1025" width="32.42578125" style="114" customWidth="1"/>
    <col min="1026" max="1026" width="47.28515625" style="114" customWidth="1"/>
    <col min="1027" max="1033" width="0" style="114" hidden="1" customWidth="1"/>
    <col min="1034" max="1280" width="9.140625" style="114"/>
    <col min="1281" max="1281" width="32.42578125" style="114" customWidth="1"/>
    <col min="1282" max="1282" width="47.28515625" style="114" customWidth="1"/>
    <col min="1283" max="1289" width="0" style="114" hidden="1" customWidth="1"/>
    <col min="1290" max="1536" width="9.140625" style="114"/>
    <col min="1537" max="1537" width="32.42578125" style="114" customWidth="1"/>
    <col min="1538" max="1538" width="47.28515625" style="114" customWidth="1"/>
    <col min="1539" max="1545" width="0" style="114" hidden="1" customWidth="1"/>
    <col min="1546" max="1792" width="9.140625" style="114"/>
    <col min="1793" max="1793" width="32.42578125" style="114" customWidth="1"/>
    <col min="1794" max="1794" width="47.28515625" style="114" customWidth="1"/>
    <col min="1795" max="1801" width="0" style="114" hidden="1" customWidth="1"/>
    <col min="1802" max="2048" width="9.140625" style="114"/>
    <col min="2049" max="2049" width="32.42578125" style="114" customWidth="1"/>
    <col min="2050" max="2050" width="47.28515625" style="114" customWidth="1"/>
    <col min="2051" max="2057" width="0" style="114" hidden="1" customWidth="1"/>
    <col min="2058" max="2304" width="9.140625" style="114"/>
    <col min="2305" max="2305" width="32.42578125" style="114" customWidth="1"/>
    <col min="2306" max="2306" width="47.28515625" style="114" customWidth="1"/>
    <col min="2307" max="2313" width="0" style="114" hidden="1" customWidth="1"/>
    <col min="2314" max="2560" width="9.140625" style="114"/>
    <col min="2561" max="2561" width="32.42578125" style="114" customWidth="1"/>
    <col min="2562" max="2562" width="47.28515625" style="114" customWidth="1"/>
    <col min="2563" max="2569" width="0" style="114" hidden="1" customWidth="1"/>
    <col min="2570" max="2816" width="9.140625" style="114"/>
    <col min="2817" max="2817" width="32.42578125" style="114" customWidth="1"/>
    <col min="2818" max="2818" width="47.28515625" style="114" customWidth="1"/>
    <col min="2819" max="2825" width="0" style="114" hidden="1" customWidth="1"/>
    <col min="2826" max="3072" width="9.140625" style="114"/>
    <col min="3073" max="3073" width="32.42578125" style="114" customWidth="1"/>
    <col min="3074" max="3074" width="47.28515625" style="114" customWidth="1"/>
    <col min="3075" max="3081" width="0" style="114" hidden="1" customWidth="1"/>
    <col min="3082" max="3328" width="9.140625" style="114"/>
    <col min="3329" max="3329" width="32.42578125" style="114" customWidth="1"/>
    <col min="3330" max="3330" width="47.28515625" style="114" customWidth="1"/>
    <col min="3331" max="3337" width="0" style="114" hidden="1" customWidth="1"/>
    <col min="3338" max="3584" width="9.140625" style="114"/>
    <col min="3585" max="3585" width="32.42578125" style="114" customWidth="1"/>
    <col min="3586" max="3586" width="47.28515625" style="114" customWidth="1"/>
    <col min="3587" max="3593" width="0" style="114" hidden="1" customWidth="1"/>
    <col min="3594" max="3840" width="9.140625" style="114"/>
    <col min="3841" max="3841" width="32.42578125" style="114" customWidth="1"/>
    <col min="3842" max="3842" width="47.28515625" style="114" customWidth="1"/>
    <col min="3843" max="3849" width="0" style="114" hidden="1" customWidth="1"/>
    <col min="3850" max="4096" width="9.140625" style="114"/>
    <col min="4097" max="4097" width="32.42578125" style="114" customWidth="1"/>
    <col min="4098" max="4098" width="47.28515625" style="114" customWidth="1"/>
    <col min="4099" max="4105" width="0" style="114" hidden="1" customWidth="1"/>
    <col min="4106" max="4352" width="9.140625" style="114"/>
    <col min="4353" max="4353" width="32.42578125" style="114" customWidth="1"/>
    <col min="4354" max="4354" width="47.28515625" style="114" customWidth="1"/>
    <col min="4355" max="4361" width="0" style="114" hidden="1" customWidth="1"/>
    <col min="4362" max="4608" width="9.140625" style="114"/>
    <col min="4609" max="4609" width="32.42578125" style="114" customWidth="1"/>
    <col min="4610" max="4610" width="47.28515625" style="114" customWidth="1"/>
    <col min="4611" max="4617" width="0" style="114" hidden="1" customWidth="1"/>
    <col min="4618" max="4864" width="9.140625" style="114"/>
    <col min="4865" max="4865" width="32.42578125" style="114" customWidth="1"/>
    <col min="4866" max="4866" width="47.28515625" style="114" customWidth="1"/>
    <col min="4867" max="4873" width="0" style="114" hidden="1" customWidth="1"/>
    <col min="4874" max="5120" width="9.140625" style="114"/>
    <col min="5121" max="5121" width="32.42578125" style="114" customWidth="1"/>
    <col min="5122" max="5122" width="47.28515625" style="114" customWidth="1"/>
    <col min="5123" max="5129" width="0" style="114" hidden="1" customWidth="1"/>
    <col min="5130" max="5376" width="9.140625" style="114"/>
    <col min="5377" max="5377" width="32.42578125" style="114" customWidth="1"/>
    <col min="5378" max="5378" width="47.28515625" style="114" customWidth="1"/>
    <col min="5379" max="5385" width="0" style="114" hidden="1" customWidth="1"/>
    <col min="5386" max="5632" width="9.140625" style="114"/>
    <col min="5633" max="5633" width="32.42578125" style="114" customWidth="1"/>
    <col min="5634" max="5634" width="47.28515625" style="114" customWidth="1"/>
    <col min="5635" max="5641" width="0" style="114" hidden="1" customWidth="1"/>
    <col min="5642" max="5888" width="9.140625" style="114"/>
    <col min="5889" max="5889" width="32.42578125" style="114" customWidth="1"/>
    <col min="5890" max="5890" width="47.28515625" style="114" customWidth="1"/>
    <col min="5891" max="5897" width="0" style="114" hidden="1" customWidth="1"/>
    <col min="5898" max="6144" width="9.140625" style="114"/>
    <col min="6145" max="6145" width="32.42578125" style="114" customWidth="1"/>
    <col min="6146" max="6146" width="47.28515625" style="114" customWidth="1"/>
    <col min="6147" max="6153" width="0" style="114" hidden="1" customWidth="1"/>
    <col min="6154" max="6400" width="9.140625" style="114"/>
    <col min="6401" max="6401" width="32.42578125" style="114" customWidth="1"/>
    <col min="6402" max="6402" width="47.28515625" style="114" customWidth="1"/>
    <col min="6403" max="6409" width="0" style="114" hidden="1" customWidth="1"/>
    <col min="6410" max="6656" width="9.140625" style="114"/>
    <col min="6657" max="6657" width="32.42578125" style="114" customWidth="1"/>
    <col min="6658" max="6658" width="47.28515625" style="114" customWidth="1"/>
    <col min="6659" max="6665" width="0" style="114" hidden="1" customWidth="1"/>
    <col min="6666" max="6912" width="9.140625" style="114"/>
    <col min="6913" max="6913" width="32.42578125" style="114" customWidth="1"/>
    <col min="6914" max="6914" width="47.28515625" style="114" customWidth="1"/>
    <col min="6915" max="6921" width="0" style="114" hidden="1" customWidth="1"/>
    <col min="6922" max="7168" width="9.140625" style="114"/>
    <col min="7169" max="7169" width="32.42578125" style="114" customWidth="1"/>
    <col min="7170" max="7170" width="47.28515625" style="114" customWidth="1"/>
    <col min="7171" max="7177" width="0" style="114" hidden="1" customWidth="1"/>
    <col min="7178" max="7424" width="9.140625" style="114"/>
    <col min="7425" max="7425" width="32.42578125" style="114" customWidth="1"/>
    <col min="7426" max="7426" width="47.28515625" style="114" customWidth="1"/>
    <col min="7427" max="7433" width="0" style="114" hidden="1" customWidth="1"/>
    <col min="7434" max="7680" width="9.140625" style="114"/>
    <col min="7681" max="7681" width="32.42578125" style="114" customWidth="1"/>
    <col min="7682" max="7682" width="47.28515625" style="114" customWidth="1"/>
    <col min="7683" max="7689" width="0" style="114" hidden="1" customWidth="1"/>
    <col min="7690" max="7936" width="9.140625" style="114"/>
    <col min="7937" max="7937" width="32.42578125" style="114" customWidth="1"/>
    <col min="7938" max="7938" width="47.28515625" style="114" customWidth="1"/>
    <col min="7939" max="7945" width="0" style="114" hidden="1" customWidth="1"/>
    <col min="7946" max="8192" width="9.140625" style="114"/>
    <col min="8193" max="8193" width="32.42578125" style="114" customWidth="1"/>
    <col min="8194" max="8194" width="47.28515625" style="114" customWidth="1"/>
    <col min="8195" max="8201" width="0" style="114" hidden="1" customWidth="1"/>
    <col min="8202" max="8448" width="9.140625" style="114"/>
    <col min="8449" max="8449" width="32.42578125" style="114" customWidth="1"/>
    <col min="8450" max="8450" width="47.28515625" style="114" customWidth="1"/>
    <col min="8451" max="8457" width="0" style="114" hidden="1" customWidth="1"/>
    <col min="8458" max="8704" width="9.140625" style="114"/>
    <col min="8705" max="8705" width="32.42578125" style="114" customWidth="1"/>
    <col min="8706" max="8706" width="47.28515625" style="114" customWidth="1"/>
    <col min="8707" max="8713" width="0" style="114" hidden="1" customWidth="1"/>
    <col min="8714" max="8960" width="9.140625" style="114"/>
    <col min="8961" max="8961" width="32.42578125" style="114" customWidth="1"/>
    <col min="8962" max="8962" width="47.28515625" style="114" customWidth="1"/>
    <col min="8963" max="8969" width="0" style="114" hidden="1" customWidth="1"/>
    <col min="8970" max="9216" width="9.140625" style="114"/>
    <col min="9217" max="9217" width="32.42578125" style="114" customWidth="1"/>
    <col min="9218" max="9218" width="47.28515625" style="114" customWidth="1"/>
    <col min="9219" max="9225" width="0" style="114" hidden="1" customWidth="1"/>
    <col min="9226" max="9472" width="9.140625" style="114"/>
    <col min="9473" max="9473" width="32.42578125" style="114" customWidth="1"/>
    <col min="9474" max="9474" width="47.28515625" style="114" customWidth="1"/>
    <col min="9475" max="9481" width="0" style="114" hidden="1" customWidth="1"/>
    <col min="9482" max="9728" width="9.140625" style="114"/>
    <col min="9729" max="9729" width="32.42578125" style="114" customWidth="1"/>
    <col min="9730" max="9730" width="47.28515625" style="114" customWidth="1"/>
    <col min="9731" max="9737" width="0" style="114" hidden="1" customWidth="1"/>
    <col min="9738" max="9984" width="9.140625" style="114"/>
    <col min="9985" max="9985" width="32.42578125" style="114" customWidth="1"/>
    <col min="9986" max="9986" width="47.28515625" style="114" customWidth="1"/>
    <col min="9987" max="9993" width="0" style="114" hidden="1" customWidth="1"/>
    <col min="9994" max="10240" width="9.140625" style="114"/>
    <col min="10241" max="10241" width="32.42578125" style="114" customWidth="1"/>
    <col min="10242" max="10242" width="47.28515625" style="114" customWidth="1"/>
    <col min="10243" max="10249" width="0" style="114" hidden="1" customWidth="1"/>
    <col min="10250" max="10496" width="9.140625" style="114"/>
    <col min="10497" max="10497" width="32.42578125" style="114" customWidth="1"/>
    <col min="10498" max="10498" width="47.28515625" style="114" customWidth="1"/>
    <col min="10499" max="10505" width="0" style="114" hidden="1" customWidth="1"/>
    <col min="10506" max="10752" width="9.140625" style="114"/>
    <col min="10753" max="10753" width="32.42578125" style="114" customWidth="1"/>
    <col min="10754" max="10754" width="47.28515625" style="114" customWidth="1"/>
    <col min="10755" max="10761" width="0" style="114" hidden="1" customWidth="1"/>
    <col min="10762" max="11008" width="9.140625" style="114"/>
    <col min="11009" max="11009" width="32.42578125" style="114" customWidth="1"/>
    <col min="11010" max="11010" width="47.28515625" style="114" customWidth="1"/>
    <col min="11011" max="11017" width="0" style="114" hidden="1" customWidth="1"/>
    <col min="11018" max="11264" width="9.140625" style="114"/>
    <col min="11265" max="11265" width="32.42578125" style="114" customWidth="1"/>
    <col min="11266" max="11266" width="47.28515625" style="114" customWidth="1"/>
    <col min="11267" max="11273" width="0" style="114" hidden="1" customWidth="1"/>
    <col min="11274" max="11520" width="9.140625" style="114"/>
    <col min="11521" max="11521" width="32.42578125" style="114" customWidth="1"/>
    <col min="11522" max="11522" width="47.28515625" style="114" customWidth="1"/>
    <col min="11523" max="11529" width="0" style="114" hidden="1" customWidth="1"/>
    <col min="11530" max="11776" width="9.140625" style="114"/>
    <col min="11777" max="11777" width="32.42578125" style="114" customWidth="1"/>
    <col min="11778" max="11778" width="47.28515625" style="114" customWidth="1"/>
    <col min="11779" max="11785" width="0" style="114" hidden="1" customWidth="1"/>
    <col min="11786" max="12032" width="9.140625" style="114"/>
    <col min="12033" max="12033" width="32.42578125" style="114" customWidth="1"/>
    <col min="12034" max="12034" width="47.28515625" style="114" customWidth="1"/>
    <col min="12035" max="12041" width="0" style="114" hidden="1" customWidth="1"/>
    <col min="12042" max="12288" width="9.140625" style="114"/>
    <col min="12289" max="12289" width="32.42578125" style="114" customWidth="1"/>
    <col min="12290" max="12290" width="47.28515625" style="114" customWidth="1"/>
    <col min="12291" max="12297" width="0" style="114" hidden="1" customWidth="1"/>
    <col min="12298" max="12544" width="9.140625" style="114"/>
    <col min="12545" max="12545" width="32.42578125" style="114" customWidth="1"/>
    <col min="12546" max="12546" width="47.28515625" style="114" customWidth="1"/>
    <col min="12547" max="12553" width="0" style="114" hidden="1" customWidth="1"/>
    <col min="12554" max="12800" width="9.140625" style="114"/>
    <col min="12801" max="12801" width="32.42578125" style="114" customWidth="1"/>
    <col min="12802" max="12802" width="47.28515625" style="114" customWidth="1"/>
    <col min="12803" max="12809" width="0" style="114" hidden="1" customWidth="1"/>
    <col min="12810" max="13056" width="9.140625" style="114"/>
    <col min="13057" max="13057" width="32.42578125" style="114" customWidth="1"/>
    <col min="13058" max="13058" width="47.28515625" style="114" customWidth="1"/>
    <col min="13059" max="13065" width="0" style="114" hidden="1" customWidth="1"/>
    <col min="13066" max="13312" width="9.140625" style="114"/>
    <col min="13313" max="13313" width="32.42578125" style="114" customWidth="1"/>
    <col min="13314" max="13314" width="47.28515625" style="114" customWidth="1"/>
    <col min="13315" max="13321" width="0" style="114" hidden="1" customWidth="1"/>
    <col min="13322" max="13568" width="9.140625" style="114"/>
    <col min="13569" max="13569" width="32.42578125" style="114" customWidth="1"/>
    <col min="13570" max="13570" width="47.28515625" style="114" customWidth="1"/>
    <col min="13571" max="13577" width="0" style="114" hidden="1" customWidth="1"/>
    <col min="13578" max="13824" width="9.140625" style="114"/>
    <col min="13825" max="13825" width="32.42578125" style="114" customWidth="1"/>
    <col min="13826" max="13826" width="47.28515625" style="114" customWidth="1"/>
    <col min="13827" max="13833" width="0" style="114" hidden="1" customWidth="1"/>
    <col min="13834" max="14080" width="9.140625" style="114"/>
    <col min="14081" max="14081" width="32.42578125" style="114" customWidth="1"/>
    <col min="14082" max="14082" width="47.28515625" style="114" customWidth="1"/>
    <col min="14083" max="14089" width="0" style="114" hidden="1" customWidth="1"/>
    <col min="14090" max="14336" width="9.140625" style="114"/>
    <col min="14337" max="14337" width="32.42578125" style="114" customWidth="1"/>
    <col min="14338" max="14338" width="47.28515625" style="114" customWidth="1"/>
    <col min="14339" max="14345" width="0" style="114" hidden="1" customWidth="1"/>
    <col min="14346" max="14592" width="9.140625" style="114"/>
    <col min="14593" max="14593" width="32.42578125" style="114" customWidth="1"/>
    <col min="14594" max="14594" width="47.28515625" style="114" customWidth="1"/>
    <col min="14595" max="14601" width="0" style="114" hidden="1" customWidth="1"/>
    <col min="14602" max="14848" width="9.140625" style="114"/>
    <col min="14849" max="14849" width="32.42578125" style="114" customWidth="1"/>
    <col min="14850" max="14850" width="47.28515625" style="114" customWidth="1"/>
    <col min="14851" max="14857" width="0" style="114" hidden="1" customWidth="1"/>
    <col min="14858" max="15104" width="9.140625" style="114"/>
    <col min="15105" max="15105" width="32.42578125" style="114" customWidth="1"/>
    <col min="15106" max="15106" width="47.28515625" style="114" customWidth="1"/>
    <col min="15107" max="15113" width="0" style="114" hidden="1" customWidth="1"/>
    <col min="15114" max="15360" width="9.140625" style="114"/>
    <col min="15361" max="15361" width="32.42578125" style="114" customWidth="1"/>
    <col min="15362" max="15362" width="47.28515625" style="114" customWidth="1"/>
    <col min="15363" max="15369" width="0" style="114" hidden="1" customWidth="1"/>
    <col min="15370" max="15616" width="9.140625" style="114"/>
    <col min="15617" max="15617" width="32.42578125" style="114" customWidth="1"/>
    <col min="15618" max="15618" width="47.28515625" style="114" customWidth="1"/>
    <col min="15619" max="15625" width="0" style="114" hidden="1" customWidth="1"/>
    <col min="15626" max="15872" width="9.140625" style="114"/>
    <col min="15873" max="15873" width="32.42578125" style="114" customWidth="1"/>
    <col min="15874" max="15874" width="47.28515625" style="114" customWidth="1"/>
    <col min="15875" max="15881" width="0" style="114" hidden="1" customWidth="1"/>
    <col min="15882" max="16128" width="9.140625" style="114"/>
    <col min="16129" max="16129" width="32.42578125" style="114" customWidth="1"/>
    <col min="16130" max="16130" width="47.28515625" style="114" customWidth="1"/>
    <col min="16131" max="16137" width="0" style="114" hidden="1" customWidth="1"/>
    <col min="16138" max="16384" width="9.140625" style="114"/>
  </cols>
  <sheetData>
    <row r="1" spans="1:9" customFormat="1" ht="15.75" customHeight="1">
      <c r="A1" s="543" t="s">
        <v>722</v>
      </c>
      <c r="B1" s="543"/>
    </row>
    <row r="2" spans="1:9" customFormat="1" ht="18" customHeight="1">
      <c r="A2" s="456" t="s">
        <v>572</v>
      </c>
      <c r="B2" s="456"/>
      <c r="C2" s="456"/>
      <c r="D2" s="456"/>
      <c r="E2" s="456"/>
    </row>
    <row r="3" spans="1:9" customFormat="1" ht="18" customHeight="1">
      <c r="A3" s="456" t="s">
        <v>1</v>
      </c>
      <c r="B3" s="456"/>
      <c r="C3" s="456"/>
      <c r="D3" s="456"/>
      <c r="E3" s="456"/>
    </row>
    <row r="4" spans="1:9" customFormat="1" ht="18" customHeight="1">
      <c r="A4" s="456" t="s">
        <v>2</v>
      </c>
      <c r="B4" s="456"/>
      <c r="C4" s="456"/>
      <c r="D4" s="456"/>
      <c r="E4" s="456"/>
    </row>
    <row r="5" spans="1:9" customFormat="1" ht="15.75" customHeight="1">
      <c r="A5" s="95"/>
      <c r="B5" s="456" t="s">
        <v>927</v>
      </c>
      <c r="C5" s="456"/>
      <c r="D5" s="456"/>
      <c r="E5" s="456"/>
    </row>
    <row r="6" spans="1:9" ht="20.25" customHeight="1"/>
    <row r="7" spans="1:9">
      <c r="A7" s="542" t="s">
        <v>573</v>
      </c>
      <c r="B7" s="542"/>
    </row>
    <row r="8" spans="1:9" ht="77.25" customHeight="1">
      <c r="A8" s="537" t="s">
        <v>723</v>
      </c>
      <c r="B8" s="537"/>
      <c r="C8" s="537"/>
    </row>
    <row r="9" spans="1:9">
      <c r="A9" s="457"/>
      <c r="B9" s="457"/>
    </row>
    <row r="10" spans="1:9">
      <c r="B10" s="168" t="s">
        <v>574</v>
      </c>
    </row>
    <row r="11" spans="1:9" ht="12.75" customHeight="1">
      <c r="A11" s="538" t="s">
        <v>575</v>
      </c>
      <c r="B11" s="466" t="s">
        <v>435</v>
      </c>
    </row>
    <row r="12" spans="1:9" ht="16.5" customHeight="1">
      <c r="A12" s="539"/>
      <c r="B12" s="466"/>
      <c r="C12" s="114" t="s">
        <v>724</v>
      </c>
      <c r="D12" s="114" t="s">
        <v>725</v>
      </c>
      <c r="E12" s="541" t="s">
        <v>726</v>
      </c>
      <c r="F12" s="541"/>
      <c r="G12" s="541"/>
      <c r="H12" s="114" t="s">
        <v>727</v>
      </c>
    </row>
    <row r="13" spans="1:9" ht="19.5" hidden="1" customHeight="1">
      <c r="A13" s="540"/>
      <c r="B13" s="466"/>
      <c r="C13" s="114" t="s">
        <v>728</v>
      </c>
      <c r="D13" s="176" t="s">
        <v>729</v>
      </c>
      <c r="E13" s="176">
        <v>223</v>
      </c>
      <c r="F13" s="176">
        <v>222</v>
      </c>
      <c r="G13" s="176">
        <v>340</v>
      </c>
      <c r="H13" s="295">
        <v>8.9999999999999993E-3</v>
      </c>
    </row>
    <row r="14" spans="1:9" s="172" customFormat="1" ht="18" hidden="1" customHeight="1">
      <c r="A14" s="170"/>
      <c r="B14" s="171"/>
      <c r="H14" s="296"/>
    </row>
    <row r="15" spans="1:9" s="176" customFormat="1" ht="16.5" customHeight="1">
      <c r="A15" s="173" t="s">
        <v>576</v>
      </c>
      <c r="B15" s="174">
        <v>209.34</v>
      </c>
      <c r="C15" s="114">
        <f>D15*H15</f>
        <v>336.726</v>
      </c>
      <c r="D15" s="114">
        <f>E15+F15+G15</f>
        <v>374.14</v>
      </c>
      <c r="E15" s="176">
        <f>56.16+25.92</f>
        <v>82.08</v>
      </c>
      <c r="F15" s="176">
        <f>52.39+13.58</f>
        <v>65.97</v>
      </c>
      <c r="G15" s="176">
        <v>226.09</v>
      </c>
      <c r="H15" s="176">
        <v>0.9</v>
      </c>
      <c r="I15" s="176">
        <f t="shared" ref="I15:I20" si="0">D15-C15</f>
        <v>37.413999999999987</v>
      </c>
    </row>
    <row r="16" spans="1:9" ht="15" customHeight="1">
      <c r="A16" s="177" t="s">
        <v>577</v>
      </c>
      <c r="B16" s="174">
        <v>52.5</v>
      </c>
      <c r="C16" s="114">
        <f>D16*H16</f>
        <v>318.80700000000002</v>
      </c>
      <c r="D16" s="114">
        <f>E16+F16+G16</f>
        <v>354.23</v>
      </c>
      <c r="E16" s="114">
        <f>43.2+25.92</f>
        <v>69.12</v>
      </c>
      <c r="F16" s="114">
        <f>66.61+19.63</f>
        <v>86.24</v>
      </c>
      <c r="G16" s="114">
        <v>198.87</v>
      </c>
      <c r="H16" s="176">
        <v>0.9</v>
      </c>
      <c r="I16" s="176">
        <f t="shared" si="0"/>
        <v>35.423000000000002</v>
      </c>
    </row>
    <row r="17" spans="1:9" ht="15" customHeight="1">
      <c r="A17" s="177" t="s">
        <v>578</v>
      </c>
      <c r="B17" s="174">
        <v>32.5</v>
      </c>
      <c r="C17" s="114">
        <f>D17*H17</f>
        <v>419.01300000000003</v>
      </c>
      <c r="D17" s="114">
        <f>E17+F17+G17</f>
        <v>465.57000000000005</v>
      </c>
      <c r="E17" s="114">
        <f>38.8+17.28</f>
        <v>56.08</v>
      </c>
      <c r="F17" s="114">
        <f>162.72+37.43</f>
        <v>200.15</v>
      </c>
      <c r="G17" s="114">
        <v>209.34</v>
      </c>
      <c r="H17" s="176">
        <v>0.9</v>
      </c>
      <c r="I17" s="176">
        <f t="shared" si="0"/>
        <v>46.557000000000016</v>
      </c>
    </row>
    <row r="18" spans="1:9" ht="16.5" customHeight="1">
      <c r="A18" s="177" t="s">
        <v>579</v>
      </c>
      <c r="B18" s="174">
        <v>97.61</v>
      </c>
      <c r="C18" s="114">
        <f>D18*H18</f>
        <v>153.34200000000001</v>
      </c>
      <c r="D18" s="114">
        <f>E18+F18+G18</f>
        <v>170.38</v>
      </c>
      <c r="E18" s="114">
        <f>17.2+17.28</f>
        <v>34.480000000000004</v>
      </c>
      <c r="F18" s="114">
        <f>41.56+39.91</f>
        <v>81.47</v>
      </c>
      <c r="G18" s="114">
        <v>54.43</v>
      </c>
      <c r="H18" s="176">
        <v>0.9</v>
      </c>
      <c r="I18" s="176">
        <f t="shared" si="0"/>
        <v>17.037999999999982</v>
      </c>
    </row>
    <row r="19" spans="1:9" ht="17.25" customHeight="1">
      <c r="A19" s="177" t="s">
        <v>580</v>
      </c>
      <c r="B19" s="174">
        <v>95</v>
      </c>
      <c r="C19" s="114">
        <f>D19*H19</f>
        <v>316.84499999999997</v>
      </c>
      <c r="D19" s="114">
        <f>E19+F19+G19</f>
        <v>352.04999999999995</v>
      </c>
      <c r="E19" s="114">
        <f>17.28+17.28</f>
        <v>34.56</v>
      </c>
      <c r="F19" s="114">
        <f>114.3+35.72</f>
        <v>150.01999999999998</v>
      </c>
      <c r="G19" s="114">
        <v>167.47</v>
      </c>
      <c r="H19" s="176">
        <v>0.9</v>
      </c>
      <c r="I19" s="176">
        <f t="shared" si="0"/>
        <v>35.204999999999984</v>
      </c>
    </row>
    <row r="20" spans="1:9" ht="19.5" customHeight="1">
      <c r="A20" s="179" t="s">
        <v>440</v>
      </c>
      <c r="B20" s="180">
        <f t="shared" ref="B20:G20" si="1">SUM(B14:B19)</f>
        <v>486.95000000000005</v>
      </c>
      <c r="C20" s="114">
        <f t="shared" si="1"/>
        <v>1544.7330000000002</v>
      </c>
      <c r="D20" s="114">
        <f t="shared" si="1"/>
        <v>1716.3700000000001</v>
      </c>
      <c r="E20" s="114">
        <f t="shared" si="1"/>
        <v>276.32</v>
      </c>
      <c r="F20" s="114">
        <f t="shared" si="1"/>
        <v>583.85</v>
      </c>
      <c r="G20" s="114">
        <f t="shared" si="1"/>
        <v>856.2</v>
      </c>
      <c r="H20" s="176">
        <v>0.9</v>
      </c>
      <c r="I20" s="176">
        <f t="shared" si="0"/>
        <v>171.63699999999994</v>
      </c>
    </row>
    <row r="21" spans="1:9">
      <c r="B21" s="181"/>
    </row>
    <row r="22" spans="1:9">
      <c r="B22" s="182" t="e">
        <f>#REF!-'17+'!B21</f>
        <v>#REF!</v>
      </c>
    </row>
  </sheetData>
  <mergeCells count="11">
    <mergeCell ref="A7:B7"/>
    <mergeCell ref="A1:B1"/>
    <mergeCell ref="A2:E2"/>
    <mergeCell ref="A3:E3"/>
    <mergeCell ref="A4:E4"/>
    <mergeCell ref="B5:E5"/>
    <mergeCell ref="A8:C8"/>
    <mergeCell ref="A9:B9"/>
    <mergeCell ref="A11:A13"/>
    <mergeCell ref="B11:B13"/>
    <mergeCell ref="E12:G12"/>
  </mergeCells>
  <pageMargins left="1.1811023622047245" right="1.181102362204724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21"/>
  <sheetViews>
    <sheetView view="pageBreakPreview" zoomScale="60" workbookViewId="0">
      <selection activeCell="I10" sqref="I10"/>
    </sheetView>
  </sheetViews>
  <sheetFormatPr defaultRowHeight="15.75"/>
  <cols>
    <col min="1" max="1" width="32.42578125" style="114" customWidth="1"/>
    <col min="2" max="2" width="19" style="114" customWidth="1"/>
    <col min="3" max="3" width="17.28515625" style="114" customWidth="1"/>
    <col min="4" max="9" width="9.140625" style="114" customWidth="1"/>
    <col min="10" max="256" width="9.140625" style="114"/>
    <col min="257" max="257" width="32.42578125" style="114" customWidth="1"/>
    <col min="258" max="258" width="19" style="114" customWidth="1"/>
    <col min="259" max="259" width="17.28515625" style="114" customWidth="1"/>
    <col min="260" max="265" width="9.140625" style="114" customWidth="1"/>
    <col min="266" max="512" width="9.140625" style="114"/>
    <col min="513" max="513" width="32.42578125" style="114" customWidth="1"/>
    <col min="514" max="514" width="19" style="114" customWidth="1"/>
    <col min="515" max="515" width="17.28515625" style="114" customWidth="1"/>
    <col min="516" max="521" width="9.140625" style="114" customWidth="1"/>
    <col min="522" max="768" width="9.140625" style="114"/>
    <col min="769" max="769" width="32.42578125" style="114" customWidth="1"/>
    <col min="770" max="770" width="19" style="114" customWidth="1"/>
    <col min="771" max="771" width="17.28515625" style="114" customWidth="1"/>
    <col min="772" max="777" width="9.140625" style="114" customWidth="1"/>
    <col min="778" max="1024" width="9.140625" style="114"/>
    <col min="1025" max="1025" width="32.42578125" style="114" customWidth="1"/>
    <col min="1026" max="1026" width="19" style="114" customWidth="1"/>
    <col min="1027" max="1027" width="17.28515625" style="114" customWidth="1"/>
    <col min="1028" max="1033" width="9.140625" style="114" customWidth="1"/>
    <col min="1034" max="1280" width="9.140625" style="114"/>
    <col min="1281" max="1281" width="32.42578125" style="114" customWidth="1"/>
    <col min="1282" max="1282" width="19" style="114" customWidth="1"/>
    <col min="1283" max="1283" width="17.28515625" style="114" customWidth="1"/>
    <col min="1284" max="1289" width="9.140625" style="114" customWidth="1"/>
    <col min="1290" max="1536" width="9.140625" style="114"/>
    <col min="1537" max="1537" width="32.42578125" style="114" customWidth="1"/>
    <col min="1538" max="1538" width="19" style="114" customWidth="1"/>
    <col min="1539" max="1539" width="17.28515625" style="114" customWidth="1"/>
    <col min="1540" max="1545" width="9.140625" style="114" customWidth="1"/>
    <col min="1546" max="1792" width="9.140625" style="114"/>
    <col min="1793" max="1793" width="32.42578125" style="114" customWidth="1"/>
    <col min="1794" max="1794" width="19" style="114" customWidth="1"/>
    <col min="1795" max="1795" width="17.28515625" style="114" customWidth="1"/>
    <col min="1796" max="1801" width="9.140625" style="114" customWidth="1"/>
    <col min="1802" max="2048" width="9.140625" style="114"/>
    <col min="2049" max="2049" width="32.42578125" style="114" customWidth="1"/>
    <col min="2050" max="2050" width="19" style="114" customWidth="1"/>
    <col min="2051" max="2051" width="17.28515625" style="114" customWidth="1"/>
    <col min="2052" max="2057" width="9.140625" style="114" customWidth="1"/>
    <col min="2058" max="2304" width="9.140625" style="114"/>
    <col min="2305" max="2305" width="32.42578125" style="114" customWidth="1"/>
    <col min="2306" max="2306" width="19" style="114" customWidth="1"/>
    <col min="2307" max="2307" width="17.28515625" style="114" customWidth="1"/>
    <col min="2308" max="2313" width="9.140625" style="114" customWidth="1"/>
    <col min="2314" max="2560" width="9.140625" style="114"/>
    <col min="2561" max="2561" width="32.42578125" style="114" customWidth="1"/>
    <col min="2562" max="2562" width="19" style="114" customWidth="1"/>
    <col min="2563" max="2563" width="17.28515625" style="114" customWidth="1"/>
    <col min="2564" max="2569" width="9.140625" style="114" customWidth="1"/>
    <col min="2570" max="2816" width="9.140625" style="114"/>
    <col min="2817" max="2817" width="32.42578125" style="114" customWidth="1"/>
    <col min="2818" max="2818" width="19" style="114" customWidth="1"/>
    <col min="2819" max="2819" width="17.28515625" style="114" customWidth="1"/>
    <col min="2820" max="2825" width="9.140625" style="114" customWidth="1"/>
    <col min="2826" max="3072" width="9.140625" style="114"/>
    <col min="3073" max="3073" width="32.42578125" style="114" customWidth="1"/>
    <col min="3074" max="3074" width="19" style="114" customWidth="1"/>
    <col min="3075" max="3075" width="17.28515625" style="114" customWidth="1"/>
    <col min="3076" max="3081" width="9.140625" style="114" customWidth="1"/>
    <col min="3082" max="3328" width="9.140625" style="114"/>
    <col min="3329" max="3329" width="32.42578125" style="114" customWidth="1"/>
    <col min="3330" max="3330" width="19" style="114" customWidth="1"/>
    <col min="3331" max="3331" width="17.28515625" style="114" customWidth="1"/>
    <col min="3332" max="3337" width="9.140625" style="114" customWidth="1"/>
    <col min="3338" max="3584" width="9.140625" style="114"/>
    <col min="3585" max="3585" width="32.42578125" style="114" customWidth="1"/>
    <col min="3586" max="3586" width="19" style="114" customWidth="1"/>
    <col min="3587" max="3587" width="17.28515625" style="114" customWidth="1"/>
    <col min="3588" max="3593" width="9.140625" style="114" customWidth="1"/>
    <col min="3594" max="3840" width="9.140625" style="114"/>
    <col min="3841" max="3841" width="32.42578125" style="114" customWidth="1"/>
    <col min="3842" max="3842" width="19" style="114" customWidth="1"/>
    <col min="3843" max="3843" width="17.28515625" style="114" customWidth="1"/>
    <col min="3844" max="3849" width="9.140625" style="114" customWidth="1"/>
    <col min="3850" max="4096" width="9.140625" style="114"/>
    <col min="4097" max="4097" width="32.42578125" style="114" customWidth="1"/>
    <col min="4098" max="4098" width="19" style="114" customWidth="1"/>
    <col min="4099" max="4099" width="17.28515625" style="114" customWidth="1"/>
    <col min="4100" max="4105" width="9.140625" style="114" customWidth="1"/>
    <col min="4106" max="4352" width="9.140625" style="114"/>
    <col min="4353" max="4353" width="32.42578125" style="114" customWidth="1"/>
    <col min="4354" max="4354" width="19" style="114" customWidth="1"/>
    <col min="4355" max="4355" width="17.28515625" style="114" customWidth="1"/>
    <col min="4356" max="4361" width="9.140625" style="114" customWidth="1"/>
    <col min="4362" max="4608" width="9.140625" style="114"/>
    <col min="4609" max="4609" width="32.42578125" style="114" customWidth="1"/>
    <col min="4610" max="4610" width="19" style="114" customWidth="1"/>
    <col min="4611" max="4611" width="17.28515625" style="114" customWidth="1"/>
    <col min="4612" max="4617" width="9.140625" style="114" customWidth="1"/>
    <col min="4618" max="4864" width="9.140625" style="114"/>
    <col min="4865" max="4865" width="32.42578125" style="114" customWidth="1"/>
    <col min="4866" max="4866" width="19" style="114" customWidth="1"/>
    <col min="4867" max="4867" width="17.28515625" style="114" customWidth="1"/>
    <col min="4868" max="4873" width="9.140625" style="114" customWidth="1"/>
    <col min="4874" max="5120" width="9.140625" style="114"/>
    <col min="5121" max="5121" width="32.42578125" style="114" customWidth="1"/>
    <col min="5122" max="5122" width="19" style="114" customWidth="1"/>
    <col min="5123" max="5123" width="17.28515625" style="114" customWidth="1"/>
    <col min="5124" max="5129" width="9.140625" style="114" customWidth="1"/>
    <col min="5130" max="5376" width="9.140625" style="114"/>
    <col min="5377" max="5377" width="32.42578125" style="114" customWidth="1"/>
    <col min="5378" max="5378" width="19" style="114" customWidth="1"/>
    <col min="5379" max="5379" width="17.28515625" style="114" customWidth="1"/>
    <col min="5380" max="5385" width="9.140625" style="114" customWidth="1"/>
    <col min="5386" max="5632" width="9.140625" style="114"/>
    <col min="5633" max="5633" width="32.42578125" style="114" customWidth="1"/>
    <col min="5634" max="5634" width="19" style="114" customWidth="1"/>
    <col min="5635" max="5635" width="17.28515625" style="114" customWidth="1"/>
    <col min="5636" max="5641" width="9.140625" style="114" customWidth="1"/>
    <col min="5642" max="5888" width="9.140625" style="114"/>
    <col min="5889" max="5889" width="32.42578125" style="114" customWidth="1"/>
    <col min="5890" max="5890" width="19" style="114" customWidth="1"/>
    <col min="5891" max="5891" width="17.28515625" style="114" customWidth="1"/>
    <col min="5892" max="5897" width="9.140625" style="114" customWidth="1"/>
    <col min="5898" max="6144" width="9.140625" style="114"/>
    <col min="6145" max="6145" width="32.42578125" style="114" customWidth="1"/>
    <col min="6146" max="6146" width="19" style="114" customWidth="1"/>
    <col min="6147" max="6147" width="17.28515625" style="114" customWidth="1"/>
    <col min="6148" max="6153" width="9.140625" style="114" customWidth="1"/>
    <col min="6154" max="6400" width="9.140625" style="114"/>
    <col min="6401" max="6401" width="32.42578125" style="114" customWidth="1"/>
    <col min="6402" max="6402" width="19" style="114" customWidth="1"/>
    <col min="6403" max="6403" width="17.28515625" style="114" customWidth="1"/>
    <col min="6404" max="6409" width="9.140625" style="114" customWidth="1"/>
    <col min="6410" max="6656" width="9.140625" style="114"/>
    <col min="6657" max="6657" width="32.42578125" style="114" customWidth="1"/>
    <col min="6658" max="6658" width="19" style="114" customWidth="1"/>
    <col min="6659" max="6659" width="17.28515625" style="114" customWidth="1"/>
    <col min="6660" max="6665" width="9.140625" style="114" customWidth="1"/>
    <col min="6666" max="6912" width="9.140625" style="114"/>
    <col min="6913" max="6913" width="32.42578125" style="114" customWidth="1"/>
    <col min="6914" max="6914" width="19" style="114" customWidth="1"/>
    <col min="6915" max="6915" width="17.28515625" style="114" customWidth="1"/>
    <col min="6916" max="6921" width="9.140625" style="114" customWidth="1"/>
    <col min="6922" max="7168" width="9.140625" style="114"/>
    <col min="7169" max="7169" width="32.42578125" style="114" customWidth="1"/>
    <col min="7170" max="7170" width="19" style="114" customWidth="1"/>
    <col min="7171" max="7171" width="17.28515625" style="114" customWidth="1"/>
    <col min="7172" max="7177" width="9.140625" style="114" customWidth="1"/>
    <col min="7178" max="7424" width="9.140625" style="114"/>
    <col min="7425" max="7425" width="32.42578125" style="114" customWidth="1"/>
    <col min="7426" max="7426" width="19" style="114" customWidth="1"/>
    <col min="7427" max="7427" width="17.28515625" style="114" customWidth="1"/>
    <col min="7428" max="7433" width="9.140625" style="114" customWidth="1"/>
    <col min="7434" max="7680" width="9.140625" style="114"/>
    <col min="7681" max="7681" width="32.42578125" style="114" customWidth="1"/>
    <col min="7682" max="7682" width="19" style="114" customWidth="1"/>
    <col min="7683" max="7683" width="17.28515625" style="114" customWidth="1"/>
    <col min="7684" max="7689" width="9.140625" style="114" customWidth="1"/>
    <col min="7690" max="7936" width="9.140625" style="114"/>
    <col min="7937" max="7937" width="32.42578125" style="114" customWidth="1"/>
    <col min="7938" max="7938" width="19" style="114" customWidth="1"/>
    <col min="7939" max="7939" width="17.28515625" style="114" customWidth="1"/>
    <col min="7940" max="7945" width="9.140625" style="114" customWidth="1"/>
    <col min="7946" max="8192" width="9.140625" style="114"/>
    <col min="8193" max="8193" width="32.42578125" style="114" customWidth="1"/>
    <col min="8194" max="8194" width="19" style="114" customWidth="1"/>
    <col min="8195" max="8195" width="17.28515625" style="114" customWidth="1"/>
    <col min="8196" max="8201" width="9.140625" style="114" customWidth="1"/>
    <col min="8202" max="8448" width="9.140625" style="114"/>
    <col min="8449" max="8449" width="32.42578125" style="114" customWidth="1"/>
    <col min="8450" max="8450" width="19" style="114" customWidth="1"/>
    <col min="8451" max="8451" width="17.28515625" style="114" customWidth="1"/>
    <col min="8452" max="8457" width="9.140625" style="114" customWidth="1"/>
    <col min="8458" max="8704" width="9.140625" style="114"/>
    <col min="8705" max="8705" width="32.42578125" style="114" customWidth="1"/>
    <col min="8706" max="8706" width="19" style="114" customWidth="1"/>
    <col min="8707" max="8707" width="17.28515625" style="114" customWidth="1"/>
    <col min="8708" max="8713" width="9.140625" style="114" customWidth="1"/>
    <col min="8714" max="8960" width="9.140625" style="114"/>
    <col min="8961" max="8961" width="32.42578125" style="114" customWidth="1"/>
    <col min="8962" max="8962" width="19" style="114" customWidth="1"/>
    <col min="8963" max="8963" width="17.28515625" style="114" customWidth="1"/>
    <col min="8964" max="8969" width="9.140625" style="114" customWidth="1"/>
    <col min="8970" max="9216" width="9.140625" style="114"/>
    <col min="9217" max="9217" width="32.42578125" style="114" customWidth="1"/>
    <col min="9218" max="9218" width="19" style="114" customWidth="1"/>
    <col min="9219" max="9219" width="17.28515625" style="114" customWidth="1"/>
    <col min="9220" max="9225" width="9.140625" style="114" customWidth="1"/>
    <col min="9226" max="9472" width="9.140625" style="114"/>
    <col min="9473" max="9473" width="32.42578125" style="114" customWidth="1"/>
    <col min="9474" max="9474" width="19" style="114" customWidth="1"/>
    <col min="9475" max="9475" width="17.28515625" style="114" customWidth="1"/>
    <col min="9476" max="9481" width="9.140625" style="114" customWidth="1"/>
    <col min="9482" max="9728" width="9.140625" style="114"/>
    <col min="9729" max="9729" width="32.42578125" style="114" customWidth="1"/>
    <col min="9730" max="9730" width="19" style="114" customWidth="1"/>
    <col min="9731" max="9731" width="17.28515625" style="114" customWidth="1"/>
    <col min="9732" max="9737" width="9.140625" style="114" customWidth="1"/>
    <col min="9738" max="9984" width="9.140625" style="114"/>
    <col min="9985" max="9985" width="32.42578125" style="114" customWidth="1"/>
    <col min="9986" max="9986" width="19" style="114" customWidth="1"/>
    <col min="9987" max="9987" width="17.28515625" style="114" customWidth="1"/>
    <col min="9988" max="9993" width="9.140625" style="114" customWidth="1"/>
    <col min="9994" max="10240" width="9.140625" style="114"/>
    <col min="10241" max="10241" width="32.42578125" style="114" customWidth="1"/>
    <col min="10242" max="10242" width="19" style="114" customWidth="1"/>
    <col min="10243" max="10243" width="17.28515625" style="114" customWidth="1"/>
    <col min="10244" max="10249" width="9.140625" style="114" customWidth="1"/>
    <col min="10250" max="10496" width="9.140625" style="114"/>
    <col min="10497" max="10497" width="32.42578125" style="114" customWidth="1"/>
    <col min="10498" max="10498" width="19" style="114" customWidth="1"/>
    <col min="10499" max="10499" width="17.28515625" style="114" customWidth="1"/>
    <col min="10500" max="10505" width="9.140625" style="114" customWidth="1"/>
    <col min="10506" max="10752" width="9.140625" style="114"/>
    <col min="10753" max="10753" width="32.42578125" style="114" customWidth="1"/>
    <col min="10754" max="10754" width="19" style="114" customWidth="1"/>
    <col min="10755" max="10755" width="17.28515625" style="114" customWidth="1"/>
    <col min="10756" max="10761" width="9.140625" style="114" customWidth="1"/>
    <col min="10762" max="11008" width="9.140625" style="114"/>
    <col min="11009" max="11009" width="32.42578125" style="114" customWidth="1"/>
    <col min="11010" max="11010" width="19" style="114" customWidth="1"/>
    <col min="11011" max="11011" width="17.28515625" style="114" customWidth="1"/>
    <col min="11012" max="11017" width="9.140625" style="114" customWidth="1"/>
    <col min="11018" max="11264" width="9.140625" style="114"/>
    <col min="11265" max="11265" width="32.42578125" style="114" customWidth="1"/>
    <col min="11266" max="11266" width="19" style="114" customWidth="1"/>
    <col min="11267" max="11267" width="17.28515625" style="114" customWidth="1"/>
    <col min="11268" max="11273" width="9.140625" style="114" customWidth="1"/>
    <col min="11274" max="11520" width="9.140625" style="114"/>
    <col min="11521" max="11521" width="32.42578125" style="114" customWidth="1"/>
    <col min="11522" max="11522" width="19" style="114" customWidth="1"/>
    <col min="11523" max="11523" width="17.28515625" style="114" customWidth="1"/>
    <col min="11524" max="11529" width="9.140625" style="114" customWidth="1"/>
    <col min="11530" max="11776" width="9.140625" style="114"/>
    <col min="11777" max="11777" width="32.42578125" style="114" customWidth="1"/>
    <col min="11778" max="11778" width="19" style="114" customWidth="1"/>
    <col min="11779" max="11779" width="17.28515625" style="114" customWidth="1"/>
    <col min="11780" max="11785" width="9.140625" style="114" customWidth="1"/>
    <col min="11786" max="12032" width="9.140625" style="114"/>
    <col min="12033" max="12033" width="32.42578125" style="114" customWidth="1"/>
    <col min="12034" max="12034" width="19" style="114" customWidth="1"/>
    <col min="12035" max="12035" width="17.28515625" style="114" customWidth="1"/>
    <col min="12036" max="12041" width="9.140625" style="114" customWidth="1"/>
    <col min="12042" max="12288" width="9.140625" style="114"/>
    <col min="12289" max="12289" width="32.42578125" style="114" customWidth="1"/>
    <col min="12290" max="12290" width="19" style="114" customWidth="1"/>
    <col min="12291" max="12291" width="17.28515625" style="114" customWidth="1"/>
    <col min="12292" max="12297" width="9.140625" style="114" customWidth="1"/>
    <col min="12298" max="12544" width="9.140625" style="114"/>
    <col min="12545" max="12545" width="32.42578125" style="114" customWidth="1"/>
    <col min="12546" max="12546" width="19" style="114" customWidth="1"/>
    <col min="12547" max="12547" width="17.28515625" style="114" customWidth="1"/>
    <col min="12548" max="12553" width="9.140625" style="114" customWidth="1"/>
    <col min="12554" max="12800" width="9.140625" style="114"/>
    <col min="12801" max="12801" width="32.42578125" style="114" customWidth="1"/>
    <col min="12802" max="12802" width="19" style="114" customWidth="1"/>
    <col min="12803" max="12803" width="17.28515625" style="114" customWidth="1"/>
    <col min="12804" max="12809" width="9.140625" style="114" customWidth="1"/>
    <col min="12810" max="13056" width="9.140625" style="114"/>
    <col min="13057" max="13057" width="32.42578125" style="114" customWidth="1"/>
    <col min="13058" max="13058" width="19" style="114" customWidth="1"/>
    <col min="13059" max="13059" width="17.28515625" style="114" customWidth="1"/>
    <col min="13060" max="13065" width="9.140625" style="114" customWidth="1"/>
    <col min="13066" max="13312" width="9.140625" style="114"/>
    <col min="13313" max="13313" width="32.42578125" style="114" customWidth="1"/>
    <col min="13314" max="13314" width="19" style="114" customWidth="1"/>
    <col min="13315" max="13315" width="17.28515625" style="114" customWidth="1"/>
    <col min="13316" max="13321" width="9.140625" style="114" customWidth="1"/>
    <col min="13322" max="13568" width="9.140625" style="114"/>
    <col min="13569" max="13569" width="32.42578125" style="114" customWidth="1"/>
    <col min="13570" max="13570" width="19" style="114" customWidth="1"/>
    <col min="13571" max="13571" width="17.28515625" style="114" customWidth="1"/>
    <col min="13572" max="13577" width="9.140625" style="114" customWidth="1"/>
    <col min="13578" max="13824" width="9.140625" style="114"/>
    <col min="13825" max="13825" width="32.42578125" style="114" customWidth="1"/>
    <col min="13826" max="13826" width="19" style="114" customWidth="1"/>
    <col min="13827" max="13827" width="17.28515625" style="114" customWidth="1"/>
    <col min="13828" max="13833" width="9.140625" style="114" customWidth="1"/>
    <col min="13834" max="14080" width="9.140625" style="114"/>
    <col min="14081" max="14081" width="32.42578125" style="114" customWidth="1"/>
    <col min="14082" max="14082" width="19" style="114" customWidth="1"/>
    <col min="14083" max="14083" width="17.28515625" style="114" customWidth="1"/>
    <col min="14084" max="14089" width="9.140625" style="114" customWidth="1"/>
    <col min="14090" max="14336" width="9.140625" style="114"/>
    <col min="14337" max="14337" width="32.42578125" style="114" customWidth="1"/>
    <col min="14338" max="14338" width="19" style="114" customWidth="1"/>
    <col min="14339" max="14339" width="17.28515625" style="114" customWidth="1"/>
    <col min="14340" max="14345" width="9.140625" style="114" customWidth="1"/>
    <col min="14346" max="14592" width="9.140625" style="114"/>
    <col min="14593" max="14593" width="32.42578125" style="114" customWidth="1"/>
    <col min="14594" max="14594" width="19" style="114" customWidth="1"/>
    <col min="14595" max="14595" width="17.28515625" style="114" customWidth="1"/>
    <col min="14596" max="14601" width="9.140625" style="114" customWidth="1"/>
    <col min="14602" max="14848" width="9.140625" style="114"/>
    <col min="14849" max="14849" width="32.42578125" style="114" customWidth="1"/>
    <col min="14850" max="14850" width="19" style="114" customWidth="1"/>
    <col min="14851" max="14851" width="17.28515625" style="114" customWidth="1"/>
    <col min="14852" max="14857" width="9.140625" style="114" customWidth="1"/>
    <col min="14858" max="15104" width="9.140625" style="114"/>
    <col min="15105" max="15105" width="32.42578125" style="114" customWidth="1"/>
    <col min="15106" max="15106" width="19" style="114" customWidth="1"/>
    <col min="15107" max="15107" width="17.28515625" style="114" customWidth="1"/>
    <col min="15108" max="15113" width="9.140625" style="114" customWidth="1"/>
    <col min="15114" max="15360" width="9.140625" style="114"/>
    <col min="15361" max="15361" width="32.42578125" style="114" customWidth="1"/>
    <col min="15362" max="15362" width="19" style="114" customWidth="1"/>
    <col min="15363" max="15363" width="17.28515625" style="114" customWidth="1"/>
    <col min="15364" max="15369" width="9.140625" style="114" customWidth="1"/>
    <col min="15370" max="15616" width="9.140625" style="114"/>
    <col min="15617" max="15617" width="32.42578125" style="114" customWidth="1"/>
    <col min="15618" max="15618" width="19" style="114" customWidth="1"/>
    <col min="15619" max="15619" width="17.28515625" style="114" customWidth="1"/>
    <col min="15620" max="15625" width="9.140625" style="114" customWidth="1"/>
    <col min="15626" max="15872" width="9.140625" style="114"/>
    <col min="15873" max="15873" width="32.42578125" style="114" customWidth="1"/>
    <col min="15874" max="15874" width="19" style="114" customWidth="1"/>
    <col min="15875" max="15875" width="17.28515625" style="114" customWidth="1"/>
    <col min="15876" max="15881" width="9.140625" style="114" customWidth="1"/>
    <col min="15882" max="16128" width="9.140625" style="114"/>
    <col min="16129" max="16129" width="32.42578125" style="114" customWidth="1"/>
    <col min="16130" max="16130" width="19" style="114" customWidth="1"/>
    <col min="16131" max="16131" width="17.28515625" style="114" customWidth="1"/>
    <col min="16132" max="16137" width="9.140625" style="114" customWidth="1"/>
    <col min="16138" max="16384" width="9.140625" style="114"/>
  </cols>
  <sheetData>
    <row r="1" spans="1:9" customFormat="1" ht="15.75" customHeight="1">
      <c r="A1" s="543" t="s">
        <v>730</v>
      </c>
      <c r="B1" s="543"/>
      <c r="C1" s="543"/>
    </row>
    <row r="2" spans="1:9" customFormat="1" ht="18" customHeight="1">
      <c r="A2" s="456" t="s">
        <v>572</v>
      </c>
      <c r="B2" s="456"/>
      <c r="C2" s="456"/>
      <c r="D2" s="293"/>
      <c r="E2" s="293"/>
    </row>
    <row r="3" spans="1:9" customFormat="1" ht="18" customHeight="1">
      <c r="A3" s="456" t="s">
        <v>1</v>
      </c>
      <c r="B3" s="456"/>
      <c r="C3" s="456"/>
      <c r="D3" s="293"/>
      <c r="E3" s="293"/>
    </row>
    <row r="4" spans="1:9" customFormat="1" ht="18" customHeight="1">
      <c r="A4" s="456" t="s">
        <v>2</v>
      </c>
      <c r="B4" s="456"/>
      <c r="C4" s="456"/>
      <c r="D4" s="293"/>
      <c r="E4" s="293"/>
    </row>
    <row r="5" spans="1:9" customFormat="1" ht="15.75" customHeight="1">
      <c r="A5" s="95"/>
      <c r="B5" s="456" t="s">
        <v>927</v>
      </c>
      <c r="C5" s="456"/>
      <c r="D5" s="293"/>
      <c r="E5" s="293"/>
    </row>
    <row r="6" spans="1:9" ht="20.25" customHeight="1"/>
    <row r="7" spans="1:9">
      <c r="A7" s="542" t="s">
        <v>573</v>
      </c>
      <c r="B7" s="542"/>
    </row>
    <row r="8" spans="1:9" ht="102.75" customHeight="1">
      <c r="A8" s="537" t="s">
        <v>731</v>
      </c>
      <c r="B8" s="537"/>
      <c r="C8" s="537"/>
    </row>
    <row r="9" spans="1:9">
      <c r="A9" s="457"/>
      <c r="B9" s="457"/>
    </row>
    <row r="10" spans="1:9">
      <c r="B10" s="168" t="s">
        <v>574</v>
      </c>
    </row>
    <row r="11" spans="1:9" ht="12.75" customHeight="1">
      <c r="A11" s="538" t="s">
        <v>575</v>
      </c>
      <c r="B11" s="466" t="s">
        <v>601</v>
      </c>
      <c r="C11" s="466"/>
    </row>
    <row r="12" spans="1:9" ht="16.5" customHeight="1">
      <c r="A12" s="539"/>
      <c r="B12" s="223" t="s">
        <v>602</v>
      </c>
      <c r="C12" s="223" t="s">
        <v>603</v>
      </c>
      <c r="E12" s="541"/>
      <c r="F12" s="541"/>
      <c r="G12" s="541"/>
    </row>
    <row r="13" spans="1:9" s="172" customFormat="1" ht="18" hidden="1" customHeight="1">
      <c r="A13" s="170"/>
      <c r="B13" s="297"/>
      <c r="H13" s="296"/>
    </row>
    <row r="14" spans="1:9" s="176" customFormat="1" ht="16.5" customHeight="1">
      <c r="A14" s="173" t="s">
        <v>576</v>
      </c>
      <c r="B14" s="174">
        <v>209.34</v>
      </c>
      <c r="C14" s="174">
        <v>209.34</v>
      </c>
      <c r="D14" s="114"/>
    </row>
    <row r="15" spans="1:9" ht="15" customHeight="1">
      <c r="A15" s="177" t="s">
        <v>577</v>
      </c>
      <c r="B15" s="174">
        <v>52.5</v>
      </c>
      <c r="C15" s="174">
        <v>52.5</v>
      </c>
      <c r="H15" s="176"/>
      <c r="I15" s="176"/>
    </row>
    <row r="16" spans="1:9" ht="15" customHeight="1">
      <c r="A16" s="177" t="s">
        <v>578</v>
      </c>
      <c r="B16" s="174">
        <v>32.5</v>
      </c>
      <c r="C16" s="174">
        <v>32.5</v>
      </c>
      <c r="H16" s="176"/>
      <c r="I16" s="176"/>
    </row>
    <row r="17" spans="1:9" ht="16.5" customHeight="1">
      <c r="A17" s="177" t="s">
        <v>579</v>
      </c>
      <c r="B17" s="174">
        <v>97.61</v>
      </c>
      <c r="C17" s="174">
        <v>97.61</v>
      </c>
      <c r="H17" s="176"/>
      <c r="I17" s="176"/>
    </row>
    <row r="18" spans="1:9" ht="17.25" customHeight="1">
      <c r="A18" s="177" t="s">
        <v>580</v>
      </c>
      <c r="B18" s="174">
        <v>95</v>
      </c>
      <c r="C18" s="174">
        <v>95</v>
      </c>
      <c r="H18" s="176"/>
      <c r="I18" s="176"/>
    </row>
    <row r="19" spans="1:9" ht="19.5" customHeight="1">
      <c r="A19" s="179" t="s">
        <v>440</v>
      </c>
      <c r="B19" s="180">
        <f>SUM(B13:B18)</f>
        <v>486.95000000000005</v>
      </c>
      <c r="C19" s="180">
        <f>SUM(C13:C18)</f>
        <v>486.95000000000005</v>
      </c>
      <c r="H19" s="176"/>
      <c r="I19" s="176"/>
    </row>
    <row r="20" spans="1:9">
      <c r="B20" s="181"/>
    </row>
    <row r="21" spans="1:9">
      <c r="B21" s="182" t="e">
        <f>#REF!-'18+'!B20</f>
        <v>#REF!</v>
      </c>
    </row>
  </sheetData>
  <mergeCells count="11">
    <mergeCell ref="A7:B7"/>
    <mergeCell ref="A1:C1"/>
    <mergeCell ref="A2:C2"/>
    <mergeCell ref="A3:C3"/>
    <mergeCell ref="A4:C4"/>
    <mergeCell ref="B5:C5"/>
    <mergeCell ref="A8:C8"/>
    <mergeCell ref="A9:B9"/>
    <mergeCell ref="A11:A12"/>
    <mergeCell ref="B11:C11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19"/>
  <sheetViews>
    <sheetView view="pageBreakPreview" zoomScale="60" workbookViewId="0">
      <selection activeCell="N20" sqref="N20"/>
    </sheetView>
  </sheetViews>
  <sheetFormatPr defaultRowHeight="15.75"/>
  <cols>
    <col min="1" max="1" width="32.42578125" style="114" customWidth="1"/>
    <col min="2" max="2" width="43.7109375" style="114" customWidth="1"/>
    <col min="3" max="9" width="0" style="114" hidden="1" customWidth="1"/>
    <col min="10" max="256" width="9.140625" style="114"/>
    <col min="257" max="257" width="32.42578125" style="114" customWidth="1"/>
    <col min="258" max="258" width="43.7109375" style="114" customWidth="1"/>
    <col min="259" max="265" width="0" style="114" hidden="1" customWidth="1"/>
    <col min="266" max="512" width="9.140625" style="114"/>
    <col min="513" max="513" width="32.42578125" style="114" customWidth="1"/>
    <col min="514" max="514" width="43.7109375" style="114" customWidth="1"/>
    <col min="515" max="521" width="0" style="114" hidden="1" customWidth="1"/>
    <col min="522" max="768" width="9.140625" style="114"/>
    <col min="769" max="769" width="32.42578125" style="114" customWidth="1"/>
    <col min="770" max="770" width="43.7109375" style="114" customWidth="1"/>
    <col min="771" max="777" width="0" style="114" hidden="1" customWidth="1"/>
    <col min="778" max="1024" width="9.140625" style="114"/>
    <col min="1025" max="1025" width="32.42578125" style="114" customWidth="1"/>
    <col min="1026" max="1026" width="43.7109375" style="114" customWidth="1"/>
    <col min="1027" max="1033" width="0" style="114" hidden="1" customWidth="1"/>
    <col min="1034" max="1280" width="9.140625" style="114"/>
    <col min="1281" max="1281" width="32.42578125" style="114" customWidth="1"/>
    <col min="1282" max="1282" width="43.7109375" style="114" customWidth="1"/>
    <col min="1283" max="1289" width="0" style="114" hidden="1" customWidth="1"/>
    <col min="1290" max="1536" width="9.140625" style="114"/>
    <col min="1537" max="1537" width="32.42578125" style="114" customWidth="1"/>
    <col min="1538" max="1538" width="43.7109375" style="114" customWidth="1"/>
    <col min="1539" max="1545" width="0" style="114" hidden="1" customWidth="1"/>
    <col min="1546" max="1792" width="9.140625" style="114"/>
    <col min="1793" max="1793" width="32.42578125" style="114" customWidth="1"/>
    <col min="1794" max="1794" width="43.7109375" style="114" customWidth="1"/>
    <col min="1795" max="1801" width="0" style="114" hidden="1" customWidth="1"/>
    <col min="1802" max="2048" width="9.140625" style="114"/>
    <col min="2049" max="2049" width="32.42578125" style="114" customWidth="1"/>
    <col min="2050" max="2050" width="43.7109375" style="114" customWidth="1"/>
    <col min="2051" max="2057" width="0" style="114" hidden="1" customWidth="1"/>
    <col min="2058" max="2304" width="9.140625" style="114"/>
    <col min="2305" max="2305" width="32.42578125" style="114" customWidth="1"/>
    <col min="2306" max="2306" width="43.7109375" style="114" customWidth="1"/>
    <col min="2307" max="2313" width="0" style="114" hidden="1" customWidth="1"/>
    <col min="2314" max="2560" width="9.140625" style="114"/>
    <col min="2561" max="2561" width="32.42578125" style="114" customWidth="1"/>
    <col min="2562" max="2562" width="43.7109375" style="114" customWidth="1"/>
    <col min="2563" max="2569" width="0" style="114" hidden="1" customWidth="1"/>
    <col min="2570" max="2816" width="9.140625" style="114"/>
    <col min="2817" max="2817" width="32.42578125" style="114" customWidth="1"/>
    <col min="2818" max="2818" width="43.7109375" style="114" customWidth="1"/>
    <col min="2819" max="2825" width="0" style="114" hidden="1" customWidth="1"/>
    <col min="2826" max="3072" width="9.140625" style="114"/>
    <col min="3073" max="3073" width="32.42578125" style="114" customWidth="1"/>
    <col min="3074" max="3074" width="43.7109375" style="114" customWidth="1"/>
    <col min="3075" max="3081" width="0" style="114" hidden="1" customWidth="1"/>
    <col min="3082" max="3328" width="9.140625" style="114"/>
    <col min="3329" max="3329" width="32.42578125" style="114" customWidth="1"/>
    <col min="3330" max="3330" width="43.7109375" style="114" customWidth="1"/>
    <col min="3331" max="3337" width="0" style="114" hidden="1" customWidth="1"/>
    <col min="3338" max="3584" width="9.140625" style="114"/>
    <col min="3585" max="3585" width="32.42578125" style="114" customWidth="1"/>
    <col min="3586" max="3586" width="43.7109375" style="114" customWidth="1"/>
    <col min="3587" max="3593" width="0" style="114" hidden="1" customWidth="1"/>
    <col min="3594" max="3840" width="9.140625" style="114"/>
    <col min="3841" max="3841" width="32.42578125" style="114" customWidth="1"/>
    <col min="3842" max="3842" width="43.7109375" style="114" customWidth="1"/>
    <col min="3843" max="3849" width="0" style="114" hidden="1" customWidth="1"/>
    <col min="3850" max="4096" width="9.140625" style="114"/>
    <col min="4097" max="4097" width="32.42578125" style="114" customWidth="1"/>
    <col min="4098" max="4098" width="43.7109375" style="114" customWidth="1"/>
    <col min="4099" max="4105" width="0" style="114" hidden="1" customWidth="1"/>
    <col min="4106" max="4352" width="9.140625" style="114"/>
    <col min="4353" max="4353" width="32.42578125" style="114" customWidth="1"/>
    <col min="4354" max="4354" width="43.7109375" style="114" customWidth="1"/>
    <col min="4355" max="4361" width="0" style="114" hidden="1" customWidth="1"/>
    <col min="4362" max="4608" width="9.140625" style="114"/>
    <col min="4609" max="4609" width="32.42578125" style="114" customWidth="1"/>
    <col min="4610" max="4610" width="43.7109375" style="114" customWidth="1"/>
    <col min="4611" max="4617" width="0" style="114" hidden="1" customWidth="1"/>
    <col min="4618" max="4864" width="9.140625" style="114"/>
    <col min="4865" max="4865" width="32.42578125" style="114" customWidth="1"/>
    <col min="4866" max="4866" width="43.7109375" style="114" customWidth="1"/>
    <col min="4867" max="4873" width="0" style="114" hidden="1" customWidth="1"/>
    <col min="4874" max="5120" width="9.140625" style="114"/>
    <col min="5121" max="5121" width="32.42578125" style="114" customWidth="1"/>
    <col min="5122" max="5122" width="43.7109375" style="114" customWidth="1"/>
    <col min="5123" max="5129" width="0" style="114" hidden="1" customWidth="1"/>
    <col min="5130" max="5376" width="9.140625" style="114"/>
    <col min="5377" max="5377" width="32.42578125" style="114" customWidth="1"/>
    <col min="5378" max="5378" width="43.7109375" style="114" customWidth="1"/>
    <col min="5379" max="5385" width="0" style="114" hidden="1" customWidth="1"/>
    <col min="5386" max="5632" width="9.140625" style="114"/>
    <col min="5633" max="5633" width="32.42578125" style="114" customWidth="1"/>
    <col min="5634" max="5634" width="43.7109375" style="114" customWidth="1"/>
    <col min="5635" max="5641" width="0" style="114" hidden="1" customWidth="1"/>
    <col min="5642" max="5888" width="9.140625" style="114"/>
    <col min="5889" max="5889" width="32.42578125" style="114" customWidth="1"/>
    <col min="5890" max="5890" width="43.7109375" style="114" customWidth="1"/>
    <col min="5891" max="5897" width="0" style="114" hidden="1" customWidth="1"/>
    <col min="5898" max="6144" width="9.140625" style="114"/>
    <col min="6145" max="6145" width="32.42578125" style="114" customWidth="1"/>
    <col min="6146" max="6146" width="43.7109375" style="114" customWidth="1"/>
    <col min="6147" max="6153" width="0" style="114" hidden="1" customWidth="1"/>
    <col min="6154" max="6400" width="9.140625" style="114"/>
    <col min="6401" max="6401" width="32.42578125" style="114" customWidth="1"/>
    <col min="6402" max="6402" width="43.7109375" style="114" customWidth="1"/>
    <col min="6403" max="6409" width="0" style="114" hidden="1" customWidth="1"/>
    <col min="6410" max="6656" width="9.140625" style="114"/>
    <col min="6657" max="6657" width="32.42578125" style="114" customWidth="1"/>
    <col min="6658" max="6658" width="43.7109375" style="114" customWidth="1"/>
    <col min="6659" max="6665" width="0" style="114" hidden="1" customWidth="1"/>
    <col min="6666" max="6912" width="9.140625" style="114"/>
    <col min="6913" max="6913" width="32.42578125" style="114" customWidth="1"/>
    <col min="6914" max="6914" width="43.7109375" style="114" customWidth="1"/>
    <col min="6915" max="6921" width="0" style="114" hidden="1" customWidth="1"/>
    <col min="6922" max="7168" width="9.140625" style="114"/>
    <col min="7169" max="7169" width="32.42578125" style="114" customWidth="1"/>
    <col min="7170" max="7170" width="43.7109375" style="114" customWidth="1"/>
    <col min="7171" max="7177" width="0" style="114" hidden="1" customWidth="1"/>
    <col min="7178" max="7424" width="9.140625" style="114"/>
    <col min="7425" max="7425" width="32.42578125" style="114" customWidth="1"/>
    <col min="7426" max="7426" width="43.7109375" style="114" customWidth="1"/>
    <col min="7427" max="7433" width="0" style="114" hidden="1" customWidth="1"/>
    <col min="7434" max="7680" width="9.140625" style="114"/>
    <col min="7681" max="7681" width="32.42578125" style="114" customWidth="1"/>
    <col min="7682" max="7682" width="43.7109375" style="114" customWidth="1"/>
    <col min="7683" max="7689" width="0" style="114" hidden="1" customWidth="1"/>
    <col min="7690" max="7936" width="9.140625" style="114"/>
    <col min="7937" max="7937" width="32.42578125" style="114" customWidth="1"/>
    <col min="7938" max="7938" width="43.7109375" style="114" customWidth="1"/>
    <col min="7939" max="7945" width="0" style="114" hidden="1" customWidth="1"/>
    <col min="7946" max="8192" width="9.140625" style="114"/>
    <col min="8193" max="8193" width="32.42578125" style="114" customWidth="1"/>
    <col min="8194" max="8194" width="43.7109375" style="114" customWidth="1"/>
    <col min="8195" max="8201" width="0" style="114" hidden="1" customWidth="1"/>
    <col min="8202" max="8448" width="9.140625" style="114"/>
    <col min="8449" max="8449" width="32.42578125" style="114" customWidth="1"/>
    <col min="8450" max="8450" width="43.7109375" style="114" customWidth="1"/>
    <col min="8451" max="8457" width="0" style="114" hidden="1" customWidth="1"/>
    <col min="8458" max="8704" width="9.140625" style="114"/>
    <col min="8705" max="8705" width="32.42578125" style="114" customWidth="1"/>
    <col min="8706" max="8706" width="43.7109375" style="114" customWidth="1"/>
    <col min="8707" max="8713" width="0" style="114" hidden="1" customWidth="1"/>
    <col min="8714" max="8960" width="9.140625" style="114"/>
    <col min="8961" max="8961" width="32.42578125" style="114" customWidth="1"/>
    <col min="8962" max="8962" width="43.7109375" style="114" customWidth="1"/>
    <col min="8963" max="8969" width="0" style="114" hidden="1" customWidth="1"/>
    <col min="8970" max="9216" width="9.140625" style="114"/>
    <col min="9217" max="9217" width="32.42578125" style="114" customWidth="1"/>
    <col min="9218" max="9218" width="43.7109375" style="114" customWidth="1"/>
    <col min="9219" max="9225" width="0" style="114" hidden="1" customWidth="1"/>
    <col min="9226" max="9472" width="9.140625" style="114"/>
    <col min="9473" max="9473" width="32.42578125" style="114" customWidth="1"/>
    <col min="9474" max="9474" width="43.7109375" style="114" customWidth="1"/>
    <col min="9475" max="9481" width="0" style="114" hidden="1" customWidth="1"/>
    <col min="9482" max="9728" width="9.140625" style="114"/>
    <col min="9729" max="9729" width="32.42578125" style="114" customWidth="1"/>
    <col min="9730" max="9730" width="43.7109375" style="114" customWidth="1"/>
    <col min="9731" max="9737" width="0" style="114" hidden="1" customWidth="1"/>
    <col min="9738" max="9984" width="9.140625" style="114"/>
    <col min="9985" max="9985" width="32.42578125" style="114" customWidth="1"/>
    <col min="9986" max="9986" width="43.7109375" style="114" customWidth="1"/>
    <col min="9987" max="9993" width="0" style="114" hidden="1" customWidth="1"/>
    <col min="9994" max="10240" width="9.140625" style="114"/>
    <col min="10241" max="10241" width="32.42578125" style="114" customWidth="1"/>
    <col min="10242" max="10242" width="43.7109375" style="114" customWidth="1"/>
    <col min="10243" max="10249" width="0" style="114" hidden="1" customWidth="1"/>
    <col min="10250" max="10496" width="9.140625" style="114"/>
    <col min="10497" max="10497" width="32.42578125" style="114" customWidth="1"/>
    <col min="10498" max="10498" width="43.7109375" style="114" customWidth="1"/>
    <col min="10499" max="10505" width="0" style="114" hidden="1" customWidth="1"/>
    <col min="10506" max="10752" width="9.140625" style="114"/>
    <col min="10753" max="10753" width="32.42578125" style="114" customWidth="1"/>
    <col min="10754" max="10754" width="43.7109375" style="114" customWidth="1"/>
    <col min="10755" max="10761" width="0" style="114" hidden="1" customWidth="1"/>
    <col min="10762" max="11008" width="9.140625" style="114"/>
    <col min="11009" max="11009" width="32.42578125" style="114" customWidth="1"/>
    <col min="11010" max="11010" width="43.7109375" style="114" customWidth="1"/>
    <col min="11011" max="11017" width="0" style="114" hidden="1" customWidth="1"/>
    <col min="11018" max="11264" width="9.140625" style="114"/>
    <col min="11265" max="11265" width="32.42578125" style="114" customWidth="1"/>
    <col min="11266" max="11266" width="43.7109375" style="114" customWidth="1"/>
    <col min="11267" max="11273" width="0" style="114" hidden="1" customWidth="1"/>
    <col min="11274" max="11520" width="9.140625" style="114"/>
    <col min="11521" max="11521" width="32.42578125" style="114" customWidth="1"/>
    <col min="11522" max="11522" width="43.7109375" style="114" customWidth="1"/>
    <col min="11523" max="11529" width="0" style="114" hidden="1" customWidth="1"/>
    <col min="11530" max="11776" width="9.140625" style="114"/>
    <col min="11777" max="11777" width="32.42578125" style="114" customWidth="1"/>
    <col min="11778" max="11778" width="43.7109375" style="114" customWidth="1"/>
    <col min="11779" max="11785" width="0" style="114" hidden="1" customWidth="1"/>
    <col min="11786" max="12032" width="9.140625" style="114"/>
    <col min="12033" max="12033" width="32.42578125" style="114" customWidth="1"/>
    <col min="12034" max="12034" width="43.7109375" style="114" customWidth="1"/>
    <col min="12035" max="12041" width="0" style="114" hidden="1" customWidth="1"/>
    <col min="12042" max="12288" width="9.140625" style="114"/>
    <col min="12289" max="12289" width="32.42578125" style="114" customWidth="1"/>
    <col min="12290" max="12290" width="43.7109375" style="114" customWidth="1"/>
    <col min="12291" max="12297" width="0" style="114" hidden="1" customWidth="1"/>
    <col min="12298" max="12544" width="9.140625" style="114"/>
    <col min="12545" max="12545" width="32.42578125" style="114" customWidth="1"/>
    <col min="12546" max="12546" width="43.7109375" style="114" customWidth="1"/>
    <col min="12547" max="12553" width="0" style="114" hidden="1" customWidth="1"/>
    <col min="12554" max="12800" width="9.140625" style="114"/>
    <col min="12801" max="12801" width="32.42578125" style="114" customWidth="1"/>
    <col min="12802" max="12802" width="43.7109375" style="114" customWidth="1"/>
    <col min="12803" max="12809" width="0" style="114" hidden="1" customWidth="1"/>
    <col min="12810" max="13056" width="9.140625" style="114"/>
    <col min="13057" max="13057" width="32.42578125" style="114" customWidth="1"/>
    <col min="13058" max="13058" width="43.7109375" style="114" customWidth="1"/>
    <col min="13059" max="13065" width="0" style="114" hidden="1" customWidth="1"/>
    <col min="13066" max="13312" width="9.140625" style="114"/>
    <col min="13313" max="13313" width="32.42578125" style="114" customWidth="1"/>
    <col min="13314" max="13314" width="43.7109375" style="114" customWidth="1"/>
    <col min="13315" max="13321" width="0" style="114" hidden="1" customWidth="1"/>
    <col min="13322" max="13568" width="9.140625" style="114"/>
    <col min="13569" max="13569" width="32.42578125" style="114" customWidth="1"/>
    <col min="13570" max="13570" width="43.7109375" style="114" customWidth="1"/>
    <col min="13571" max="13577" width="0" style="114" hidden="1" customWidth="1"/>
    <col min="13578" max="13824" width="9.140625" style="114"/>
    <col min="13825" max="13825" width="32.42578125" style="114" customWidth="1"/>
    <col min="13826" max="13826" width="43.7109375" style="114" customWidth="1"/>
    <col min="13827" max="13833" width="0" style="114" hidden="1" customWidth="1"/>
    <col min="13834" max="14080" width="9.140625" style="114"/>
    <col min="14081" max="14081" width="32.42578125" style="114" customWidth="1"/>
    <col min="14082" max="14082" width="43.7109375" style="114" customWidth="1"/>
    <col min="14083" max="14089" width="0" style="114" hidden="1" customWidth="1"/>
    <col min="14090" max="14336" width="9.140625" style="114"/>
    <col min="14337" max="14337" width="32.42578125" style="114" customWidth="1"/>
    <col min="14338" max="14338" width="43.7109375" style="114" customWidth="1"/>
    <col min="14339" max="14345" width="0" style="114" hidden="1" customWidth="1"/>
    <col min="14346" max="14592" width="9.140625" style="114"/>
    <col min="14593" max="14593" width="32.42578125" style="114" customWidth="1"/>
    <col min="14594" max="14594" width="43.7109375" style="114" customWidth="1"/>
    <col min="14595" max="14601" width="0" style="114" hidden="1" customWidth="1"/>
    <col min="14602" max="14848" width="9.140625" style="114"/>
    <col min="14849" max="14849" width="32.42578125" style="114" customWidth="1"/>
    <col min="14850" max="14850" width="43.7109375" style="114" customWidth="1"/>
    <col min="14851" max="14857" width="0" style="114" hidden="1" customWidth="1"/>
    <col min="14858" max="15104" width="9.140625" style="114"/>
    <col min="15105" max="15105" width="32.42578125" style="114" customWidth="1"/>
    <col min="15106" max="15106" width="43.7109375" style="114" customWidth="1"/>
    <col min="15107" max="15113" width="0" style="114" hidden="1" customWidth="1"/>
    <col min="15114" max="15360" width="9.140625" style="114"/>
    <col min="15361" max="15361" width="32.42578125" style="114" customWidth="1"/>
    <col min="15362" max="15362" width="43.7109375" style="114" customWidth="1"/>
    <col min="15363" max="15369" width="0" style="114" hidden="1" customWidth="1"/>
    <col min="15370" max="15616" width="9.140625" style="114"/>
    <col min="15617" max="15617" width="32.42578125" style="114" customWidth="1"/>
    <col min="15618" max="15618" width="43.7109375" style="114" customWidth="1"/>
    <col min="15619" max="15625" width="0" style="114" hidden="1" customWidth="1"/>
    <col min="15626" max="15872" width="9.140625" style="114"/>
    <col min="15873" max="15873" width="32.42578125" style="114" customWidth="1"/>
    <col min="15874" max="15874" width="43.7109375" style="114" customWidth="1"/>
    <col min="15875" max="15881" width="0" style="114" hidden="1" customWidth="1"/>
    <col min="15882" max="16128" width="9.140625" style="114"/>
    <col min="16129" max="16129" width="32.42578125" style="114" customWidth="1"/>
    <col min="16130" max="16130" width="43.7109375" style="114" customWidth="1"/>
    <col min="16131" max="16137" width="0" style="114" hidden="1" customWidth="1"/>
    <col min="16138" max="16384" width="9.140625" style="114"/>
  </cols>
  <sheetData>
    <row r="1" spans="1:9" customFormat="1" ht="15.75" customHeight="1">
      <c r="A1" s="543" t="s">
        <v>732</v>
      </c>
      <c r="B1" s="543"/>
    </row>
    <row r="2" spans="1:9" customFormat="1" ht="18" customHeight="1">
      <c r="A2" s="456" t="s">
        <v>572</v>
      </c>
      <c r="B2" s="456"/>
      <c r="C2" s="456"/>
      <c r="D2" s="456"/>
      <c r="E2" s="456"/>
    </row>
    <row r="3" spans="1:9" customFormat="1" ht="18" customHeight="1">
      <c r="A3" s="456" t="s">
        <v>1</v>
      </c>
      <c r="B3" s="456"/>
      <c r="C3" s="456"/>
      <c r="D3" s="456"/>
      <c r="E3" s="456"/>
    </row>
    <row r="4" spans="1:9" customFormat="1" ht="18" customHeight="1">
      <c r="A4" s="456" t="s">
        <v>2</v>
      </c>
      <c r="B4" s="456"/>
      <c r="C4" s="456"/>
      <c r="D4" s="456"/>
      <c r="E4" s="456"/>
    </row>
    <row r="5" spans="1:9" customFormat="1" ht="15.75" customHeight="1">
      <c r="A5" s="95"/>
      <c r="B5" s="456" t="s">
        <v>927</v>
      </c>
      <c r="C5" s="456"/>
      <c r="D5" s="456"/>
      <c r="E5" s="456"/>
    </row>
    <row r="6" spans="1:9" customFormat="1" ht="15.75" customHeight="1">
      <c r="A6" s="95"/>
      <c r="B6" s="212"/>
      <c r="C6" s="212"/>
      <c r="D6" s="212"/>
      <c r="E6" s="212"/>
    </row>
    <row r="7" spans="1:9">
      <c r="A7" s="542" t="s">
        <v>573</v>
      </c>
      <c r="B7" s="542"/>
    </row>
    <row r="8" spans="1:9" ht="54.75" customHeight="1">
      <c r="A8" s="537" t="s">
        <v>733</v>
      </c>
      <c r="B8" s="537"/>
      <c r="C8" s="537"/>
    </row>
    <row r="9" spans="1:9">
      <c r="A9" s="457"/>
      <c r="B9" s="457"/>
    </row>
    <row r="10" spans="1:9">
      <c r="B10" s="168" t="s">
        <v>574</v>
      </c>
    </row>
    <row r="11" spans="1:9" ht="12.75" customHeight="1">
      <c r="A11" s="538" t="s">
        <v>575</v>
      </c>
      <c r="B11" s="466" t="s">
        <v>435</v>
      </c>
    </row>
    <row r="12" spans="1:9" ht="16.5" customHeight="1">
      <c r="A12" s="539"/>
      <c r="B12" s="466"/>
      <c r="C12" s="114" t="s">
        <v>724</v>
      </c>
      <c r="D12" s="114" t="s">
        <v>725</v>
      </c>
      <c r="E12" s="541" t="s">
        <v>726</v>
      </c>
      <c r="F12" s="541"/>
      <c r="G12" s="541"/>
      <c r="H12" s="114" t="s">
        <v>727</v>
      </c>
    </row>
    <row r="13" spans="1:9" ht="19.5" customHeight="1">
      <c r="A13" s="540"/>
      <c r="B13" s="466"/>
      <c r="C13" s="114" t="s">
        <v>728</v>
      </c>
      <c r="D13" s="176" t="s">
        <v>729</v>
      </c>
      <c r="E13" s="176">
        <v>223</v>
      </c>
      <c r="F13" s="176">
        <v>222</v>
      </c>
      <c r="G13" s="176">
        <v>340</v>
      </c>
      <c r="H13" s="295">
        <v>8.9999999999999993E-3</v>
      </c>
    </row>
    <row r="14" spans="1:9" s="172" customFormat="1" ht="18" hidden="1" customHeight="1">
      <c r="A14" s="170"/>
      <c r="B14" s="171"/>
      <c r="H14" s="296"/>
    </row>
    <row r="15" spans="1:9" ht="15" customHeight="1">
      <c r="A15" s="177" t="s">
        <v>577</v>
      </c>
      <c r="B15" s="183">
        <v>105.29</v>
      </c>
      <c r="C15" s="114">
        <f>D15*H15</f>
        <v>318.80700000000002</v>
      </c>
      <c r="D15" s="114">
        <f>E15+F15+G15</f>
        <v>354.23</v>
      </c>
      <c r="E15" s="114">
        <f>43.2+25.92</f>
        <v>69.12</v>
      </c>
      <c r="F15" s="114">
        <f>66.61+19.63</f>
        <v>86.24</v>
      </c>
      <c r="G15" s="114">
        <v>198.87</v>
      </c>
      <c r="H15" s="176">
        <v>0.9</v>
      </c>
      <c r="I15" s="176">
        <f>D15-C15</f>
        <v>35.423000000000002</v>
      </c>
    </row>
    <row r="16" spans="1:9" ht="15" customHeight="1">
      <c r="A16" s="177" t="s">
        <v>578</v>
      </c>
      <c r="B16" s="183">
        <v>113.35</v>
      </c>
      <c r="C16" s="114">
        <f>D16*H16</f>
        <v>419.01300000000003</v>
      </c>
      <c r="D16" s="114">
        <f>E16+F16+G16</f>
        <v>465.57000000000005</v>
      </c>
      <c r="E16" s="114">
        <f>38.8+17.28</f>
        <v>56.08</v>
      </c>
      <c r="F16" s="114">
        <f>162.72+37.43</f>
        <v>200.15</v>
      </c>
      <c r="G16" s="114">
        <v>209.34</v>
      </c>
      <c r="H16" s="176">
        <v>0.9</v>
      </c>
      <c r="I16" s="176">
        <f>D16-C16</f>
        <v>46.557000000000016</v>
      </c>
    </row>
    <row r="17" spans="1:9" ht="16.5" customHeight="1">
      <c r="A17" s="177" t="s">
        <v>579</v>
      </c>
      <c r="B17" s="183">
        <v>130.96</v>
      </c>
      <c r="C17" s="114">
        <f>D17*H17</f>
        <v>153.34200000000001</v>
      </c>
      <c r="D17" s="114">
        <f>E17+F17+G17</f>
        <v>170.38</v>
      </c>
      <c r="E17" s="114">
        <f>17.2+17.28</f>
        <v>34.480000000000004</v>
      </c>
      <c r="F17" s="114">
        <f>41.56+39.91</f>
        <v>81.47</v>
      </c>
      <c r="G17" s="114">
        <v>54.43</v>
      </c>
      <c r="H17" s="176">
        <v>0.9</v>
      </c>
      <c r="I17" s="176">
        <f>D17-C17</f>
        <v>17.037999999999982</v>
      </c>
    </row>
    <row r="18" spans="1:9" ht="17.25" customHeight="1">
      <c r="A18" s="177" t="s">
        <v>580</v>
      </c>
      <c r="B18" s="174">
        <v>111.61</v>
      </c>
      <c r="C18" s="114">
        <f>D18*H18</f>
        <v>316.84499999999997</v>
      </c>
      <c r="D18" s="114">
        <f>E18+F18+G18</f>
        <v>352.04999999999995</v>
      </c>
      <c r="E18" s="114">
        <f>17.28+17.28</f>
        <v>34.56</v>
      </c>
      <c r="F18" s="114">
        <f>114.3+35.72</f>
        <v>150.01999999999998</v>
      </c>
      <c r="G18" s="114">
        <v>167.47</v>
      </c>
      <c r="H18" s="176">
        <v>0.9</v>
      </c>
      <c r="I18" s="176">
        <f>D18-C18</f>
        <v>35.204999999999984</v>
      </c>
    </row>
    <row r="19" spans="1:9" ht="19.5" customHeight="1">
      <c r="A19" s="179" t="s">
        <v>440</v>
      </c>
      <c r="B19" s="180">
        <f t="shared" ref="B19:I19" si="0">SUM(B14:B18)</f>
        <v>461.21000000000004</v>
      </c>
      <c r="C19" s="180">
        <f t="shared" si="0"/>
        <v>1208.0070000000001</v>
      </c>
      <c r="D19" s="180">
        <f t="shared" si="0"/>
        <v>1342.23</v>
      </c>
      <c r="E19" s="180">
        <f t="shared" si="0"/>
        <v>194.24</v>
      </c>
      <c r="F19" s="180">
        <f t="shared" si="0"/>
        <v>517.88</v>
      </c>
      <c r="G19" s="180">
        <f t="shared" si="0"/>
        <v>630.11</v>
      </c>
      <c r="H19" s="180">
        <f t="shared" si="0"/>
        <v>3.6</v>
      </c>
      <c r="I19" s="298">
        <f t="shared" si="0"/>
        <v>134.22299999999998</v>
      </c>
    </row>
  </sheetData>
  <mergeCells count="11">
    <mergeCell ref="A7:B7"/>
    <mergeCell ref="A1:B1"/>
    <mergeCell ref="A2:E2"/>
    <mergeCell ref="A3:E3"/>
    <mergeCell ref="A4:E4"/>
    <mergeCell ref="B5:E5"/>
    <mergeCell ref="A8:C8"/>
    <mergeCell ref="A9:B9"/>
    <mergeCell ref="A11:A13"/>
    <mergeCell ref="B11:B13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20"/>
  <sheetViews>
    <sheetView workbookViewId="0">
      <selection activeCell="E14" sqref="E14:L14"/>
    </sheetView>
  </sheetViews>
  <sheetFormatPr defaultRowHeight="15.75"/>
  <cols>
    <col min="1" max="1" width="32.5703125" style="114" customWidth="1"/>
    <col min="2" max="2" width="33" style="114" customWidth="1"/>
    <col min="3" max="3" width="15.28515625" style="114" customWidth="1"/>
    <col min="4" max="4" width="15.5703125" style="114" customWidth="1"/>
    <col min="5" max="256" width="9.140625" style="114"/>
    <col min="257" max="257" width="32.5703125" style="114" customWidth="1"/>
    <col min="258" max="258" width="33" style="114" customWidth="1"/>
    <col min="259" max="259" width="15.28515625" style="114" customWidth="1"/>
    <col min="260" max="260" width="15.5703125" style="114" customWidth="1"/>
    <col min="261" max="512" width="9.140625" style="114"/>
    <col min="513" max="513" width="32.5703125" style="114" customWidth="1"/>
    <col min="514" max="514" width="33" style="114" customWidth="1"/>
    <col min="515" max="515" width="15.28515625" style="114" customWidth="1"/>
    <col min="516" max="516" width="15.5703125" style="114" customWidth="1"/>
    <col min="517" max="768" width="9.140625" style="114"/>
    <col min="769" max="769" width="32.5703125" style="114" customWidth="1"/>
    <col min="770" max="770" width="33" style="114" customWidth="1"/>
    <col min="771" max="771" width="15.28515625" style="114" customWidth="1"/>
    <col min="772" max="772" width="15.5703125" style="114" customWidth="1"/>
    <col min="773" max="1024" width="9.140625" style="114"/>
    <col min="1025" max="1025" width="32.5703125" style="114" customWidth="1"/>
    <col min="1026" max="1026" width="33" style="114" customWidth="1"/>
    <col min="1027" max="1027" width="15.28515625" style="114" customWidth="1"/>
    <col min="1028" max="1028" width="15.5703125" style="114" customWidth="1"/>
    <col min="1029" max="1280" width="9.140625" style="114"/>
    <col min="1281" max="1281" width="32.5703125" style="114" customWidth="1"/>
    <col min="1282" max="1282" width="33" style="114" customWidth="1"/>
    <col min="1283" max="1283" width="15.28515625" style="114" customWidth="1"/>
    <col min="1284" max="1284" width="15.5703125" style="114" customWidth="1"/>
    <col min="1285" max="1536" width="9.140625" style="114"/>
    <col min="1537" max="1537" width="32.5703125" style="114" customWidth="1"/>
    <col min="1538" max="1538" width="33" style="114" customWidth="1"/>
    <col min="1539" max="1539" width="15.28515625" style="114" customWidth="1"/>
    <col min="1540" max="1540" width="15.5703125" style="114" customWidth="1"/>
    <col min="1541" max="1792" width="9.140625" style="114"/>
    <col min="1793" max="1793" width="32.5703125" style="114" customWidth="1"/>
    <col min="1794" max="1794" width="33" style="114" customWidth="1"/>
    <col min="1795" max="1795" width="15.28515625" style="114" customWidth="1"/>
    <col min="1796" max="1796" width="15.5703125" style="114" customWidth="1"/>
    <col min="1797" max="2048" width="9.140625" style="114"/>
    <col min="2049" max="2049" width="32.5703125" style="114" customWidth="1"/>
    <col min="2050" max="2050" width="33" style="114" customWidth="1"/>
    <col min="2051" max="2051" width="15.28515625" style="114" customWidth="1"/>
    <col min="2052" max="2052" width="15.5703125" style="114" customWidth="1"/>
    <col min="2053" max="2304" width="9.140625" style="114"/>
    <col min="2305" max="2305" width="32.5703125" style="114" customWidth="1"/>
    <col min="2306" max="2306" width="33" style="114" customWidth="1"/>
    <col min="2307" max="2307" width="15.28515625" style="114" customWidth="1"/>
    <col min="2308" max="2308" width="15.5703125" style="114" customWidth="1"/>
    <col min="2309" max="2560" width="9.140625" style="114"/>
    <col min="2561" max="2561" width="32.5703125" style="114" customWidth="1"/>
    <col min="2562" max="2562" width="33" style="114" customWidth="1"/>
    <col min="2563" max="2563" width="15.28515625" style="114" customWidth="1"/>
    <col min="2564" max="2564" width="15.5703125" style="114" customWidth="1"/>
    <col min="2565" max="2816" width="9.140625" style="114"/>
    <col min="2817" max="2817" width="32.5703125" style="114" customWidth="1"/>
    <col min="2818" max="2818" width="33" style="114" customWidth="1"/>
    <col min="2819" max="2819" width="15.28515625" style="114" customWidth="1"/>
    <col min="2820" max="2820" width="15.5703125" style="114" customWidth="1"/>
    <col min="2821" max="3072" width="9.140625" style="114"/>
    <col min="3073" max="3073" width="32.5703125" style="114" customWidth="1"/>
    <col min="3074" max="3074" width="33" style="114" customWidth="1"/>
    <col min="3075" max="3075" width="15.28515625" style="114" customWidth="1"/>
    <col min="3076" max="3076" width="15.5703125" style="114" customWidth="1"/>
    <col min="3077" max="3328" width="9.140625" style="114"/>
    <col min="3329" max="3329" width="32.5703125" style="114" customWidth="1"/>
    <col min="3330" max="3330" width="33" style="114" customWidth="1"/>
    <col min="3331" max="3331" width="15.28515625" style="114" customWidth="1"/>
    <col min="3332" max="3332" width="15.5703125" style="114" customWidth="1"/>
    <col min="3333" max="3584" width="9.140625" style="114"/>
    <col min="3585" max="3585" width="32.5703125" style="114" customWidth="1"/>
    <col min="3586" max="3586" width="33" style="114" customWidth="1"/>
    <col min="3587" max="3587" width="15.28515625" style="114" customWidth="1"/>
    <col min="3588" max="3588" width="15.5703125" style="114" customWidth="1"/>
    <col min="3589" max="3840" width="9.140625" style="114"/>
    <col min="3841" max="3841" width="32.5703125" style="114" customWidth="1"/>
    <col min="3842" max="3842" width="33" style="114" customWidth="1"/>
    <col min="3843" max="3843" width="15.28515625" style="114" customWidth="1"/>
    <col min="3844" max="3844" width="15.5703125" style="114" customWidth="1"/>
    <col min="3845" max="4096" width="9.140625" style="114"/>
    <col min="4097" max="4097" width="32.5703125" style="114" customWidth="1"/>
    <col min="4098" max="4098" width="33" style="114" customWidth="1"/>
    <col min="4099" max="4099" width="15.28515625" style="114" customWidth="1"/>
    <col min="4100" max="4100" width="15.5703125" style="114" customWidth="1"/>
    <col min="4101" max="4352" width="9.140625" style="114"/>
    <col min="4353" max="4353" width="32.5703125" style="114" customWidth="1"/>
    <col min="4354" max="4354" width="33" style="114" customWidth="1"/>
    <col min="4355" max="4355" width="15.28515625" style="114" customWidth="1"/>
    <col min="4356" max="4356" width="15.5703125" style="114" customWidth="1"/>
    <col min="4357" max="4608" width="9.140625" style="114"/>
    <col min="4609" max="4609" width="32.5703125" style="114" customWidth="1"/>
    <col min="4610" max="4610" width="33" style="114" customWidth="1"/>
    <col min="4611" max="4611" width="15.28515625" style="114" customWidth="1"/>
    <col min="4612" max="4612" width="15.5703125" style="114" customWidth="1"/>
    <col min="4613" max="4864" width="9.140625" style="114"/>
    <col min="4865" max="4865" width="32.5703125" style="114" customWidth="1"/>
    <col min="4866" max="4866" width="33" style="114" customWidth="1"/>
    <col min="4867" max="4867" width="15.28515625" style="114" customWidth="1"/>
    <col min="4868" max="4868" width="15.5703125" style="114" customWidth="1"/>
    <col min="4869" max="5120" width="9.140625" style="114"/>
    <col min="5121" max="5121" width="32.5703125" style="114" customWidth="1"/>
    <col min="5122" max="5122" width="33" style="114" customWidth="1"/>
    <col min="5123" max="5123" width="15.28515625" style="114" customWidth="1"/>
    <col min="5124" max="5124" width="15.5703125" style="114" customWidth="1"/>
    <col min="5125" max="5376" width="9.140625" style="114"/>
    <col min="5377" max="5377" width="32.5703125" style="114" customWidth="1"/>
    <col min="5378" max="5378" width="33" style="114" customWidth="1"/>
    <col min="5379" max="5379" width="15.28515625" style="114" customWidth="1"/>
    <col min="5380" max="5380" width="15.5703125" style="114" customWidth="1"/>
    <col min="5381" max="5632" width="9.140625" style="114"/>
    <col min="5633" max="5633" width="32.5703125" style="114" customWidth="1"/>
    <col min="5634" max="5634" width="33" style="114" customWidth="1"/>
    <col min="5635" max="5635" width="15.28515625" style="114" customWidth="1"/>
    <col min="5636" max="5636" width="15.5703125" style="114" customWidth="1"/>
    <col min="5637" max="5888" width="9.140625" style="114"/>
    <col min="5889" max="5889" width="32.5703125" style="114" customWidth="1"/>
    <col min="5890" max="5890" width="33" style="114" customWidth="1"/>
    <col min="5891" max="5891" width="15.28515625" style="114" customWidth="1"/>
    <col min="5892" max="5892" width="15.5703125" style="114" customWidth="1"/>
    <col min="5893" max="6144" width="9.140625" style="114"/>
    <col min="6145" max="6145" width="32.5703125" style="114" customWidth="1"/>
    <col min="6146" max="6146" width="33" style="114" customWidth="1"/>
    <col min="6147" max="6147" width="15.28515625" style="114" customWidth="1"/>
    <col min="6148" max="6148" width="15.5703125" style="114" customWidth="1"/>
    <col min="6149" max="6400" width="9.140625" style="114"/>
    <col min="6401" max="6401" width="32.5703125" style="114" customWidth="1"/>
    <col min="6402" max="6402" width="33" style="114" customWidth="1"/>
    <col min="6403" max="6403" width="15.28515625" style="114" customWidth="1"/>
    <col min="6404" max="6404" width="15.5703125" style="114" customWidth="1"/>
    <col min="6405" max="6656" width="9.140625" style="114"/>
    <col min="6657" max="6657" width="32.5703125" style="114" customWidth="1"/>
    <col min="6658" max="6658" width="33" style="114" customWidth="1"/>
    <col min="6659" max="6659" width="15.28515625" style="114" customWidth="1"/>
    <col min="6660" max="6660" width="15.5703125" style="114" customWidth="1"/>
    <col min="6661" max="6912" width="9.140625" style="114"/>
    <col min="6913" max="6913" width="32.5703125" style="114" customWidth="1"/>
    <col min="6914" max="6914" width="33" style="114" customWidth="1"/>
    <col min="6915" max="6915" width="15.28515625" style="114" customWidth="1"/>
    <col min="6916" max="6916" width="15.5703125" style="114" customWidth="1"/>
    <col min="6917" max="7168" width="9.140625" style="114"/>
    <col min="7169" max="7169" width="32.5703125" style="114" customWidth="1"/>
    <col min="7170" max="7170" width="33" style="114" customWidth="1"/>
    <col min="7171" max="7171" width="15.28515625" style="114" customWidth="1"/>
    <col min="7172" max="7172" width="15.5703125" style="114" customWidth="1"/>
    <col min="7173" max="7424" width="9.140625" style="114"/>
    <col min="7425" max="7425" width="32.5703125" style="114" customWidth="1"/>
    <col min="7426" max="7426" width="33" style="114" customWidth="1"/>
    <col min="7427" max="7427" width="15.28515625" style="114" customWidth="1"/>
    <col min="7428" max="7428" width="15.5703125" style="114" customWidth="1"/>
    <col min="7429" max="7680" width="9.140625" style="114"/>
    <col min="7681" max="7681" width="32.5703125" style="114" customWidth="1"/>
    <col min="7682" max="7682" width="33" style="114" customWidth="1"/>
    <col min="7683" max="7683" width="15.28515625" style="114" customWidth="1"/>
    <col min="7684" max="7684" width="15.5703125" style="114" customWidth="1"/>
    <col min="7685" max="7936" width="9.140625" style="114"/>
    <col min="7937" max="7937" width="32.5703125" style="114" customWidth="1"/>
    <col min="7938" max="7938" width="33" style="114" customWidth="1"/>
    <col min="7939" max="7939" width="15.28515625" style="114" customWidth="1"/>
    <col min="7940" max="7940" width="15.5703125" style="114" customWidth="1"/>
    <col min="7941" max="8192" width="9.140625" style="114"/>
    <col min="8193" max="8193" width="32.5703125" style="114" customWidth="1"/>
    <col min="8194" max="8194" width="33" style="114" customWidth="1"/>
    <col min="8195" max="8195" width="15.28515625" style="114" customWidth="1"/>
    <col min="8196" max="8196" width="15.5703125" style="114" customWidth="1"/>
    <col min="8197" max="8448" width="9.140625" style="114"/>
    <col min="8449" max="8449" width="32.5703125" style="114" customWidth="1"/>
    <col min="8450" max="8450" width="33" style="114" customWidth="1"/>
    <col min="8451" max="8451" width="15.28515625" style="114" customWidth="1"/>
    <col min="8452" max="8452" width="15.5703125" style="114" customWidth="1"/>
    <col min="8453" max="8704" width="9.140625" style="114"/>
    <col min="8705" max="8705" width="32.5703125" style="114" customWidth="1"/>
    <col min="8706" max="8706" width="33" style="114" customWidth="1"/>
    <col min="8707" max="8707" width="15.28515625" style="114" customWidth="1"/>
    <col min="8708" max="8708" width="15.5703125" style="114" customWidth="1"/>
    <col min="8709" max="8960" width="9.140625" style="114"/>
    <col min="8961" max="8961" width="32.5703125" style="114" customWidth="1"/>
    <col min="8962" max="8962" width="33" style="114" customWidth="1"/>
    <col min="8963" max="8963" width="15.28515625" style="114" customWidth="1"/>
    <col min="8964" max="8964" width="15.5703125" style="114" customWidth="1"/>
    <col min="8965" max="9216" width="9.140625" style="114"/>
    <col min="9217" max="9217" width="32.5703125" style="114" customWidth="1"/>
    <col min="9218" max="9218" width="33" style="114" customWidth="1"/>
    <col min="9219" max="9219" width="15.28515625" style="114" customWidth="1"/>
    <col min="9220" max="9220" width="15.5703125" style="114" customWidth="1"/>
    <col min="9221" max="9472" width="9.140625" style="114"/>
    <col min="9473" max="9473" width="32.5703125" style="114" customWidth="1"/>
    <col min="9474" max="9474" width="33" style="114" customWidth="1"/>
    <col min="9475" max="9475" width="15.28515625" style="114" customWidth="1"/>
    <col min="9476" max="9476" width="15.5703125" style="114" customWidth="1"/>
    <col min="9477" max="9728" width="9.140625" style="114"/>
    <col min="9729" max="9729" width="32.5703125" style="114" customWidth="1"/>
    <col min="9730" max="9730" width="33" style="114" customWidth="1"/>
    <col min="9731" max="9731" width="15.28515625" style="114" customWidth="1"/>
    <col min="9732" max="9732" width="15.5703125" style="114" customWidth="1"/>
    <col min="9733" max="9984" width="9.140625" style="114"/>
    <col min="9985" max="9985" width="32.5703125" style="114" customWidth="1"/>
    <col min="9986" max="9986" width="33" style="114" customWidth="1"/>
    <col min="9987" max="9987" width="15.28515625" style="114" customWidth="1"/>
    <col min="9988" max="9988" width="15.5703125" style="114" customWidth="1"/>
    <col min="9989" max="10240" width="9.140625" style="114"/>
    <col min="10241" max="10241" width="32.5703125" style="114" customWidth="1"/>
    <col min="10242" max="10242" width="33" style="114" customWidth="1"/>
    <col min="10243" max="10243" width="15.28515625" style="114" customWidth="1"/>
    <col min="10244" max="10244" width="15.5703125" style="114" customWidth="1"/>
    <col min="10245" max="10496" width="9.140625" style="114"/>
    <col min="10497" max="10497" width="32.5703125" style="114" customWidth="1"/>
    <col min="10498" max="10498" width="33" style="114" customWidth="1"/>
    <col min="10499" max="10499" width="15.28515625" style="114" customWidth="1"/>
    <col min="10500" max="10500" width="15.5703125" style="114" customWidth="1"/>
    <col min="10501" max="10752" width="9.140625" style="114"/>
    <col min="10753" max="10753" width="32.5703125" style="114" customWidth="1"/>
    <col min="10754" max="10754" width="33" style="114" customWidth="1"/>
    <col min="10755" max="10755" width="15.28515625" style="114" customWidth="1"/>
    <col min="10756" max="10756" width="15.5703125" style="114" customWidth="1"/>
    <col min="10757" max="11008" width="9.140625" style="114"/>
    <col min="11009" max="11009" width="32.5703125" style="114" customWidth="1"/>
    <col min="11010" max="11010" width="33" style="114" customWidth="1"/>
    <col min="11011" max="11011" width="15.28515625" style="114" customWidth="1"/>
    <col min="11012" max="11012" width="15.5703125" style="114" customWidth="1"/>
    <col min="11013" max="11264" width="9.140625" style="114"/>
    <col min="11265" max="11265" width="32.5703125" style="114" customWidth="1"/>
    <col min="11266" max="11266" width="33" style="114" customWidth="1"/>
    <col min="11267" max="11267" width="15.28515625" style="114" customWidth="1"/>
    <col min="11268" max="11268" width="15.5703125" style="114" customWidth="1"/>
    <col min="11269" max="11520" width="9.140625" style="114"/>
    <col min="11521" max="11521" width="32.5703125" style="114" customWidth="1"/>
    <col min="11522" max="11522" width="33" style="114" customWidth="1"/>
    <col min="11523" max="11523" width="15.28515625" style="114" customWidth="1"/>
    <col min="11524" max="11524" width="15.5703125" style="114" customWidth="1"/>
    <col min="11525" max="11776" width="9.140625" style="114"/>
    <col min="11777" max="11777" width="32.5703125" style="114" customWidth="1"/>
    <col min="11778" max="11778" width="33" style="114" customWidth="1"/>
    <col min="11779" max="11779" width="15.28515625" style="114" customWidth="1"/>
    <col min="11780" max="11780" width="15.5703125" style="114" customWidth="1"/>
    <col min="11781" max="12032" width="9.140625" style="114"/>
    <col min="12033" max="12033" width="32.5703125" style="114" customWidth="1"/>
    <col min="12034" max="12034" width="33" style="114" customWidth="1"/>
    <col min="12035" max="12035" width="15.28515625" style="114" customWidth="1"/>
    <col min="12036" max="12036" width="15.5703125" style="114" customWidth="1"/>
    <col min="12037" max="12288" width="9.140625" style="114"/>
    <col min="12289" max="12289" width="32.5703125" style="114" customWidth="1"/>
    <col min="12290" max="12290" width="33" style="114" customWidth="1"/>
    <col min="12291" max="12291" width="15.28515625" style="114" customWidth="1"/>
    <col min="12292" max="12292" width="15.5703125" style="114" customWidth="1"/>
    <col min="12293" max="12544" width="9.140625" style="114"/>
    <col min="12545" max="12545" width="32.5703125" style="114" customWidth="1"/>
    <col min="12546" max="12546" width="33" style="114" customWidth="1"/>
    <col min="12547" max="12547" width="15.28515625" style="114" customWidth="1"/>
    <col min="12548" max="12548" width="15.5703125" style="114" customWidth="1"/>
    <col min="12549" max="12800" width="9.140625" style="114"/>
    <col min="12801" max="12801" width="32.5703125" style="114" customWidth="1"/>
    <col min="12802" max="12802" width="33" style="114" customWidth="1"/>
    <col min="12803" max="12803" width="15.28515625" style="114" customWidth="1"/>
    <col min="12804" max="12804" width="15.5703125" style="114" customWidth="1"/>
    <col min="12805" max="13056" width="9.140625" style="114"/>
    <col min="13057" max="13057" width="32.5703125" style="114" customWidth="1"/>
    <col min="13058" max="13058" width="33" style="114" customWidth="1"/>
    <col min="13059" max="13059" width="15.28515625" style="114" customWidth="1"/>
    <col min="13060" max="13060" width="15.5703125" style="114" customWidth="1"/>
    <col min="13061" max="13312" width="9.140625" style="114"/>
    <col min="13313" max="13313" width="32.5703125" style="114" customWidth="1"/>
    <col min="13314" max="13314" width="33" style="114" customWidth="1"/>
    <col min="13315" max="13315" width="15.28515625" style="114" customWidth="1"/>
    <col min="13316" max="13316" width="15.5703125" style="114" customWidth="1"/>
    <col min="13317" max="13568" width="9.140625" style="114"/>
    <col min="13569" max="13569" width="32.5703125" style="114" customWidth="1"/>
    <col min="13570" max="13570" width="33" style="114" customWidth="1"/>
    <col min="13571" max="13571" width="15.28515625" style="114" customWidth="1"/>
    <col min="13572" max="13572" width="15.5703125" style="114" customWidth="1"/>
    <col min="13573" max="13824" width="9.140625" style="114"/>
    <col min="13825" max="13825" width="32.5703125" style="114" customWidth="1"/>
    <col min="13826" max="13826" width="33" style="114" customWidth="1"/>
    <col min="13827" max="13827" width="15.28515625" style="114" customWidth="1"/>
    <col min="13828" max="13828" width="15.5703125" style="114" customWidth="1"/>
    <col min="13829" max="14080" width="9.140625" style="114"/>
    <col min="14081" max="14081" width="32.5703125" style="114" customWidth="1"/>
    <col min="14082" max="14082" width="33" style="114" customWidth="1"/>
    <col min="14083" max="14083" width="15.28515625" style="114" customWidth="1"/>
    <col min="14084" max="14084" width="15.5703125" style="114" customWidth="1"/>
    <col min="14085" max="14336" width="9.140625" style="114"/>
    <col min="14337" max="14337" width="32.5703125" style="114" customWidth="1"/>
    <col min="14338" max="14338" width="33" style="114" customWidth="1"/>
    <col min="14339" max="14339" width="15.28515625" style="114" customWidth="1"/>
    <col min="14340" max="14340" width="15.5703125" style="114" customWidth="1"/>
    <col min="14341" max="14592" width="9.140625" style="114"/>
    <col min="14593" max="14593" width="32.5703125" style="114" customWidth="1"/>
    <col min="14594" max="14594" width="33" style="114" customWidth="1"/>
    <col min="14595" max="14595" width="15.28515625" style="114" customWidth="1"/>
    <col min="14596" max="14596" width="15.5703125" style="114" customWidth="1"/>
    <col min="14597" max="14848" width="9.140625" style="114"/>
    <col min="14849" max="14849" width="32.5703125" style="114" customWidth="1"/>
    <col min="14850" max="14850" width="33" style="114" customWidth="1"/>
    <col min="14851" max="14851" width="15.28515625" style="114" customWidth="1"/>
    <col min="14852" max="14852" width="15.5703125" style="114" customWidth="1"/>
    <col min="14853" max="15104" width="9.140625" style="114"/>
    <col min="15105" max="15105" width="32.5703125" style="114" customWidth="1"/>
    <col min="15106" max="15106" width="33" style="114" customWidth="1"/>
    <col min="15107" max="15107" width="15.28515625" style="114" customWidth="1"/>
    <col min="15108" max="15108" width="15.5703125" style="114" customWidth="1"/>
    <col min="15109" max="15360" width="9.140625" style="114"/>
    <col min="15361" max="15361" width="32.5703125" style="114" customWidth="1"/>
    <col min="15362" max="15362" width="33" style="114" customWidth="1"/>
    <col min="15363" max="15363" width="15.28515625" style="114" customWidth="1"/>
    <col min="15364" max="15364" width="15.5703125" style="114" customWidth="1"/>
    <col min="15365" max="15616" width="9.140625" style="114"/>
    <col min="15617" max="15617" width="32.5703125" style="114" customWidth="1"/>
    <col min="15618" max="15618" width="33" style="114" customWidth="1"/>
    <col min="15619" max="15619" width="15.28515625" style="114" customWidth="1"/>
    <col min="15620" max="15620" width="15.5703125" style="114" customWidth="1"/>
    <col min="15621" max="15872" width="9.140625" style="114"/>
    <col min="15873" max="15873" width="32.5703125" style="114" customWidth="1"/>
    <col min="15874" max="15874" width="33" style="114" customWidth="1"/>
    <col min="15875" max="15875" width="15.28515625" style="114" customWidth="1"/>
    <col min="15876" max="15876" width="15.5703125" style="114" customWidth="1"/>
    <col min="15877" max="16128" width="9.140625" style="114"/>
    <col min="16129" max="16129" width="32.5703125" style="114" customWidth="1"/>
    <col min="16130" max="16130" width="33" style="114" customWidth="1"/>
    <col min="16131" max="16131" width="15.28515625" style="114" customWidth="1"/>
    <col min="16132" max="16132" width="15.5703125" style="114" customWidth="1"/>
    <col min="16133" max="16384" width="9.140625" style="114"/>
  </cols>
  <sheetData>
    <row r="1" spans="1:4" customFormat="1" ht="18" customHeight="1">
      <c r="A1" s="455" t="s">
        <v>600</v>
      </c>
      <c r="B1" s="455"/>
      <c r="C1" s="455"/>
      <c r="D1" s="455"/>
    </row>
    <row r="2" spans="1:4" customFormat="1" ht="18" customHeight="1">
      <c r="A2" s="456" t="s">
        <v>433</v>
      </c>
      <c r="B2" s="456"/>
      <c r="C2" s="456"/>
      <c r="D2" s="456"/>
    </row>
    <row r="3" spans="1:4" customFormat="1" ht="18" customHeight="1">
      <c r="A3" s="456" t="s">
        <v>1</v>
      </c>
      <c r="B3" s="456"/>
      <c r="C3" s="456"/>
      <c r="D3" s="456"/>
    </row>
    <row r="4" spans="1:4" customFormat="1" ht="18" customHeight="1">
      <c r="A4" s="212"/>
      <c r="B4" s="456" t="s">
        <v>453</v>
      </c>
      <c r="C4" s="456"/>
      <c r="D4" s="456"/>
    </row>
    <row r="5" spans="1:4" customFormat="1" ht="15.75" customHeight="1">
      <c r="A5" s="437"/>
      <c r="B5" s="456" t="s">
        <v>926</v>
      </c>
      <c r="C5" s="456"/>
      <c r="D5" s="456"/>
    </row>
    <row r="6" spans="1:4" customFormat="1" ht="15.75" customHeight="1">
      <c r="A6" s="96"/>
      <c r="B6" s="96"/>
      <c r="C6" s="96"/>
    </row>
    <row r="7" spans="1:4" customFormat="1" ht="18.75" customHeight="1">
      <c r="A7" s="460" t="s">
        <v>932</v>
      </c>
      <c r="B7" s="461"/>
      <c r="C7" s="461"/>
      <c r="D7" s="461"/>
    </row>
    <row r="8" spans="1:4" customFormat="1" ht="18.75" customHeight="1">
      <c r="A8" s="461"/>
      <c r="B8" s="461"/>
      <c r="C8" s="461"/>
      <c r="D8" s="461"/>
    </row>
    <row r="9" spans="1:4">
      <c r="A9" s="457"/>
      <c r="B9" s="457"/>
      <c r="C9" s="457"/>
    </row>
    <row r="10" spans="1:4">
      <c r="C10" s="202"/>
      <c r="D10" s="202" t="s">
        <v>475</v>
      </c>
    </row>
    <row r="11" spans="1:4">
      <c r="A11" s="458" t="s">
        <v>457</v>
      </c>
      <c r="B11" s="458" t="s">
        <v>4</v>
      </c>
      <c r="C11" s="459" t="s">
        <v>601</v>
      </c>
      <c r="D11" s="459"/>
    </row>
    <row r="12" spans="1:4" customFormat="1" ht="15.75" customHeight="1">
      <c r="A12" s="458"/>
      <c r="B12" s="458"/>
      <c r="C12" s="229" t="s">
        <v>602</v>
      </c>
      <c r="D12" s="229" t="s">
        <v>603</v>
      </c>
    </row>
    <row r="13" spans="1:4" customFormat="1" ht="25.5">
      <c r="A13" s="99" t="s">
        <v>458</v>
      </c>
      <c r="B13" s="100" t="s">
        <v>459</v>
      </c>
      <c r="C13" s="101">
        <f>C14</f>
        <v>17561</v>
      </c>
      <c r="D13" s="101">
        <f>D14</f>
        <v>17561</v>
      </c>
    </row>
    <row r="14" spans="1:4" customFormat="1" ht="51">
      <c r="A14" s="102" t="s">
        <v>460</v>
      </c>
      <c r="B14" s="103" t="s">
        <v>461</v>
      </c>
      <c r="C14" s="104">
        <v>17561</v>
      </c>
      <c r="D14" s="104">
        <v>17561</v>
      </c>
    </row>
    <row r="15" spans="1:4" customFormat="1" ht="38.25">
      <c r="A15" s="105" t="s">
        <v>462</v>
      </c>
      <c r="B15" s="106" t="s">
        <v>463</v>
      </c>
      <c r="C15" s="107">
        <f>C16</f>
        <v>0</v>
      </c>
      <c r="D15" s="107">
        <f>D16</f>
        <v>0</v>
      </c>
    </row>
    <row r="16" spans="1:4" customFormat="1" ht="48.75" customHeight="1">
      <c r="A16" s="102" t="s">
        <v>464</v>
      </c>
      <c r="B16" s="103" t="s">
        <v>465</v>
      </c>
      <c r="C16" s="104"/>
      <c r="D16" s="104">
        <v>0</v>
      </c>
    </row>
    <row r="17" spans="1:4" customFormat="1" ht="26.25" customHeight="1">
      <c r="A17" s="105" t="s">
        <v>466</v>
      </c>
      <c r="B17" s="106" t="s">
        <v>467</v>
      </c>
      <c r="C17" s="107">
        <f>C18</f>
        <v>0</v>
      </c>
      <c r="D17" s="107">
        <f>D18</f>
        <v>0</v>
      </c>
    </row>
    <row r="18" spans="1:4" customFormat="1" ht="25.5" customHeight="1">
      <c r="A18" s="102" t="s">
        <v>468</v>
      </c>
      <c r="B18" s="103" t="s">
        <v>469</v>
      </c>
      <c r="C18" s="104">
        <v>0</v>
      </c>
      <c r="D18" s="104">
        <v>0</v>
      </c>
    </row>
    <row r="19" spans="1:4" customFormat="1" ht="25.5">
      <c r="A19" s="109" t="s">
        <v>470</v>
      </c>
      <c r="B19" s="110" t="s">
        <v>604</v>
      </c>
      <c r="C19" s="230">
        <v>0</v>
      </c>
      <c r="D19" s="230">
        <f>D13+D15+D17</f>
        <v>17561</v>
      </c>
    </row>
    <row r="20" spans="1:4">
      <c r="A20" s="112"/>
      <c r="B20" s="112" t="s">
        <v>472</v>
      </c>
      <c r="C20" s="113">
        <f>+C13+C15+C17+C19</f>
        <v>17561</v>
      </c>
      <c r="D20" s="113">
        <f>+D13+D15+D17+D19</f>
        <v>35122</v>
      </c>
    </row>
  </sheetData>
  <mergeCells count="10">
    <mergeCell ref="A9:C9"/>
    <mergeCell ref="A11:A12"/>
    <mergeCell ref="B11:B12"/>
    <mergeCell ref="C11:D11"/>
    <mergeCell ref="A1:D1"/>
    <mergeCell ref="A2:D2"/>
    <mergeCell ref="A3:D3"/>
    <mergeCell ref="B4:D4"/>
    <mergeCell ref="B5:D5"/>
    <mergeCell ref="A7:D8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18"/>
  <sheetViews>
    <sheetView view="pageBreakPreview" zoomScale="60" workbookViewId="0">
      <selection activeCell="J14" sqref="J14"/>
    </sheetView>
  </sheetViews>
  <sheetFormatPr defaultRowHeight="15.75"/>
  <cols>
    <col min="1" max="1" width="35" style="114" customWidth="1"/>
    <col min="2" max="2" width="19.85546875" style="114" customWidth="1"/>
    <col min="3" max="3" width="20.42578125" style="114" customWidth="1"/>
    <col min="4" max="9" width="9.140625" style="114" customWidth="1"/>
    <col min="10" max="256" width="9.140625" style="114"/>
    <col min="257" max="257" width="35" style="114" customWidth="1"/>
    <col min="258" max="258" width="19.85546875" style="114" customWidth="1"/>
    <col min="259" max="259" width="20.42578125" style="114" customWidth="1"/>
    <col min="260" max="265" width="9.140625" style="114" customWidth="1"/>
    <col min="266" max="512" width="9.140625" style="114"/>
    <col min="513" max="513" width="35" style="114" customWidth="1"/>
    <col min="514" max="514" width="19.85546875" style="114" customWidth="1"/>
    <col min="515" max="515" width="20.42578125" style="114" customWidth="1"/>
    <col min="516" max="521" width="9.140625" style="114" customWidth="1"/>
    <col min="522" max="768" width="9.140625" style="114"/>
    <col min="769" max="769" width="35" style="114" customWidth="1"/>
    <col min="770" max="770" width="19.85546875" style="114" customWidth="1"/>
    <col min="771" max="771" width="20.42578125" style="114" customWidth="1"/>
    <col min="772" max="777" width="9.140625" style="114" customWidth="1"/>
    <col min="778" max="1024" width="9.140625" style="114"/>
    <col min="1025" max="1025" width="35" style="114" customWidth="1"/>
    <col min="1026" max="1026" width="19.85546875" style="114" customWidth="1"/>
    <col min="1027" max="1027" width="20.42578125" style="114" customWidth="1"/>
    <col min="1028" max="1033" width="9.140625" style="114" customWidth="1"/>
    <col min="1034" max="1280" width="9.140625" style="114"/>
    <col min="1281" max="1281" width="35" style="114" customWidth="1"/>
    <col min="1282" max="1282" width="19.85546875" style="114" customWidth="1"/>
    <col min="1283" max="1283" width="20.42578125" style="114" customWidth="1"/>
    <col min="1284" max="1289" width="9.140625" style="114" customWidth="1"/>
    <col min="1290" max="1536" width="9.140625" style="114"/>
    <col min="1537" max="1537" width="35" style="114" customWidth="1"/>
    <col min="1538" max="1538" width="19.85546875" style="114" customWidth="1"/>
    <col min="1539" max="1539" width="20.42578125" style="114" customWidth="1"/>
    <col min="1540" max="1545" width="9.140625" style="114" customWidth="1"/>
    <col min="1546" max="1792" width="9.140625" style="114"/>
    <col min="1793" max="1793" width="35" style="114" customWidth="1"/>
    <col min="1794" max="1794" width="19.85546875" style="114" customWidth="1"/>
    <col min="1795" max="1795" width="20.42578125" style="114" customWidth="1"/>
    <col min="1796" max="1801" width="9.140625" style="114" customWidth="1"/>
    <col min="1802" max="2048" width="9.140625" style="114"/>
    <col min="2049" max="2049" width="35" style="114" customWidth="1"/>
    <col min="2050" max="2050" width="19.85546875" style="114" customWidth="1"/>
    <col min="2051" max="2051" width="20.42578125" style="114" customWidth="1"/>
    <col min="2052" max="2057" width="9.140625" style="114" customWidth="1"/>
    <col min="2058" max="2304" width="9.140625" style="114"/>
    <col min="2305" max="2305" width="35" style="114" customWidth="1"/>
    <col min="2306" max="2306" width="19.85546875" style="114" customWidth="1"/>
    <col min="2307" max="2307" width="20.42578125" style="114" customWidth="1"/>
    <col min="2308" max="2313" width="9.140625" style="114" customWidth="1"/>
    <col min="2314" max="2560" width="9.140625" style="114"/>
    <col min="2561" max="2561" width="35" style="114" customWidth="1"/>
    <col min="2562" max="2562" width="19.85546875" style="114" customWidth="1"/>
    <col min="2563" max="2563" width="20.42578125" style="114" customWidth="1"/>
    <col min="2564" max="2569" width="9.140625" style="114" customWidth="1"/>
    <col min="2570" max="2816" width="9.140625" style="114"/>
    <col min="2817" max="2817" width="35" style="114" customWidth="1"/>
    <col min="2818" max="2818" width="19.85546875" style="114" customWidth="1"/>
    <col min="2819" max="2819" width="20.42578125" style="114" customWidth="1"/>
    <col min="2820" max="2825" width="9.140625" style="114" customWidth="1"/>
    <col min="2826" max="3072" width="9.140625" style="114"/>
    <col min="3073" max="3073" width="35" style="114" customWidth="1"/>
    <col min="3074" max="3074" width="19.85546875" style="114" customWidth="1"/>
    <col min="3075" max="3075" width="20.42578125" style="114" customWidth="1"/>
    <col min="3076" max="3081" width="9.140625" style="114" customWidth="1"/>
    <col min="3082" max="3328" width="9.140625" style="114"/>
    <col min="3329" max="3329" width="35" style="114" customWidth="1"/>
    <col min="3330" max="3330" width="19.85546875" style="114" customWidth="1"/>
    <col min="3331" max="3331" width="20.42578125" style="114" customWidth="1"/>
    <col min="3332" max="3337" width="9.140625" style="114" customWidth="1"/>
    <col min="3338" max="3584" width="9.140625" style="114"/>
    <col min="3585" max="3585" width="35" style="114" customWidth="1"/>
    <col min="3586" max="3586" width="19.85546875" style="114" customWidth="1"/>
    <col min="3587" max="3587" width="20.42578125" style="114" customWidth="1"/>
    <col min="3588" max="3593" width="9.140625" style="114" customWidth="1"/>
    <col min="3594" max="3840" width="9.140625" style="114"/>
    <col min="3841" max="3841" width="35" style="114" customWidth="1"/>
    <col min="3842" max="3842" width="19.85546875" style="114" customWidth="1"/>
    <col min="3843" max="3843" width="20.42578125" style="114" customWidth="1"/>
    <col min="3844" max="3849" width="9.140625" style="114" customWidth="1"/>
    <col min="3850" max="4096" width="9.140625" style="114"/>
    <col min="4097" max="4097" width="35" style="114" customWidth="1"/>
    <col min="4098" max="4098" width="19.85546875" style="114" customWidth="1"/>
    <col min="4099" max="4099" width="20.42578125" style="114" customWidth="1"/>
    <col min="4100" max="4105" width="9.140625" style="114" customWidth="1"/>
    <col min="4106" max="4352" width="9.140625" style="114"/>
    <col min="4353" max="4353" width="35" style="114" customWidth="1"/>
    <col min="4354" max="4354" width="19.85546875" style="114" customWidth="1"/>
    <col min="4355" max="4355" width="20.42578125" style="114" customWidth="1"/>
    <col min="4356" max="4361" width="9.140625" style="114" customWidth="1"/>
    <col min="4362" max="4608" width="9.140625" style="114"/>
    <col min="4609" max="4609" width="35" style="114" customWidth="1"/>
    <col min="4610" max="4610" width="19.85546875" style="114" customWidth="1"/>
    <col min="4611" max="4611" width="20.42578125" style="114" customWidth="1"/>
    <col min="4612" max="4617" width="9.140625" style="114" customWidth="1"/>
    <col min="4618" max="4864" width="9.140625" style="114"/>
    <col min="4865" max="4865" width="35" style="114" customWidth="1"/>
    <col min="4866" max="4866" width="19.85546875" style="114" customWidth="1"/>
    <col min="4867" max="4867" width="20.42578125" style="114" customWidth="1"/>
    <col min="4868" max="4873" width="9.140625" style="114" customWidth="1"/>
    <col min="4874" max="5120" width="9.140625" style="114"/>
    <col min="5121" max="5121" width="35" style="114" customWidth="1"/>
    <col min="5122" max="5122" width="19.85546875" style="114" customWidth="1"/>
    <col min="5123" max="5123" width="20.42578125" style="114" customWidth="1"/>
    <col min="5124" max="5129" width="9.140625" style="114" customWidth="1"/>
    <col min="5130" max="5376" width="9.140625" style="114"/>
    <col min="5377" max="5377" width="35" style="114" customWidth="1"/>
    <col min="5378" max="5378" width="19.85546875" style="114" customWidth="1"/>
    <col min="5379" max="5379" width="20.42578125" style="114" customWidth="1"/>
    <col min="5380" max="5385" width="9.140625" style="114" customWidth="1"/>
    <col min="5386" max="5632" width="9.140625" style="114"/>
    <col min="5633" max="5633" width="35" style="114" customWidth="1"/>
    <col min="5634" max="5634" width="19.85546875" style="114" customWidth="1"/>
    <col min="5635" max="5635" width="20.42578125" style="114" customWidth="1"/>
    <col min="5636" max="5641" width="9.140625" style="114" customWidth="1"/>
    <col min="5642" max="5888" width="9.140625" style="114"/>
    <col min="5889" max="5889" width="35" style="114" customWidth="1"/>
    <col min="5890" max="5890" width="19.85546875" style="114" customWidth="1"/>
    <col min="5891" max="5891" width="20.42578125" style="114" customWidth="1"/>
    <col min="5892" max="5897" width="9.140625" style="114" customWidth="1"/>
    <col min="5898" max="6144" width="9.140625" style="114"/>
    <col min="6145" max="6145" width="35" style="114" customWidth="1"/>
    <col min="6146" max="6146" width="19.85546875" style="114" customWidth="1"/>
    <col min="6147" max="6147" width="20.42578125" style="114" customWidth="1"/>
    <col min="6148" max="6153" width="9.140625" style="114" customWidth="1"/>
    <col min="6154" max="6400" width="9.140625" style="114"/>
    <col min="6401" max="6401" width="35" style="114" customWidth="1"/>
    <col min="6402" max="6402" width="19.85546875" style="114" customWidth="1"/>
    <col min="6403" max="6403" width="20.42578125" style="114" customWidth="1"/>
    <col min="6404" max="6409" width="9.140625" style="114" customWidth="1"/>
    <col min="6410" max="6656" width="9.140625" style="114"/>
    <col min="6657" max="6657" width="35" style="114" customWidth="1"/>
    <col min="6658" max="6658" width="19.85546875" style="114" customWidth="1"/>
    <col min="6659" max="6659" width="20.42578125" style="114" customWidth="1"/>
    <col min="6660" max="6665" width="9.140625" style="114" customWidth="1"/>
    <col min="6666" max="6912" width="9.140625" style="114"/>
    <col min="6913" max="6913" width="35" style="114" customWidth="1"/>
    <col min="6914" max="6914" width="19.85546875" style="114" customWidth="1"/>
    <col min="6915" max="6915" width="20.42578125" style="114" customWidth="1"/>
    <col min="6916" max="6921" width="9.140625" style="114" customWidth="1"/>
    <col min="6922" max="7168" width="9.140625" style="114"/>
    <col min="7169" max="7169" width="35" style="114" customWidth="1"/>
    <col min="7170" max="7170" width="19.85546875" style="114" customWidth="1"/>
    <col min="7171" max="7171" width="20.42578125" style="114" customWidth="1"/>
    <col min="7172" max="7177" width="9.140625" style="114" customWidth="1"/>
    <col min="7178" max="7424" width="9.140625" style="114"/>
    <col min="7425" max="7425" width="35" style="114" customWidth="1"/>
    <col min="7426" max="7426" width="19.85546875" style="114" customWidth="1"/>
    <col min="7427" max="7427" width="20.42578125" style="114" customWidth="1"/>
    <col min="7428" max="7433" width="9.140625" style="114" customWidth="1"/>
    <col min="7434" max="7680" width="9.140625" style="114"/>
    <col min="7681" max="7681" width="35" style="114" customWidth="1"/>
    <col min="7682" max="7682" width="19.85546875" style="114" customWidth="1"/>
    <col min="7683" max="7683" width="20.42578125" style="114" customWidth="1"/>
    <col min="7684" max="7689" width="9.140625" style="114" customWidth="1"/>
    <col min="7690" max="7936" width="9.140625" style="114"/>
    <col min="7937" max="7937" width="35" style="114" customWidth="1"/>
    <col min="7938" max="7938" width="19.85546875" style="114" customWidth="1"/>
    <col min="7939" max="7939" width="20.42578125" style="114" customWidth="1"/>
    <col min="7940" max="7945" width="9.140625" style="114" customWidth="1"/>
    <col min="7946" max="8192" width="9.140625" style="114"/>
    <col min="8193" max="8193" width="35" style="114" customWidth="1"/>
    <col min="8194" max="8194" width="19.85546875" style="114" customWidth="1"/>
    <col min="8195" max="8195" width="20.42578125" style="114" customWidth="1"/>
    <col min="8196" max="8201" width="9.140625" style="114" customWidth="1"/>
    <col min="8202" max="8448" width="9.140625" style="114"/>
    <col min="8449" max="8449" width="35" style="114" customWidth="1"/>
    <col min="8450" max="8450" width="19.85546875" style="114" customWidth="1"/>
    <col min="8451" max="8451" width="20.42578125" style="114" customWidth="1"/>
    <col min="8452" max="8457" width="9.140625" style="114" customWidth="1"/>
    <col min="8458" max="8704" width="9.140625" style="114"/>
    <col min="8705" max="8705" width="35" style="114" customWidth="1"/>
    <col min="8706" max="8706" width="19.85546875" style="114" customWidth="1"/>
    <col min="8707" max="8707" width="20.42578125" style="114" customWidth="1"/>
    <col min="8708" max="8713" width="9.140625" style="114" customWidth="1"/>
    <col min="8714" max="8960" width="9.140625" style="114"/>
    <col min="8961" max="8961" width="35" style="114" customWidth="1"/>
    <col min="8962" max="8962" width="19.85546875" style="114" customWidth="1"/>
    <col min="8963" max="8963" width="20.42578125" style="114" customWidth="1"/>
    <col min="8964" max="8969" width="9.140625" style="114" customWidth="1"/>
    <col min="8970" max="9216" width="9.140625" style="114"/>
    <col min="9217" max="9217" width="35" style="114" customWidth="1"/>
    <col min="9218" max="9218" width="19.85546875" style="114" customWidth="1"/>
    <col min="9219" max="9219" width="20.42578125" style="114" customWidth="1"/>
    <col min="9220" max="9225" width="9.140625" style="114" customWidth="1"/>
    <col min="9226" max="9472" width="9.140625" style="114"/>
    <col min="9473" max="9473" width="35" style="114" customWidth="1"/>
    <col min="9474" max="9474" width="19.85546875" style="114" customWidth="1"/>
    <col min="9475" max="9475" width="20.42578125" style="114" customWidth="1"/>
    <col min="9476" max="9481" width="9.140625" style="114" customWidth="1"/>
    <col min="9482" max="9728" width="9.140625" style="114"/>
    <col min="9729" max="9729" width="35" style="114" customWidth="1"/>
    <col min="9730" max="9730" width="19.85546875" style="114" customWidth="1"/>
    <col min="9731" max="9731" width="20.42578125" style="114" customWidth="1"/>
    <col min="9732" max="9737" width="9.140625" style="114" customWidth="1"/>
    <col min="9738" max="9984" width="9.140625" style="114"/>
    <col min="9985" max="9985" width="35" style="114" customWidth="1"/>
    <col min="9986" max="9986" width="19.85546875" style="114" customWidth="1"/>
    <col min="9987" max="9987" width="20.42578125" style="114" customWidth="1"/>
    <col min="9988" max="9993" width="9.140625" style="114" customWidth="1"/>
    <col min="9994" max="10240" width="9.140625" style="114"/>
    <col min="10241" max="10241" width="35" style="114" customWidth="1"/>
    <col min="10242" max="10242" width="19.85546875" style="114" customWidth="1"/>
    <col min="10243" max="10243" width="20.42578125" style="114" customWidth="1"/>
    <col min="10244" max="10249" width="9.140625" style="114" customWidth="1"/>
    <col min="10250" max="10496" width="9.140625" style="114"/>
    <col min="10497" max="10497" width="35" style="114" customWidth="1"/>
    <col min="10498" max="10498" width="19.85546875" style="114" customWidth="1"/>
    <col min="10499" max="10499" width="20.42578125" style="114" customWidth="1"/>
    <col min="10500" max="10505" width="9.140625" style="114" customWidth="1"/>
    <col min="10506" max="10752" width="9.140625" style="114"/>
    <col min="10753" max="10753" width="35" style="114" customWidth="1"/>
    <col min="10754" max="10754" width="19.85546875" style="114" customWidth="1"/>
    <col min="10755" max="10755" width="20.42578125" style="114" customWidth="1"/>
    <col min="10756" max="10761" width="9.140625" style="114" customWidth="1"/>
    <col min="10762" max="11008" width="9.140625" style="114"/>
    <col min="11009" max="11009" width="35" style="114" customWidth="1"/>
    <col min="11010" max="11010" width="19.85546875" style="114" customWidth="1"/>
    <col min="11011" max="11011" width="20.42578125" style="114" customWidth="1"/>
    <col min="11012" max="11017" width="9.140625" style="114" customWidth="1"/>
    <col min="11018" max="11264" width="9.140625" style="114"/>
    <col min="11265" max="11265" width="35" style="114" customWidth="1"/>
    <col min="11266" max="11266" width="19.85546875" style="114" customWidth="1"/>
    <col min="11267" max="11267" width="20.42578125" style="114" customWidth="1"/>
    <col min="11268" max="11273" width="9.140625" style="114" customWidth="1"/>
    <col min="11274" max="11520" width="9.140625" style="114"/>
    <col min="11521" max="11521" width="35" style="114" customWidth="1"/>
    <col min="11522" max="11522" width="19.85546875" style="114" customWidth="1"/>
    <col min="11523" max="11523" width="20.42578125" style="114" customWidth="1"/>
    <col min="11524" max="11529" width="9.140625" style="114" customWidth="1"/>
    <col min="11530" max="11776" width="9.140625" style="114"/>
    <col min="11777" max="11777" width="35" style="114" customWidth="1"/>
    <col min="11778" max="11778" width="19.85546875" style="114" customWidth="1"/>
    <col min="11779" max="11779" width="20.42578125" style="114" customWidth="1"/>
    <col min="11780" max="11785" width="9.140625" style="114" customWidth="1"/>
    <col min="11786" max="12032" width="9.140625" style="114"/>
    <col min="12033" max="12033" width="35" style="114" customWidth="1"/>
    <col min="12034" max="12034" width="19.85546875" style="114" customWidth="1"/>
    <col min="12035" max="12035" width="20.42578125" style="114" customWidth="1"/>
    <col min="12036" max="12041" width="9.140625" style="114" customWidth="1"/>
    <col min="12042" max="12288" width="9.140625" style="114"/>
    <col min="12289" max="12289" width="35" style="114" customWidth="1"/>
    <col min="12290" max="12290" width="19.85546875" style="114" customWidth="1"/>
    <col min="12291" max="12291" width="20.42578125" style="114" customWidth="1"/>
    <col min="12292" max="12297" width="9.140625" style="114" customWidth="1"/>
    <col min="12298" max="12544" width="9.140625" style="114"/>
    <col min="12545" max="12545" width="35" style="114" customWidth="1"/>
    <col min="12546" max="12546" width="19.85546875" style="114" customWidth="1"/>
    <col min="12547" max="12547" width="20.42578125" style="114" customWidth="1"/>
    <col min="12548" max="12553" width="9.140625" style="114" customWidth="1"/>
    <col min="12554" max="12800" width="9.140625" style="114"/>
    <col min="12801" max="12801" width="35" style="114" customWidth="1"/>
    <col min="12802" max="12802" width="19.85546875" style="114" customWidth="1"/>
    <col min="12803" max="12803" width="20.42578125" style="114" customWidth="1"/>
    <col min="12804" max="12809" width="9.140625" style="114" customWidth="1"/>
    <col min="12810" max="13056" width="9.140625" style="114"/>
    <col min="13057" max="13057" width="35" style="114" customWidth="1"/>
    <col min="13058" max="13058" width="19.85546875" style="114" customWidth="1"/>
    <col min="13059" max="13059" width="20.42578125" style="114" customWidth="1"/>
    <col min="13060" max="13065" width="9.140625" style="114" customWidth="1"/>
    <col min="13066" max="13312" width="9.140625" style="114"/>
    <col min="13313" max="13313" width="35" style="114" customWidth="1"/>
    <col min="13314" max="13314" width="19.85546875" style="114" customWidth="1"/>
    <col min="13315" max="13315" width="20.42578125" style="114" customWidth="1"/>
    <col min="13316" max="13321" width="9.140625" style="114" customWidth="1"/>
    <col min="13322" max="13568" width="9.140625" style="114"/>
    <col min="13569" max="13569" width="35" style="114" customWidth="1"/>
    <col min="13570" max="13570" width="19.85546875" style="114" customWidth="1"/>
    <col min="13571" max="13571" width="20.42578125" style="114" customWidth="1"/>
    <col min="13572" max="13577" width="9.140625" style="114" customWidth="1"/>
    <col min="13578" max="13824" width="9.140625" style="114"/>
    <col min="13825" max="13825" width="35" style="114" customWidth="1"/>
    <col min="13826" max="13826" width="19.85546875" style="114" customWidth="1"/>
    <col min="13827" max="13827" width="20.42578125" style="114" customWidth="1"/>
    <col min="13828" max="13833" width="9.140625" style="114" customWidth="1"/>
    <col min="13834" max="14080" width="9.140625" style="114"/>
    <col min="14081" max="14081" width="35" style="114" customWidth="1"/>
    <col min="14082" max="14082" width="19.85546875" style="114" customWidth="1"/>
    <col min="14083" max="14083" width="20.42578125" style="114" customWidth="1"/>
    <col min="14084" max="14089" width="9.140625" style="114" customWidth="1"/>
    <col min="14090" max="14336" width="9.140625" style="114"/>
    <col min="14337" max="14337" width="35" style="114" customWidth="1"/>
    <col min="14338" max="14338" width="19.85546875" style="114" customWidth="1"/>
    <col min="14339" max="14339" width="20.42578125" style="114" customWidth="1"/>
    <col min="14340" max="14345" width="9.140625" style="114" customWidth="1"/>
    <col min="14346" max="14592" width="9.140625" style="114"/>
    <col min="14593" max="14593" width="35" style="114" customWidth="1"/>
    <col min="14594" max="14594" width="19.85546875" style="114" customWidth="1"/>
    <col min="14595" max="14595" width="20.42578125" style="114" customWidth="1"/>
    <col min="14596" max="14601" width="9.140625" style="114" customWidth="1"/>
    <col min="14602" max="14848" width="9.140625" style="114"/>
    <col min="14849" max="14849" width="35" style="114" customWidth="1"/>
    <col min="14850" max="14850" width="19.85546875" style="114" customWidth="1"/>
    <col min="14851" max="14851" width="20.42578125" style="114" customWidth="1"/>
    <col min="14852" max="14857" width="9.140625" style="114" customWidth="1"/>
    <col min="14858" max="15104" width="9.140625" style="114"/>
    <col min="15105" max="15105" width="35" style="114" customWidth="1"/>
    <col min="15106" max="15106" width="19.85546875" style="114" customWidth="1"/>
    <col min="15107" max="15107" width="20.42578125" style="114" customWidth="1"/>
    <col min="15108" max="15113" width="9.140625" style="114" customWidth="1"/>
    <col min="15114" max="15360" width="9.140625" style="114"/>
    <col min="15361" max="15361" width="35" style="114" customWidth="1"/>
    <col min="15362" max="15362" width="19.85546875" style="114" customWidth="1"/>
    <col min="15363" max="15363" width="20.42578125" style="114" customWidth="1"/>
    <col min="15364" max="15369" width="9.140625" style="114" customWidth="1"/>
    <col min="15370" max="15616" width="9.140625" style="114"/>
    <col min="15617" max="15617" width="35" style="114" customWidth="1"/>
    <col min="15618" max="15618" width="19.85546875" style="114" customWidth="1"/>
    <col min="15619" max="15619" width="20.42578125" style="114" customWidth="1"/>
    <col min="15620" max="15625" width="9.140625" style="114" customWidth="1"/>
    <col min="15626" max="15872" width="9.140625" style="114"/>
    <col min="15873" max="15873" width="35" style="114" customWidth="1"/>
    <col min="15874" max="15874" width="19.85546875" style="114" customWidth="1"/>
    <col min="15875" max="15875" width="20.42578125" style="114" customWidth="1"/>
    <col min="15876" max="15881" width="9.140625" style="114" customWidth="1"/>
    <col min="15882" max="16128" width="9.140625" style="114"/>
    <col min="16129" max="16129" width="35" style="114" customWidth="1"/>
    <col min="16130" max="16130" width="19.85546875" style="114" customWidth="1"/>
    <col min="16131" max="16131" width="20.42578125" style="114" customWidth="1"/>
    <col min="16132" max="16137" width="9.140625" style="114" customWidth="1"/>
    <col min="16138" max="16384" width="9.140625" style="114"/>
  </cols>
  <sheetData>
    <row r="1" spans="1:9" customFormat="1" ht="15.75" customHeight="1">
      <c r="A1" s="543" t="s">
        <v>734</v>
      </c>
      <c r="B1" s="543"/>
      <c r="C1" s="543"/>
    </row>
    <row r="2" spans="1:9" customFormat="1" ht="18" customHeight="1">
      <c r="A2" s="456" t="s">
        <v>572</v>
      </c>
      <c r="B2" s="456"/>
      <c r="C2" s="456"/>
      <c r="D2" s="293"/>
      <c r="E2" s="293"/>
    </row>
    <row r="3" spans="1:9" customFormat="1" ht="18" customHeight="1">
      <c r="A3" s="456" t="s">
        <v>1</v>
      </c>
      <c r="B3" s="456"/>
      <c r="C3" s="456"/>
      <c r="D3" s="293"/>
      <c r="E3" s="293"/>
    </row>
    <row r="4" spans="1:9" customFormat="1" ht="18" customHeight="1">
      <c r="A4" s="456" t="s">
        <v>2</v>
      </c>
      <c r="B4" s="456"/>
      <c r="C4" s="456"/>
      <c r="D4" s="293"/>
      <c r="E4" s="293"/>
    </row>
    <row r="5" spans="1:9" customFormat="1" ht="15.75" customHeight="1">
      <c r="A5" s="95"/>
      <c r="B5" s="456" t="s">
        <v>927</v>
      </c>
      <c r="C5" s="456"/>
      <c r="D5" s="293"/>
      <c r="E5" s="293"/>
    </row>
    <row r="6" spans="1:9" customFormat="1" ht="15.75" customHeight="1">
      <c r="A6" s="95"/>
      <c r="B6" s="212"/>
      <c r="C6" s="212"/>
      <c r="D6" s="212"/>
      <c r="E6" s="212"/>
    </row>
    <row r="7" spans="1:9">
      <c r="A7" s="542" t="s">
        <v>573</v>
      </c>
      <c r="B7" s="542"/>
    </row>
    <row r="8" spans="1:9" ht="77.25" customHeight="1">
      <c r="A8" s="537" t="s">
        <v>735</v>
      </c>
      <c r="B8" s="537"/>
      <c r="C8" s="537"/>
    </row>
    <row r="9" spans="1:9">
      <c r="A9" s="457"/>
      <c r="B9" s="457"/>
    </row>
    <row r="10" spans="1:9">
      <c r="B10" s="168" t="s">
        <v>574</v>
      </c>
    </row>
    <row r="11" spans="1:9" ht="25.5" customHeight="1">
      <c r="A11" s="544" t="s">
        <v>575</v>
      </c>
      <c r="B11" s="546" t="s">
        <v>601</v>
      </c>
      <c r="C11" s="547"/>
    </row>
    <row r="12" spans="1:9" ht="27.75" customHeight="1">
      <c r="A12" s="545"/>
      <c r="B12" s="299" t="s">
        <v>602</v>
      </c>
      <c r="C12" s="299" t="s">
        <v>736</v>
      </c>
      <c r="E12" s="541"/>
      <c r="F12" s="541"/>
      <c r="G12" s="541"/>
    </row>
    <row r="13" spans="1:9" s="172" customFormat="1" ht="18" hidden="1" customHeight="1">
      <c r="A13" s="170"/>
      <c r="B13" s="171"/>
      <c r="H13" s="296"/>
    </row>
    <row r="14" spans="1:9" ht="21" customHeight="1">
      <c r="A14" s="177" t="s">
        <v>577</v>
      </c>
      <c r="B14" s="183">
        <v>105.29</v>
      </c>
      <c r="C14" s="183">
        <v>105.29</v>
      </c>
      <c r="H14" s="176"/>
      <c r="I14" s="176"/>
    </row>
    <row r="15" spans="1:9" ht="21" customHeight="1">
      <c r="A15" s="177" t="s">
        <v>578</v>
      </c>
      <c r="B15" s="183">
        <v>113.35</v>
      </c>
      <c r="C15" s="183">
        <v>113.35</v>
      </c>
      <c r="H15" s="176"/>
      <c r="I15" s="176"/>
    </row>
    <row r="16" spans="1:9" ht="21" customHeight="1">
      <c r="A16" s="177" t="s">
        <v>579</v>
      </c>
      <c r="B16" s="183">
        <v>130.96</v>
      </c>
      <c r="C16" s="183">
        <v>130.96</v>
      </c>
      <c r="H16" s="176"/>
      <c r="I16" s="176"/>
    </row>
    <row r="17" spans="1:9" ht="21" customHeight="1">
      <c r="A17" s="177" t="s">
        <v>580</v>
      </c>
      <c r="B17" s="174">
        <v>111.61</v>
      </c>
      <c r="C17" s="174">
        <v>111.61</v>
      </c>
      <c r="H17" s="176"/>
      <c r="I17" s="176"/>
    </row>
    <row r="18" spans="1:9" ht="19.5" customHeight="1">
      <c r="A18" s="179" t="s">
        <v>440</v>
      </c>
      <c r="B18" s="180">
        <f>SUM(B13:B17)</f>
        <v>461.21000000000004</v>
      </c>
      <c r="C18" s="180">
        <f>SUM(C13:C17)</f>
        <v>461.21000000000004</v>
      </c>
      <c r="D18" s="180"/>
      <c r="E18" s="180"/>
      <c r="F18" s="180"/>
      <c r="G18" s="180"/>
      <c r="H18" s="180"/>
      <c r="I18" s="298"/>
    </row>
  </sheetData>
  <mergeCells count="11">
    <mergeCell ref="A7:B7"/>
    <mergeCell ref="A1:C1"/>
    <mergeCell ref="A2:C2"/>
    <mergeCell ref="A3:C3"/>
    <mergeCell ref="A4:C4"/>
    <mergeCell ref="B5:C5"/>
    <mergeCell ref="A8:C8"/>
    <mergeCell ref="A9:B9"/>
    <mergeCell ref="A11:A12"/>
    <mergeCell ref="B11:C11"/>
    <mergeCell ref="E12:G12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19"/>
  <sheetViews>
    <sheetView view="pageBreakPreview" zoomScale="60" workbookViewId="0">
      <selection sqref="A1:F1"/>
    </sheetView>
  </sheetViews>
  <sheetFormatPr defaultRowHeight="15.75"/>
  <cols>
    <col min="1" max="1" width="40.85546875" style="114" customWidth="1"/>
    <col min="2" max="2" width="41.85546875" style="114" customWidth="1"/>
    <col min="3" max="3" width="9" style="114" hidden="1" customWidth="1"/>
    <col min="4" max="4" width="9.140625" style="114" hidden="1" customWidth="1"/>
    <col min="5" max="6" width="0" style="114" hidden="1" customWidth="1"/>
    <col min="7" max="256" width="9.140625" style="114"/>
    <col min="257" max="257" width="40.85546875" style="114" customWidth="1"/>
    <col min="258" max="258" width="41.85546875" style="114" customWidth="1"/>
    <col min="259" max="262" width="0" style="114" hidden="1" customWidth="1"/>
    <col min="263" max="512" width="9.140625" style="114"/>
    <col min="513" max="513" width="40.85546875" style="114" customWidth="1"/>
    <col min="514" max="514" width="41.85546875" style="114" customWidth="1"/>
    <col min="515" max="518" width="0" style="114" hidden="1" customWidth="1"/>
    <col min="519" max="768" width="9.140625" style="114"/>
    <col min="769" max="769" width="40.85546875" style="114" customWidth="1"/>
    <col min="770" max="770" width="41.85546875" style="114" customWidth="1"/>
    <col min="771" max="774" width="0" style="114" hidden="1" customWidth="1"/>
    <col min="775" max="1024" width="9.140625" style="114"/>
    <col min="1025" max="1025" width="40.85546875" style="114" customWidth="1"/>
    <col min="1026" max="1026" width="41.85546875" style="114" customWidth="1"/>
    <col min="1027" max="1030" width="0" style="114" hidden="1" customWidth="1"/>
    <col min="1031" max="1280" width="9.140625" style="114"/>
    <col min="1281" max="1281" width="40.85546875" style="114" customWidth="1"/>
    <col min="1282" max="1282" width="41.85546875" style="114" customWidth="1"/>
    <col min="1283" max="1286" width="0" style="114" hidden="1" customWidth="1"/>
    <col min="1287" max="1536" width="9.140625" style="114"/>
    <col min="1537" max="1537" width="40.85546875" style="114" customWidth="1"/>
    <col min="1538" max="1538" width="41.85546875" style="114" customWidth="1"/>
    <col min="1539" max="1542" width="0" style="114" hidden="1" customWidth="1"/>
    <col min="1543" max="1792" width="9.140625" style="114"/>
    <col min="1793" max="1793" width="40.85546875" style="114" customWidth="1"/>
    <col min="1794" max="1794" width="41.85546875" style="114" customWidth="1"/>
    <col min="1795" max="1798" width="0" style="114" hidden="1" customWidth="1"/>
    <col min="1799" max="2048" width="9.140625" style="114"/>
    <col min="2049" max="2049" width="40.85546875" style="114" customWidth="1"/>
    <col min="2050" max="2050" width="41.85546875" style="114" customWidth="1"/>
    <col min="2051" max="2054" width="0" style="114" hidden="1" customWidth="1"/>
    <col min="2055" max="2304" width="9.140625" style="114"/>
    <col min="2305" max="2305" width="40.85546875" style="114" customWidth="1"/>
    <col min="2306" max="2306" width="41.85546875" style="114" customWidth="1"/>
    <col min="2307" max="2310" width="0" style="114" hidden="1" customWidth="1"/>
    <col min="2311" max="2560" width="9.140625" style="114"/>
    <col min="2561" max="2561" width="40.85546875" style="114" customWidth="1"/>
    <col min="2562" max="2562" width="41.85546875" style="114" customWidth="1"/>
    <col min="2563" max="2566" width="0" style="114" hidden="1" customWidth="1"/>
    <col min="2567" max="2816" width="9.140625" style="114"/>
    <col min="2817" max="2817" width="40.85546875" style="114" customWidth="1"/>
    <col min="2818" max="2818" width="41.85546875" style="114" customWidth="1"/>
    <col min="2819" max="2822" width="0" style="114" hidden="1" customWidth="1"/>
    <col min="2823" max="3072" width="9.140625" style="114"/>
    <col min="3073" max="3073" width="40.85546875" style="114" customWidth="1"/>
    <col min="3074" max="3074" width="41.85546875" style="114" customWidth="1"/>
    <col min="3075" max="3078" width="0" style="114" hidden="1" customWidth="1"/>
    <col min="3079" max="3328" width="9.140625" style="114"/>
    <col min="3329" max="3329" width="40.85546875" style="114" customWidth="1"/>
    <col min="3330" max="3330" width="41.85546875" style="114" customWidth="1"/>
    <col min="3331" max="3334" width="0" style="114" hidden="1" customWidth="1"/>
    <col min="3335" max="3584" width="9.140625" style="114"/>
    <col min="3585" max="3585" width="40.85546875" style="114" customWidth="1"/>
    <col min="3586" max="3586" width="41.85546875" style="114" customWidth="1"/>
    <col min="3587" max="3590" width="0" style="114" hidden="1" customWidth="1"/>
    <col min="3591" max="3840" width="9.140625" style="114"/>
    <col min="3841" max="3841" width="40.85546875" style="114" customWidth="1"/>
    <col min="3842" max="3842" width="41.85546875" style="114" customWidth="1"/>
    <col min="3843" max="3846" width="0" style="114" hidden="1" customWidth="1"/>
    <col min="3847" max="4096" width="9.140625" style="114"/>
    <col min="4097" max="4097" width="40.85546875" style="114" customWidth="1"/>
    <col min="4098" max="4098" width="41.85546875" style="114" customWidth="1"/>
    <col min="4099" max="4102" width="0" style="114" hidden="1" customWidth="1"/>
    <col min="4103" max="4352" width="9.140625" style="114"/>
    <col min="4353" max="4353" width="40.85546875" style="114" customWidth="1"/>
    <col min="4354" max="4354" width="41.85546875" style="114" customWidth="1"/>
    <col min="4355" max="4358" width="0" style="114" hidden="1" customWidth="1"/>
    <col min="4359" max="4608" width="9.140625" style="114"/>
    <col min="4609" max="4609" width="40.85546875" style="114" customWidth="1"/>
    <col min="4610" max="4610" width="41.85546875" style="114" customWidth="1"/>
    <col min="4611" max="4614" width="0" style="114" hidden="1" customWidth="1"/>
    <col min="4615" max="4864" width="9.140625" style="114"/>
    <col min="4865" max="4865" width="40.85546875" style="114" customWidth="1"/>
    <col min="4866" max="4866" width="41.85546875" style="114" customWidth="1"/>
    <col min="4867" max="4870" width="0" style="114" hidden="1" customWidth="1"/>
    <col min="4871" max="5120" width="9.140625" style="114"/>
    <col min="5121" max="5121" width="40.85546875" style="114" customWidth="1"/>
    <col min="5122" max="5122" width="41.85546875" style="114" customWidth="1"/>
    <col min="5123" max="5126" width="0" style="114" hidden="1" customWidth="1"/>
    <col min="5127" max="5376" width="9.140625" style="114"/>
    <col min="5377" max="5377" width="40.85546875" style="114" customWidth="1"/>
    <col min="5378" max="5378" width="41.85546875" style="114" customWidth="1"/>
    <col min="5379" max="5382" width="0" style="114" hidden="1" customWidth="1"/>
    <col min="5383" max="5632" width="9.140625" style="114"/>
    <col min="5633" max="5633" width="40.85546875" style="114" customWidth="1"/>
    <col min="5634" max="5634" width="41.85546875" style="114" customWidth="1"/>
    <col min="5635" max="5638" width="0" style="114" hidden="1" customWidth="1"/>
    <col min="5639" max="5888" width="9.140625" style="114"/>
    <col min="5889" max="5889" width="40.85546875" style="114" customWidth="1"/>
    <col min="5890" max="5890" width="41.85546875" style="114" customWidth="1"/>
    <col min="5891" max="5894" width="0" style="114" hidden="1" customWidth="1"/>
    <col min="5895" max="6144" width="9.140625" style="114"/>
    <col min="6145" max="6145" width="40.85546875" style="114" customWidth="1"/>
    <col min="6146" max="6146" width="41.85546875" style="114" customWidth="1"/>
    <col min="6147" max="6150" width="0" style="114" hidden="1" customWidth="1"/>
    <col min="6151" max="6400" width="9.140625" style="114"/>
    <col min="6401" max="6401" width="40.85546875" style="114" customWidth="1"/>
    <col min="6402" max="6402" width="41.85546875" style="114" customWidth="1"/>
    <col min="6403" max="6406" width="0" style="114" hidden="1" customWidth="1"/>
    <col min="6407" max="6656" width="9.140625" style="114"/>
    <col min="6657" max="6657" width="40.85546875" style="114" customWidth="1"/>
    <col min="6658" max="6658" width="41.85546875" style="114" customWidth="1"/>
    <col min="6659" max="6662" width="0" style="114" hidden="1" customWidth="1"/>
    <col min="6663" max="6912" width="9.140625" style="114"/>
    <col min="6913" max="6913" width="40.85546875" style="114" customWidth="1"/>
    <col min="6914" max="6914" width="41.85546875" style="114" customWidth="1"/>
    <col min="6915" max="6918" width="0" style="114" hidden="1" customWidth="1"/>
    <col min="6919" max="7168" width="9.140625" style="114"/>
    <col min="7169" max="7169" width="40.85546875" style="114" customWidth="1"/>
    <col min="7170" max="7170" width="41.85546875" style="114" customWidth="1"/>
    <col min="7171" max="7174" width="0" style="114" hidden="1" customWidth="1"/>
    <col min="7175" max="7424" width="9.140625" style="114"/>
    <col min="7425" max="7425" width="40.85546875" style="114" customWidth="1"/>
    <col min="7426" max="7426" width="41.85546875" style="114" customWidth="1"/>
    <col min="7427" max="7430" width="0" style="114" hidden="1" customWidth="1"/>
    <col min="7431" max="7680" width="9.140625" style="114"/>
    <col min="7681" max="7681" width="40.85546875" style="114" customWidth="1"/>
    <col min="7682" max="7682" width="41.85546875" style="114" customWidth="1"/>
    <col min="7683" max="7686" width="0" style="114" hidden="1" customWidth="1"/>
    <col min="7687" max="7936" width="9.140625" style="114"/>
    <col min="7937" max="7937" width="40.85546875" style="114" customWidth="1"/>
    <col min="7938" max="7938" width="41.85546875" style="114" customWidth="1"/>
    <col min="7939" max="7942" width="0" style="114" hidden="1" customWidth="1"/>
    <col min="7943" max="8192" width="9.140625" style="114"/>
    <col min="8193" max="8193" width="40.85546875" style="114" customWidth="1"/>
    <col min="8194" max="8194" width="41.85546875" style="114" customWidth="1"/>
    <col min="8195" max="8198" width="0" style="114" hidden="1" customWidth="1"/>
    <col min="8199" max="8448" width="9.140625" style="114"/>
    <col min="8449" max="8449" width="40.85546875" style="114" customWidth="1"/>
    <col min="8450" max="8450" width="41.85546875" style="114" customWidth="1"/>
    <col min="8451" max="8454" width="0" style="114" hidden="1" customWidth="1"/>
    <col min="8455" max="8704" width="9.140625" style="114"/>
    <col min="8705" max="8705" width="40.85546875" style="114" customWidth="1"/>
    <col min="8706" max="8706" width="41.85546875" style="114" customWidth="1"/>
    <col min="8707" max="8710" width="0" style="114" hidden="1" customWidth="1"/>
    <col min="8711" max="8960" width="9.140625" style="114"/>
    <col min="8961" max="8961" width="40.85546875" style="114" customWidth="1"/>
    <col min="8962" max="8962" width="41.85546875" style="114" customWidth="1"/>
    <col min="8963" max="8966" width="0" style="114" hidden="1" customWidth="1"/>
    <col min="8967" max="9216" width="9.140625" style="114"/>
    <col min="9217" max="9217" width="40.85546875" style="114" customWidth="1"/>
    <col min="9218" max="9218" width="41.85546875" style="114" customWidth="1"/>
    <col min="9219" max="9222" width="0" style="114" hidden="1" customWidth="1"/>
    <col min="9223" max="9472" width="9.140625" style="114"/>
    <col min="9473" max="9473" width="40.85546875" style="114" customWidth="1"/>
    <col min="9474" max="9474" width="41.85546875" style="114" customWidth="1"/>
    <col min="9475" max="9478" width="0" style="114" hidden="1" customWidth="1"/>
    <col min="9479" max="9728" width="9.140625" style="114"/>
    <col min="9729" max="9729" width="40.85546875" style="114" customWidth="1"/>
    <col min="9730" max="9730" width="41.85546875" style="114" customWidth="1"/>
    <col min="9731" max="9734" width="0" style="114" hidden="1" customWidth="1"/>
    <col min="9735" max="9984" width="9.140625" style="114"/>
    <col min="9985" max="9985" width="40.85546875" style="114" customWidth="1"/>
    <col min="9986" max="9986" width="41.85546875" style="114" customWidth="1"/>
    <col min="9987" max="9990" width="0" style="114" hidden="1" customWidth="1"/>
    <col min="9991" max="10240" width="9.140625" style="114"/>
    <col min="10241" max="10241" width="40.85546875" style="114" customWidth="1"/>
    <col min="10242" max="10242" width="41.85546875" style="114" customWidth="1"/>
    <col min="10243" max="10246" width="0" style="114" hidden="1" customWidth="1"/>
    <col min="10247" max="10496" width="9.140625" style="114"/>
    <col min="10497" max="10497" width="40.85546875" style="114" customWidth="1"/>
    <col min="10498" max="10498" width="41.85546875" style="114" customWidth="1"/>
    <col min="10499" max="10502" width="0" style="114" hidden="1" customWidth="1"/>
    <col min="10503" max="10752" width="9.140625" style="114"/>
    <col min="10753" max="10753" width="40.85546875" style="114" customWidth="1"/>
    <col min="10754" max="10754" width="41.85546875" style="114" customWidth="1"/>
    <col min="10755" max="10758" width="0" style="114" hidden="1" customWidth="1"/>
    <col min="10759" max="11008" width="9.140625" style="114"/>
    <col min="11009" max="11009" width="40.85546875" style="114" customWidth="1"/>
    <col min="11010" max="11010" width="41.85546875" style="114" customWidth="1"/>
    <col min="11011" max="11014" width="0" style="114" hidden="1" customWidth="1"/>
    <col min="11015" max="11264" width="9.140625" style="114"/>
    <col min="11265" max="11265" width="40.85546875" style="114" customWidth="1"/>
    <col min="11266" max="11266" width="41.85546875" style="114" customWidth="1"/>
    <col min="11267" max="11270" width="0" style="114" hidden="1" customWidth="1"/>
    <col min="11271" max="11520" width="9.140625" style="114"/>
    <col min="11521" max="11521" width="40.85546875" style="114" customWidth="1"/>
    <col min="11522" max="11522" width="41.85546875" style="114" customWidth="1"/>
    <col min="11523" max="11526" width="0" style="114" hidden="1" customWidth="1"/>
    <col min="11527" max="11776" width="9.140625" style="114"/>
    <col min="11777" max="11777" width="40.85546875" style="114" customWidth="1"/>
    <col min="11778" max="11778" width="41.85546875" style="114" customWidth="1"/>
    <col min="11779" max="11782" width="0" style="114" hidden="1" customWidth="1"/>
    <col min="11783" max="12032" width="9.140625" style="114"/>
    <col min="12033" max="12033" width="40.85546875" style="114" customWidth="1"/>
    <col min="12034" max="12034" width="41.85546875" style="114" customWidth="1"/>
    <col min="12035" max="12038" width="0" style="114" hidden="1" customWidth="1"/>
    <col min="12039" max="12288" width="9.140625" style="114"/>
    <col min="12289" max="12289" width="40.85546875" style="114" customWidth="1"/>
    <col min="12290" max="12290" width="41.85546875" style="114" customWidth="1"/>
    <col min="12291" max="12294" width="0" style="114" hidden="1" customWidth="1"/>
    <col min="12295" max="12544" width="9.140625" style="114"/>
    <col min="12545" max="12545" width="40.85546875" style="114" customWidth="1"/>
    <col min="12546" max="12546" width="41.85546875" style="114" customWidth="1"/>
    <col min="12547" max="12550" width="0" style="114" hidden="1" customWidth="1"/>
    <col min="12551" max="12800" width="9.140625" style="114"/>
    <col min="12801" max="12801" width="40.85546875" style="114" customWidth="1"/>
    <col min="12802" max="12802" width="41.85546875" style="114" customWidth="1"/>
    <col min="12803" max="12806" width="0" style="114" hidden="1" customWidth="1"/>
    <col min="12807" max="13056" width="9.140625" style="114"/>
    <col min="13057" max="13057" width="40.85546875" style="114" customWidth="1"/>
    <col min="13058" max="13058" width="41.85546875" style="114" customWidth="1"/>
    <col min="13059" max="13062" width="0" style="114" hidden="1" customWidth="1"/>
    <col min="13063" max="13312" width="9.140625" style="114"/>
    <col min="13313" max="13313" width="40.85546875" style="114" customWidth="1"/>
    <col min="13314" max="13314" width="41.85546875" style="114" customWidth="1"/>
    <col min="13315" max="13318" width="0" style="114" hidden="1" customWidth="1"/>
    <col min="13319" max="13568" width="9.140625" style="114"/>
    <col min="13569" max="13569" width="40.85546875" style="114" customWidth="1"/>
    <col min="13570" max="13570" width="41.85546875" style="114" customWidth="1"/>
    <col min="13571" max="13574" width="0" style="114" hidden="1" customWidth="1"/>
    <col min="13575" max="13824" width="9.140625" style="114"/>
    <col min="13825" max="13825" width="40.85546875" style="114" customWidth="1"/>
    <col min="13826" max="13826" width="41.85546875" style="114" customWidth="1"/>
    <col min="13827" max="13830" width="0" style="114" hidden="1" customWidth="1"/>
    <col min="13831" max="14080" width="9.140625" style="114"/>
    <col min="14081" max="14081" width="40.85546875" style="114" customWidth="1"/>
    <col min="14082" max="14082" width="41.85546875" style="114" customWidth="1"/>
    <col min="14083" max="14086" width="0" style="114" hidden="1" customWidth="1"/>
    <col min="14087" max="14336" width="9.140625" style="114"/>
    <col min="14337" max="14337" width="40.85546875" style="114" customWidth="1"/>
    <col min="14338" max="14338" width="41.85546875" style="114" customWidth="1"/>
    <col min="14339" max="14342" width="0" style="114" hidden="1" customWidth="1"/>
    <col min="14343" max="14592" width="9.140625" style="114"/>
    <col min="14593" max="14593" width="40.85546875" style="114" customWidth="1"/>
    <col min="14594" max="14594" width="41.85546875" style="114" customWidth="1"/>
    <col min="14595" max="14598" width="0" style="114" hidden="1" customWidth="1"/>
    <col min="14599" max="14848" width="9.140625" style="114"/>
    <col min="14849" max="14849" width="40.85546875" style="114" customWidth="1"/>
    <col min="14850" max="14850" width="41.85546875" style="114" customWidth="1"/>
    <col min="14851" max="14854" width="0" style="114" hidden="1" customWidth="1"/>
    <col min="14855" max="15104" width="9.140625" style="114"/>
    <col min="15105" max="15105" width="40.85546875" style="114" customWidth="1"/>
    <col min="15106" max="15106" width="41.85546875" style="114" customWidth="1"/>
    <col min="15107" max="15110" width="0" style="114" hidden="1" customWidth="1"/>
    <col min="15111" max="15360" width="9.140625" style="114"/>
    <col min="15361" max="15361" width="40.85546875" style="114" customWidth="1"/>
    <col min="15362" max="15362" width="41.85546875" style="114" customWidth="1"/>
    <col min="15363" max="15366" width="0" style="114" hidden="1" customWidth="1"/>
    <col min="15367" max="15616" width="9.140625" style="114"/>
    <col min="15617" max="15617" width="40.85546875" style="114" customWidth="1"/>
    <col min="15618" max="15618" width="41.85546875" style="114" customWidth="1"/>
    <col min="15619" max="15622" width="0" style="114" hidden="1" customWidth="1"/>
    <col min="15623" max="15872" width="9.140625" style="114"/>
    <col min="15873" max="15873" width="40.85546875" style="114" customWidth="1"/>
    <col min="15874" max="15874" width="41.85546875" style="114" customWidth="1"/>
    <col min="15875" max="15878" width="0" style="114" hidden="1" customWidth="1"/>
    <col min="15879" max="16128" width="9.140625" style="114"/>
    <col min="16129" max="16129" width="40.85546875" style="114" customWidth="1"/>
    <col min="16130" max="16130" width="41.85546875" style="114" customWidth="1"/>
    <col min="16131" max="16134" width="0" style="114" hidden="1" customWidth="1"/>
    <col min="16135" max="16384" width="9.140625" style="114"/>
  </cols>
  <sheetData>
    <row r="1" spans="1:7" customFormat="1" ht="15.75" customHeight="1">
      <c r="A1" s="543" t="s">
        <v>737</v>
      </c>
      <c r="B1" s="543"/>
      <c r="C1" s="543"/>
      <c r="D1" s="543"/>
      <c r="E1" s="543"/>
      <c r="F1" s="543"/>
    </row>
    <row r="2" spans="1:7" customFormat="1" ht="18" customHeight="1">
      <c r="A2" s="456" t="s">
        <v>433</v>
      </c>
      <c r="B2" s="456"/>
      <c r="C2" s="456"/>
      <c r="D2" s="456"/>
      <c r="E2" s="456"/>
    </row>
    <row r="3" spans="1:7" customFormat="1" ht="18" customHeight="1">
      <c r="A3" s="456" t="s">
        <v>1</v>
      </c>
      <c r="B3" s="456"/>
      <c r="C3" s="456"/>
      <c r="D3" s="456"/>
      <c r="E3" s="456"/>
    </row>
    <row r="4" spans="1:7" customFormat="1" ht="18" customHeight="1">
      <c r="A4" s="456" t="s">
        <v>453</v>
      </c>
      <c r="B4" s="456"/>
      <c r="C4" s="456"/>
      <c r="D4" s="456"/>
      <c r="E4" s="456"/>
    </row>
    <row r="5" spans="1:7" customFormat="1" ht="15.75" customHeight="1">
      <c r="A5" s="95"/>
      <c r="B5" s="456" t="s">
        <v>927</v>
      </c>
      <c r="C5" s="456"/>
      <c r="D5" s="456"/>
      <c r="E5" s="456"/>
    </row>
    <row r="6" spans="1:7" ht="20.25" customHeight="1">
      <c r="B6" s="199"/>
      <c r="C6" s="199"/>
      <c r="D6" s="199"/>
    </row>
    <row r="7" spans="1:7">
      <c r="A7" s="542" t="s">
        <v>573</v>
      </c>
      <c r="B7" s="542"/>
      <c r="C7" s="542"/>
      <c r="D7" s="300"/>
      <c r="E7" s="300"/>
      <c r="F7" s="300"/>
      <c r="G7" s="300"/>
    </row>
    <row r="8" spans="1:7" ht="32.25" customHeight="1">
      <c r="A8" s="548" t="s">
        <v>738</v>
      </c>
      <c r="B8" s="548"/>
      <c r="C8" s="548"/>
      <c r="D8" s="201"/>
      <c r="E8" s="201"/>
      <c r="F8" s="201"/>
      <c r="G8" s="201"/>
    </row>
    <row r="9" spans="1:7">
      <c r="A9" s="457"/>
      <c r="B9" s="457"/>
      <c r="C9" s="457"/>
      <c r="D9" s="201"/>
      <c r="E9" s="201"/>
      <c r="F9" s="201"/>
      <c r="G9" s="201"/>
    </row>
    <row r="10" spans="1:7">
      <c r="B10" s="202" t="s">
        <v>583</v>
      </c>
    </row>
    <row r="11" spans="1:7" ht="16.5" customHeight="1">
      <c r="A11" s="538" t="s">
        <v>4</v>
      </c>
      <c r="B11" s="538" t="s">
        <v>10</v>
      </c>
    </row>
    <row r="12" spans="1:7" ht="1.5" customHeight="1">
      <c r="A12" s="540"/>
      <c r="B12" s="540"/>
    </row>
    <row r="13" spans="1:7" ht="15.75" hidden="1" customHeight="1">
      <c r="A13" s="169" t="s">
        <v>584</v>
      </c>
      <c r="B13" s="301"/>
    </row>
    <row r="14" spans="1:7" s="176" customFormat="1" ht="16.5" customHeight="1">
      <c r="A14" s="203" t="s">
        <v>576</v>
      </c>
      <c r="B14" s="302">
        <v>81.400000000000006</v>
      </c>
    </row>
    <row r="15" spans="1:7" ht="15" customHeight="1">
      <c r="A15" s="169" t="s">
        <v>577</v>
      </c>
      <c r="B15" s="302">
        <v>81.400000000000006</v>
      </c>
    </row>
    <row r="16" spans="1:7" ht="15" customHeight="1">
      <c r="A16" s="169" t="s">
        <v>578</v>
      </c>
      <c r="B16" s="302">
        <v>81.400000000000006</v>
      </c>
    </row>
    <row r="17" spans="1:2" ht="16.5" customHeight="1">
      <c r="A17" s="169" t="s">
        <v>579</v>
      </c>
      <c r="B17" s="302">
        <v>62.7</v>
      </c>
    </row>
    <row r="18" spans="1:2" ht="17.25" customHeight="1">
      <c r="A18" s="169" t="s">
        <v>580</v>
      </c>
      <c r="B18" s="302">
        <v>62.7</v>
      </c>
    </row>
    <row r="19" spans="1:2" ht="19.5" customHeight="1">
      <c r="A19" s="204" t="s">
        <v>440</v>
      </c>
      <c r="B19" s="303">
        <f>SUM(B13:B18)</f>
        <v>369.6</v>
      </c>
    </row>
  </sheetData>
  <mergeCells count="10">
    <mergeCell ref="A8:C8"/>
    <mergeCell ref="A9:C9"/>
    <mergeCell ref="A11:A12"/>
    <mergeCell ref="B11:B12"/>
    <mergeCell ref="A1:F1"/>
    <mergeCell ref="A2:E2"/>
    <mergeCell ref="A3:E3"/>
    <mergeCell ref="A4:E4"/>
    <mergeCell ref="B5:E5"/>
    <mergeCell ref="A7:C7"/>
  </mergeCells>
  <pageMargins left="1.02" right="0.3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19"/>
  <sheetViews>
    <sheetView view="pageBreakPreview" zoomScale="60" workbookViewId="0">
      <selection activeCell="J33" sqref="J33"/>
    </sheetView>
  </sheetViews>
  <sheetFormatPr defaultRowHeight="15.75"/>
  <cols>
    <col min="1" max="1" width="40.85546875" style="114" customWidth="1"/>
    <col min="2" max="2" width="19.42578125" style="114" customWidth="1"/>
    <col min="3" max="3" width="19.28515625" style="114" customWidth="1"/>
    <col min="4" max="6" width="9.140625" style="114" customWidth="1"/>
    <col min="7" max="256" width="9.140625" style="114"/>
    <col min="257" max="257" width="40.85546875" style="114" customWidth="1"/>
    <col min="258" max="258" width="19.42578125" style="114" customWidth="1"/>
    <col min="259" max="259" width="19.28515625" style="114" customWidth="1"/>
    <col min="260" max="262" width="9.140625" style="114" customWidth="1"/>
    <col min="263" max="512" width="9.140625" style="114"/>
    <col min="513" max="513" width="40.85546875" style="114" customWidth="1"/>
    <col min="514" max="514" width="19.42578125" style="114" customWidth="1"/>
    <col min="515" max="515" width="19.28515625" style="114" customWidth="1"/>
    <col min="516" max="518" width="9.140625" style="114" customWidth="1"/>
    <col min="519" max="768" width="9.140625" style="114"/>
    <col min="769" max="769" width="40.85546875" style="114" customWidth="1"/>
    <col min="770" max="770" width="19.42578125" style="114" customWidth="1"/>
    <col min="771" max="771" width="19.28515625" style="114" customWidth="1"/>
    <col min="772" max="774" width="9.140625" style="114" customWidth="1"/>
    <col min="775" max="1024" width="9.140625" style="114"/>
    <col min="1025" max="1025" width="40.85546875" style="114" customWidth="1"/>
    <col min="1026" max="1026" width="19.42578125" style="114" customWidth="1"/>
    <col min="1027" max="1027" width="19.28515625" style="114" customWidth="1"/>
    <col min="1028" max="1030" width="9.140625" style="114" customWidth="1"/>
    <col min="1031" max="1280" width="9.140625" style="114"/>
    <col min="1281" max="1281" width="40.85546875" style="114" customWidth="1"/>
    <col min="1282" max="1282" width="19.42578125" style="114" customWidth="1"/>
    <col min="1283" max="1283" width="19.28515625" style="114" customWidth="1"/>
    <col min="1284" max="1286" width="9.140625" style="114" customWidth="1"/>
    <col min="1287" max="1536" width="9.140625" style="114"/>
    <col min="1537" max="1537" width="40.85546875" style="114" customWidth="1"/>
    <col min="1538" max="1538" width="19.42578125" style="114" customWidth="1"/>
    <col min="1539" max="1539" width="19.28515625" style="114" customWidth="1"/>
    <col min="1540" max="1542" width="9.140625" style="114" customWidth="1"/>
    <col min="1543" max="1792" width="9.140625" style="114"/>
    <col min="1793" max="1793" width="40.85546875" style="114" customWidth="1"/>
    <col min="1794" max="1794" width="19.42578125" style="114" customWidth="1"/>
    <col min="1795" max="1795" width="19.28515625" style="114" customWidth="1"/>
    <col min="1796" max="1798" width="9.140625" style="114" customWidth="1"/>
    <col min="1799" max="2048" width="9.140625" style="114"/>
    <col min="2049" max="2049" width="40.85546875" style="114" customWidth="1"/>
    <col min="2050" max="2050" width="19.42578125" style="114" customWidth="1"/>
    <col min="2051" max="2051" width="19.28515625" style="114" customWidth="1"/>
    <col min="2052" max="2054" width="9.140625" style="114" customWidth="1"/>
    <col min="2055" max="2304" width="9.140625" style="114"/>
    <col min="2305" max="2305" width="40.85546875" style="114" customWidth="1"/>
    <col min="2306" max="2306" width="19.42578125" style="114" customWidth="1"/>
    <col min="2307" max="2307" width="19.28515625" style="114" customWidth="1"/>
    <col min="2308" max="2310" width="9.140625" style="114" customWidth="1"/>
    <col min="2311" max="2560" width="9.140625" style="114"/>
    <col min="2561" max="2561" width="40.85546875" style="114" customWidth="1"/>
    <col min="2562" max="2562" width="19.42578125" style="114" customWidth="1"/>
    <col min="2563" max="2563" width="19.28515625" style="114" customWidth="1"/>
    <col min="2564" max="2566" width="9.140625" style="114" customWidth="1"/>
    <col min="2567" max="2816" width="9.140625" style="114"/>
    <col min="2817" max="2817" width="40.85546875" style="114" customWidth="1"/>
    <col min="2818" max="2818" width="19.42578125" style="114" customWidth="1"/>
    <col min="2819" max="2819" width="19.28515625" style="114" customWidth="1"/>
    <col min="2820" max="2822" width="9.140625" style="114" customWidth="1"/>
    <col min="2823" max="3072" width="9.140625" style="114"/>
    <col min="3073" max="3073" width="40.85546875" style="114" customWidth="1"/>
    <col min="3074" max="3074" width="19.42578125" style="114" customWidth="1"/>
    <col min="3075" max="3075" width="19.28515625" style="114" customWidth="1"/>
    <col min="3076" max="3078" width="9.140625" style="114" customWidth="1"/>
    <col min="3079" max="3328" width="9.140625" style="114"/>
    <col min="3329" max="3329" width="40.85546875" style="114" customWidth="1"/>
    <col min="3330" max="3330" width="19.42578125" style="114" customWidth="1"/>
    <col min="3331" max="3331" width="19.28515625" style="114" customWidth="1"/>
    <col min="3332" max="3334" width="9.140625" style="114" customWidth="1"/>
    <col min="3335" max="3584" width="9.140625" style="114"/>
    <col min="3585" max="3585" width="40.85546875" style="114" customWidth="1"/>
    <col min="3586" max="3586" width="19.42578125" style="114" customWidth="1"/>
    <col min="3587" max="3587" width="19.28515625" style="114" customWidth="1"/>
    <col min="3588" max="3590" width="9.140625" style="114" customWidth="1"/>
    <col min="3591" max="3840" width="9.140625" style="114"/>
    <col min="3841" max="3841" width="40.85546875" style="114" customWidth="1"/>
    <col min="3842" max="3842" width="19.42578125" style="114" customWidth="1"/>
    <col min="3843" max="3843" width="19.28515625" style="114" customWidth="1"/>
    <col min="3844" max="3846" width="9.140625" style="114" customWidth="1"/>
    <col min="3847" max="4096" width="9.140625" style="114"/>
    <col min="4097" max="4097" width="40.85546875" style="114" customWidth="1"/>
    <col min="4098" max="4098" width="19.42578125" style="114" customWidth="1"/>
    <col min="4099" max="4099" width="19.28515625" style="114" customWidth="1"/>
    <col min="4100" max="4102" width="9.140625" style="114" customWidth="1"/>
    <col min="4103" max="4352" width="9.140625" style="114"/>
    <col min="4353" max="4353" width="40.85546875" style="114" customWidth="1"/>
    <col min="4354" max="4354" width="19.42578125" style="114" customWidth="1"/>
    <col min="4355" max="4355" width="19.28515625" style="114" customWidth="1"/>
    <col min="4356" max="4358" width="9.140625" style="114" customWidth="1"/>
    <col min="4359" max="4608" width="9.140625" style="114"/>
    <col min="4609" max="4609" width="40.85546875" style="114" customWidth="1"/>
    <col min="4610" max="4610" width="19.42578125" style="114" customWidth="1"/>
    <col min="4611" max="4611" width="19.28515625" style="114" customWidth="1"/>
    <col min="4612" max="4614" width="9.140625" style="114" customWidth="1"/>
    <col min="4615" max="4864" width="9.140625" style="114"/>
    <col min="4865" max="4865" width="40.85546875" style="114" customWidth="1"/>
    <col min="4866" max="4866" width="19.42578125" style="114" customWidth="1"/>
    <col min="4867" max="4867" width="19.28515625" style="114" customWidth="1"/>
    <col min="4868" max="4870" width="9.140625" style="114" customWidth="1"/>
    <col min="4871" max="5120" width="9.140625" style="114"/>
    <col min="5121" max="5121" width="40.85546875" style="114" customWidth="1"/>
    <col min="5122" max="5122" width="19.42578125" style="114" customWidth="1"/>
    <col min="5123" max="5123" width="19.28515625" style="114" customWidth="1"/>
    <col min="5124" max="5126" width="9.140625" style="114" customWidth="1"/>
    <col min="5127" max="5376" width="9.140625" style="114"/>
    <col min="5377" max="5377" width="40.85546875" style="114" customWidth="1"/>
    <col min="5378" max="5378" width="19.42578125" style="114" customWidth="1"/>
    <col min="5379" max="5379" width="19.28515625" style="114" customWidth="1"/>
    <col min="5380" max="5382" width="9.140625" style="114" customWidth="1"/>
    <col min="5383" max="5632" width="9.140625" style="114"/>
    <col min="5633" max="5633" width="40.85546875" style="114" customWidth="1"/>
    <col min="5634" max="5634" width="19.42578125" style="114" customWidth="1"/>
    <col min="5635" max="5635" width="19.28515625" style="114" customWidth="1"/>
    <col min="5636" max="5638" width="9.140625" style="114" customWidth="1"/>
    <col min="5639" max="5888" width="9.140625" style="114"/>
    <col min="5889" max="5889" width="40.85546875" style="114" customWidth="1"/>
    <col min="5890" max="5890" width="19.42578125" style="114" customWidth="1"/>
    <col min="5891" max="5891" width="19.28515625" style="114" customWidth="1"/>
    <col min="5892" max="5894" width="9.140625" style="114" customWidth="1"/>
    <col min="5895" max="6144" width="9.140625" style="114"/>
    <col min="6145" max="6145" width="40.85546875" style="114" customWidth="1"/>
    <col min="6146" max="6146" width="19.42578125" style="114" customWidth="1"/>
    <col min="6147" max="6147" width="19.28515625" style="114" customWidth="1"/>
    <col min="6148" max="6150" width="9.140625" style="114" customWidth="1"/>
    <col min="6151" max="6400" width="9.140625" style="114"/>
    <col min="6401" max="6401" width="40.85546875" style="114" customWidth="1"/>
    <col min="6402" max="6402" width="19.42578125" style="114" customWidth="1"/>
    <col min="6403" max="6403" width="19.28515625" style="114" customWidth="1"/>
    <col min="6404" max="6406" width="9.140625" style="114" customWidth="1"/>
    <col min="6407" max="6656" width="9.140625" style="114"/>
    <col min="6657" max="6657" width="40.85546875" style="114" customWidth="1"/>
    <col min="6658" max="6658" width="19.42578125" style="114" customWidth="1"/>
    <col min="6659" max="6659" width="19.28515625" style="114" customWidth="1"/>
    <col min="6660" max="6662" width="9.140625" style="114" customWidth="1"/>
    <col min="6663" max="6912" width="9.140625" style="114"/>
    <col min="6913" max="6913" width="40.85546875" style="114" customWidth="1"/>
    <col min="6914" max="6914" width="19.42578125" style="114" customWidth="1"/>
    <col min="6915" max="6915" width="19.28515625" style="114" customWidth="1"/>
    <col min="6916" max="6918" width="9.140625" style="114" customWidth="1"/>
    <col min="6919" max="7168" width="9.140625" style="114"/>
    <col min="7169" max="7169" width="40.85546875" style="114" customWidth="1"/>
    <col min="7170" max="7170" width="19.42578125" style="114" customWidth="1"/>
    <col min="7171" max="7171" width="19.28515625" style="114" customWidth="1"/>
    <col min="7172" max="7174" width="9.140625" style="114" customWidth="1"/>
    <col min="7175" max="7424" width="9.140625" style="114"/>
    <col min="7425" max="7425" width="40.85546875" style="114" customWidth="1"/>
    <col min="7426" max="7426" width="19.42578125" style="114" customWidth="1"/>
    <col min="7427" max="7427" width="19.28515625" style="114" customWidth="1"/>
    <col min="7428" max="7430" width="9.140625" style="114" customWidth="1"/>
    <col min="7431" max="7680" width="9.140625" style="114"/>
    <col min="7681" max="7681" width="40.85546875" style="114" customWidth="1"/>
    <col min="7682" max="7682" width="19.42578125" style="114" customWidth="1"/>
    <col min="7683" max="7683" width="19.28515625" style="114" customWidth="1"/>
    <col min="7684" max="7686" width="9.140625" style="114" customWidth="1"/>
    <col min="7687" max="7936" width="9.140625" style="114"/>
    <col min="7937" max="7937" width="40.85546875" style="114" customWidth="1"/>
    <col min="7938" max="7938" width="19.42578125" style="114" customWidth="1"/>
    <col min="7939" max="7939" width="19.28515625" style="114" customWidth="1"/>
    <col min="7940" max="7942" width="9.140625" style="114" customWidth="1"/>
    <col min="7943" max="8192" width="9.140625" style="114"/>
    <col min="8193" max="8193" width="40.85546875" style="114" customWidth="1"/>
    <col min="8194" max="8194" width="19.42578125" style="114" customWidth="1"/>
    <col min="8195" max="8195" width="19.28515625" style="114" customWidth="1"/>
    <col min="8196" max="8198" width="9.140625" style="114" customWidth="1"/>
    <col min="8199" max="8448" width="9.140625" style="114"/>
    <col min="8449" max="8449" width="40.85546875" style="114" customWidth="1"/>
    <col min="8450" max="8450" width="19.42578125" style="114" customWidth="1"/>
    <col min="8451" max="8451" width="19.28515625" style="114" customWidth="1"/>
    <col min="8452" max="8454" width="9.140625" style="114" customWidth="1"/>
    <col min="8455" max="8704" width="9.140625" style="114"/>
    <col min="8705" max="8705" width="40.85546875" style="114" customWidth="1"/>
    <col min="8706" max="8706" width="19.42578125" style="114" customWidth="1"/>
    <col min="8707" max="8707" width="19.28515625" style="114" customWidth="1"/>
    <col min="8708" max="8710" width="9.140625" style="114" customWidth="1"/>
    <col min="8711" max="8960" width="9.140625" style="114"/>
    <col min="8961" max="8961" width="40.85546875" style="114" customWidth="1"/>
    <col min="8962" max="8962" width="19.42578125" style="114" customWidth="1"/>
    <col min="8963" max="8963" width="19.28515625" style="114" customWidth="1"/>
    <col min="8964" max="8966" width="9.140625" style="114" customWidth="1"/>
    <col min="8967" max="9216" width="9.140625" style="114"/>
    <col min="9217" max="9217" width="40.85546875" style="114" customWidth="1"/>
    <col min="9218" max="9218" width="19.42578125" style="114" customWidth="1"/>
    <col min="9219" max="9219" width="19.28515625" style="114" customWidth="1"/>
    <col min="9220" max="9222" width="9.140625" style="114" customWidth="1"/>
    <col min="9223" max="9472" width="9.140625" style="114"/>
    <col min="9473" max="9473" width="40.85546875" style="114" customWidth="1"/>
    <col min="9474" max="9474" width="19.42578125" style="114" customWidth="1"/>
    <col min="9475" max="9475" width="19.28515625" style="114" customWidth="1"/>
    <col min="9476" max="9478" width="9.140625" style="114" customWidth="1"/>
    <col min="9479" max="9728" width="9.140625" style="114"/>
    <col min="9729" max="9729" width="40.85546875" style="114" customWidth="1"/>
    <col min="9730" max="9730" width="19.42578125" style="114" customWidth="1"/>
    <col min="9731" max="9731" width="19.28515625" style="114" customWidth="1"/>
    <col min="9732" max="9734" width="9.140625" style="114" customWidth="1"/>
    <col min="9735" max="9984" width="9.140625" style="114"/>
    <col min="9985" max="9985" width="40.85546875" style="114" customWidth="1"/>
    <col min="9986" max="9986" width="19.42578125" style="114" customWidth="1"/>
    <col min="9987" max="9987" width="19.28515625" style="114" customWidth="1"/>
    <col min="9988" max="9990" width="9.140625" style="114" customWidth="1"/>
    <col min="9991" max="10240" width="9.140625" style="114"/>
    <col min="10241" max="10241" width="40.85546875" style="114" customWidth="1"/>
    <col min="10242" max="10242" width="19.42578125" style="114" customWidth="1"/>
    <col min="10243" max="10243" width="19.28515625" style="114" customWidth="1"/>
    <col min="10244" max="10246" width="9.140625" style="114" customWidth="1"/>
    <col min="10247" max="10496" width="9.140625" style="114"/>
    <col min="10497" max="10497" width="40.85546875" style="114" customWidth="1"/>
    <col min="10498" max="10498" width="19.42578125" style="114" customWidth="1"/>
    <col min="10499" max="10499" width="19.28515625" style="114" customWidth="1"/>
    <col min="10500" max="10502" width="9.140625" style="114" customWidth="1"/>
    <col min="10503" max="10752" width="9.140625" style="114"/>
    <col min="10753" max="10753" width="40.85546875" style="114" customWidth="1"/>
    <col min="10754" max="10754" width="19.42578125" style="114" customWidth="1"/>
    <col min="10755" max="10755" width="19.28515625" style="114" customWidth="1"/>
    <col min="10756" max="10758" width="9.140625" style="114" customWidth="1"/>
    <col min="10759" max="11008" width="9.140625" style="114"/>
    <col min="11009" max="11009" width="40.85546875" style="114" customWidth="1"/>
    <col min="11010" max="11010" width="19.42578125" style="114" customWidth="1"/>
    <col min="11011" max="11011" width="19.28515625" style="114" customWidth="1"/>
    <col min="11012" max="11014" width="9.140625" style="114" customWidth="1"/>
    <col min="11015" max="11264" width="9.140625" style="114"/>
    <col min="11265" max="11265" width="40.85546875" style="114" customWidth="1"/>
    <col min="11266" max="11266" width="19.42578125" style="114" customWidth="1"/>
    <col min="11267" max="11267" width="19.28515625" style="114" customWidth="1"/>
    <col min="11268" max="11270" width="9.140625" style="114" customWidth="1"/>
    <col min="11271" max="11520" width="9.140625" style="114"/>
    <col min="11521" max="11521" width="40.85546875" style="114" customWidth="1"/>
    <col min="11522" max="11522" width="19.42578125" style="114" customWidth="1"/>
    <col min="11523" max="11523" width="19.28515625" style="114" customWidth="1"/>
    <col min="11524" max="11526" width="9.140625" style="114" customWidth="1"/>
    <col min="11527" max="11776" width="9.140625" style="114"/>
    <col min="11777" max="11777" width="40.85546875" style="114" customWidth="1"/>
    <col min="11778" max="11778" width="19.42578125" style="114" customWidth="1"/>
    <col min="11779" max="11779" width="19.28515625" style="114" customWidth="1"/>
    <col min="11780" max="11782" width="9.140625" style="114" customWidth="1"/>
    <col min="11783" max="12032" width="9.140625" style="114"/>
    <col min="12033" max="12033" width="40.85546875" style="114" customWidth="1"/>
    <col min="12034" max="12034" width="19.42578125" style="114" customWidth="1"/>
    <col min="12035" max="12035" width="19.28515625" style="114" customWidth="1"/>
    <col min="12036" max="12038" width="9.140625" style="114" customWidth="1"/>
    <col min="12039" max="12288" width="9.140625" style="114"/>
    <col min="12289" max="12289" width="40.85546875" style="114" customWidth="1"/>
    <col min="12290" max="12290" width="19.42578125" style="114" customWidth="1"/>
    <col min="12291" max="12291" width="19.28515625" style="114" customWidth="1"/>
    <col min="12292" max="12294" width="9.140625" style="114" customWidth="1"/>
    <col min="12295" max="12544" width="9.140625" style="114"/>
    <col min="12545" max="12545" width="40.85546875" style="114" customWidth="1"/>
    <col min="12546" max="12546" width="19.42578125" style="114" customWidth="1"/>
    <col min="12547" max="12547" width="19.28515625" style="114" customWidth="1"/>
    <col min="12548" max="12550" width="9.140625" style="114" customWidth="1"/>
    <col min="12551" max="12800" width="9.140625" style="114"/>
    <col min="12801" max="12801" width="40.85546875" style="114" customWidth="1"/>
    <col min="12802" max="12802" width="19.42578125" style="114" customWidth="1"/>
    <col min="12803" max="12803" width="19.28515625" style="114" customWidth="1"/>
    <col min="12804" max="12806" width="9.140625" style="114" customWidth="1"/>
    <col min="12807" max="13056" width="9.140625" style="114"/>
    <col min="13057" max="13057" width="40.85546875" style="114" customWidth="1"/>
    <col min="13058" max="13058" width="19.42578125" style="114" customWidth="1"/>
    <col min="13059" max="13059" width="19.28515625" style="114" customWidth="1"/>
    <col min="13060" max="13062" width="9.140625" style="114" customWidth="1"/>
    <col min="13063" max="13312" width="9.140625" style="114"/>
    <col min="13313" max="13313" width="40.85546875" style="114" customWidth="1"/>
    <col min="13314" max="13314" width="19.42578125" style="114" customWidth="1"/>
    <col min="13315" max="13315" width="19.28515625" style="114" customWidth="1"/>
    <col min="13316" max="13318" width="9.140625" style="114" customWidth="1"/>
    <col min="13319" max="13568" width="9.140625" style="114"/>
    <col min="13569" max="13569" width="40.85546875" style="114" customWidth="1"/>
    <col min="13570" max="13570" width="19.42578125" style="114" customWidth="1"/>
    <col min="13571" max="13571" width="19.28515625" style="114" customWidth="1"/>
    <col min="13572" max="13574" width="9.140625" style="114" customWidth="1"/>
    <col min="13575" max="13824" width="9.140625" style="114"/>
    <col min="13825" max="13825" width="40.85546875" style="114" customWidth="1"/>
    <col min="13826" max="13826" width="19.42578125" style="114" customWidth="1"/>
    <col min="13827" max="13827" width="19.28515625" style="114" customWidth="1"/>
    <col min="13828" max="13830" width="9.140625" style="114" customWidth="1"/>
    <col min="13831" max="14080" width="9.140625" style="114"/>
    <col min="14081" max="14081" width="40.85546875" style="114" customWidth="1"/>
    <col min="14082" max="14082" width="19.42578125" style="114" customWidth="1"/>
    <col min="14083" max="14083" width="19.28515625" style="114" customWidth="1"/>
    <col min="14084" max="14086" width="9.140625" style="114" customWidth="1"/>
    <col min="14087" max="14336" width="9.140625" style="114"/>
    <col min="14337" max="14337" width="40.85546875" style="114" customWidth="1"/>
    <col min="14338" max="14338" width="19.42578125" style="114" customWidth="1"/>
    <col min="14339" max="14339" width="19.28515625" style="114" customWidth="1"/>
    <col min="14340" max="14342" width="9.140625" style="114" customWidth="1"/>
    <col min="14343" max="14592" width="9.140625" style="114"/>
    <col min="14593" max="14593" width="40.85546875" style="114" customWidth="1"/>
    <col min="14594" max="14594" width="19.42578125" style="114" customWidth="1"/>
    <col min="14595" max="14595" width="19.28515625" style="114" customWidth="1"/>
    <col min="14596" max="14598" width="9.140625" style="114" customWidth="1"/>
    <col min="14599" max="14848" width="9.140625" style="114"/>
    <col min="14849" max="14849" width="40.85546875" style="114" customWidth="1"/>
    <col min="14850" max="14850" width="19.42578125" style="114" customWidth="1"/>
    <col min="14851" max="14851" width="19.28515625" style="114" customWidth="1"/>
    <col min="14852" max="14854" width="9.140625" style="114" customWidth="1"/>
    <col min="14855" max="15104" width="9.140625" style="114"/>
    <col min="15105" max="15105" width="40.85546875" style="114" customWidth="1"/>
    <col min="15106" max="15106" width="19.42578125" style="114" customWidth="1"/>
    <col min="15107" max="15107" width="19.28515625" style="114" customWidth="1"/>
    <col min="15108" max="15110" width="9.140625" style="114" customWidth="1"/>
    <col min="15111" max="15360" width="9.140625" style="114"/>
    <col min="15361" max="15361" width="40.85546875" style="114" customWidth="1"/>
    <col min="15362" max="15362" width="19.42578125" style="114" customWidth="1"/>
    <col min="15363" max="15363" width="19.28515625" style="114" customWidth="1"/>
    <col min="15364" max="15366" width="9.140625" style="114" customWidth="1"/>
    <col min="15367" max="15616" width="9.140625" style="114"/>
    <col min="15617" max="15617" width="40.85546875" style="114" customWidth="1"/>
    <col min="15618" max="15618" width="19.42578125" style="114" customWidth="1"/>
    <col min="15619" max="15619" width="19.28515625" style="114" customWidth="1"/>
    <col min="15620" max="15622" width="9.140625" style="114" customWidth="1"/>
    <col min="15623" max="15872" width="9.140625" style="114"/>
    <col min="15873" max="15873" width="40.85546875" style="114" customWidth="1"/>
    <col min="15874" max="15874" width="19.42578125" style="114" customWidth="1"/>
    <col min="15875" max="15875" width="19.28515625" style="114" customWidth="1"/>
    <col min="15876" max="15878" width="9.140625" style="114" customWidth="1"/>
    <col min="15879" max="16128" width="9.140625" style="114"/>
    <col min="16129" max="16129" width="40.85546875" style="114" customWidth="1"/>
    <col min="16130" max="16130" width="19.42578125" style="114" customWidth="1"/>
    <col min="16131" max="16131" width="19.28515625" style="114" customWidth="1"/>
    <col min="16132" max="16134" width="9.140625" style="114" customWidth="1"/>
    <col min="16135" max="16384" width="9.140625" style="114"/>
  </cols>
  <sheetData>
    <row r="1" spans="1:7" customFormat="1" ht="15.75" customHeight="1">
      <c r="A1" s="543" t="s">
        <v>739</v>
      </c>
      <c r="B1" s="543"/>
      <c r="C1" s="543"/>
      <c r="D1" s="304"/>
      <c r="E1" s="304"/>
      <c r="F1" s="304"/>
    </row>
    <row r="2" spans="1:7" customFormat="1" ht="18" customHeight="1">
      <c r="A2" s="456" t="s">
        <v>433</v>
      </c>
      <c r="B2" s="456"/>
      <c r="C2" s="456"/>
      <c r="D2" s="293"/>
      <c r="E2" s="293"/>
    </row>
    <row r="3" spans="1:7" customFormat="1" ht="18" customHeight="1">
      <c r="A3" s="456" t="s">
        <v>1</v>
      </c>
      <c r="B3" s="456"/>
      <c r="C3" s="456"/>
      <c r="D3" s="293"/>
      <c r="E3" s="293"/>
    </row>
    <row r="4" spans="1:7" customFormat="1" ht="18" customHeight="1">
      <c r="A4" s="456" t="s">
        <v>453</v>
      </c>
      <c r="B4" s="456"/>
      <c r="C4" s="456"/>
      <c r="D4" s="293"/>
      <c r="E4" s="293"/>
    </row>
    <row r="5" spans="1:7" customFormat="1" ht="15.75" customHeight="1">
      <c r="A5" s="95"/>
      <c r="B5" s="456" t="s">
        <v>927</v>
      </c>
      <c r="C5" s="456"/>
      <c r="D5" s="293"/>
      <c r="E5" s="293"/>
    </row>
    <row r="6" spans="1:7" ht="20.25" customHeight="1">
      <c r="B6" s="199"/>
      <c r="C6" s="199"/>
      <c r="D6" s="199"/>
    </row>
    <row r="7" spans="1:7">
      <c r="A7" s="542" t="s">
        <v>573</v>
      </c>
      <c r="B7" s="542"/>
      <c r="C7" s="542"/>
      <c r="D7" s="300"/>
      <c r="E7" s="300"/>
      <c r="F7" s="300"/>
      <c r="G7" s="300"/>
    </row>
    <row r="8" spans="1:7" ht="51" customHeight="1">
      <c r="A8" s="548" t="s">
        <v>740</v>
      </c>
      <c r="B8" s="548"/>
      <c r="C8" s="548"/>
      <c r="D8" s="201"/>
      <c r="E8" s="201"/>
      <c r="F8" s="201"/>
      <c r="G8" s="201"/>
    </row>
    <row r="9" spans="1:7">
      <c r="A9" s="457"/>
      <c r="B9" s="457"/>
      <c r="C9" s="457"/>
      <c r="D9" s="201"/>
      <c r="E9" s="201"/>
      <c r="F9" s="201"/>
      <c r="G9" s="201"/>
    </row>
    <row r="10" spans="1:7">
      <c r="B10" s="202"/>
      <c r="C10" s="202" t="s">
        <v>583</v>
      </c>
    </row>
    <row r="11" spans="1:7" ht="24" customHeight="1">
      <c r="A11" s="466" t="s">
        <v>4</v>
      </c>
      <c r="B11" s="536" t="s">
        <v>601</v>
      </c>
      <c r="C11" s="536"/>
    </row>
    <row r="12" spans="1:7" ht="15.75" customHeight="1">
      <c r="A12" s="466"/>
      <c r="B12" s="223" t="s">
        <v>602</v>
      </c>
      <c r="C12" s="223" t="s">
        <v>736</v>
      </c>
    </row>
    <row r="13" spans="1:7" ht="15.75" hidden="1" customHeight="1">
      <c r="A13" s="305" t="s">
        <v>584</v>
      </c>
      <c r="B13" s="306"/>
    </row>
    <row r="14" spans="1:7" s="176" customFormat="1" ht="16.5" customHeight="1">
      <c r="A14" s="203" t="s">
        <v>576</v>
      </c>
      <c r="B14" s="302">
        <v>72.2</v>
      </c>
      <c r="C14" s="302">
        <v>72.7</v>
      </c>
    </row>
    <row r="15" spans="1:7" ht="15" customHeight="1">
      <c r="A15" s="169" t="s">
        <v>577</v>
      </c>
      <c r="B15" s="302">
        <v>72.2</v>
      </c>
      <c r="C15" s="302">
        <v>72.7</v>
      </c>
    </row>
    <row r="16" spans="1:7" ht="15" customHeight="1">
      <c r="A16" s="169" t="s">
        <v>578</v>
      </c>
      <c r="B16" s="302">
        <v>72.2</v>
      </c>
      <c r="C16" s="302">
        <v>72.7</v>
      </c>
    </row>
    <row r="17" spans="1:3" ht="16.5" customHeight="1">
      <c r="A17" s="169" t="s">
        <v>579</v>
      </c>
      <c r="B17" s="302">
        <v>55.6</v>
      </c>
      <c r="C17" s="302">
        <v>56</v>
      </c>
    </row>
    <row r="18" spans="1:3" ht="17.25" customHeight="1">
      <c r="A18" s="169" t="s">
        <v>580</v>
      </c>
      <c r="B18" s="302">
        <v>55.6</v>
      </c>
      <c r="C18" s="302">
        <v>56</v>
      </c>
    </row>
    <row r="19" spans="1:3" ht="19.5" customHeight="1">
      <c r="A19" s="204" t="s">
        <v>440</v>
      </c>
      <c r="B19" s="303">
        <f>SUM(B13:B18)</f>
        <v>327.80000000000007</v>
      </c>
      <c r="C19" s="303">
        <f>SUM(C13:C18)</f>
        <v>330.1</v>
      </c>
    </row>
  </sheetData>
  <mergeCells count="10">
    <mergeCell ref="A8:C8"/>
    <mergeCell ref="A9:C9"/>
    <mergeCell ref="A11:A12"/>
    <mergeCell ref="B11:C11"/>
    <mergeCell ref="A1:C1"/>
    <mergeCell ref="A2:C2"/>
    <mergeCell ref="A3:C3"/>
    <mergeCell ref="A4:C4"/>
    <mergeCell ref="B5:C5"/>
    <mergeCell ref="A7:C7"/>
  </mergeCells>
  <pageMargins left="1.02" right="0.3" top="1" bottom="1" header="0.5" footer="0.5"/>
  <pageSetup paperSize="9" orientation="portrait" r:id="rId1"/>
  <headerFooter alignWithMargins="0"/>
  <colBreaks count="1" manualBreakCount="1">
    <brk id="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20"/>
  <sheetViews>
    <sheetView view="pageBreakPreview" zoomScale="60" workbookViewId="0">
      <selection activeCell="G28" sqref="G28"/>
    </sheetView>
  </sheetViews>
  <sheetFormatPr defaultRowHeight="15.75"/>
  <cols>
    <col min="1" max="1" width="32.28515625" style="114" customWidth="1"/>
    <col min="2" max="2" width="43" style="114" customWidth="1"/>
    <col min="3" max="256" width="9.140625" style="114"/>
    <col min="257" max="257" width="32.28515625" style="114" customWidth="1"/>
    <col min="258" max="258" width="43" style="114" customWidth="1"/>
    <col min="259" max="512" width="9.140625" style="114"/>
    <col min="513" max="513" width="32.28515625" style="114" customWidth="1"/>
    <col min="514" max="514" width="43" style="114" customWidth="1"/>
    <col min="515" max="768" width="9.140625" style="114"/>
    <col min="769" max="769" width="32.28515625" style="114" customWidth="1"/>
    <col min="770" max="770" width="43" style="114" customWidth="1"/>
    <col min="771" max="1024" width="9.140625" style="114"/>
    <col min="1025" max="1025" width="32.28515625" style="114" customWidth="1"/>
    <col min="1026" max="1026" width="43" style="114" customWidth="1"/>
    <col min="1027" max="1280" width="9.140625" style="114"/>
    <col min="1281" max="1281" width="32.28515625" style="114" customWidth="1"/>
    <col min="1282" max="1282" width="43" style="114" customWidth="1"/>
    <col min="1283" max="1536" width="9.140625" style="114"/>
    <col min="1537" max="1537" width="32.28515625" style="114" customWidth="1"/>
    <col min="1538" max="1538" width="43" style="114" customWidth="1"/>
    <col min="1539" max="1792" width="9.140625" style="114"/>
    <col min="1793" max="1793" width="32.28515625" style="114" customWidth="1"/>
    <col min="1794" max="1794" width="43" style="114" customWidth="1"/>
    <col min="1795" max="2048" width="9.140625" style="114"/>
    <col min="2049" max="2049" width="32.28515625" style="114" customWidth="1"/>
    <col min="2050" max="2050" width="43" style="114" customWidth="1"/>
    <col min="2051" max="2304" width="9.140625" style="114"/>
    <col min="2305" max="2305" width="32.28515625" style="114" customWidth="1"/>
    <col min="2306" max="2306" width="43" style="114" customWidth="1"/>
    <col min="2307" max="2560" width="9.140625" style="114"/>
    <col min="2561" max="2561" width="32.28515625" style="114" customWidth="1"/>
    <col min="2562" max="2562" width="43" style="114" customWidth="1"/>
    <col min="2563" max="2816" width="9.140625" style="114"/>
    <col min="2817" max="2817" width="32.28515625" style="114" customWidth="1"/>
    <col min="2818" max="2818" width="43" style="114" customWidth="1"/>
    <col min="2819" max="3072" width="9.140625" style="114"/>
    <col min="3073" max="3073" width="32.28515625" style="114" customWidth="1"/>
    <col min="3074" max="3074" width="43" style="114" customWidth="1"/>
    <col min="3075" max="3328" width="9.140625" style="114"/>
    <col min="3329" max="3329" width="32.28515625" style="114" customWidth="1"/>
    <col min="3330" max="3330" width="43" style="114" customWidth="1"/>
    <col min="3331" max="3584" width="9.140625" style="114"/>
    <col min="3585" max="3585" width="32.28515625" style="114" customWidth="1"/>
    <col min="3586" max="3586" width="43" style="114" customWidth="1"/>
    <col min="3587" max="3840" width="9.140625" style="114"/>
    <col min="3841" max="3841" width="32.28515625" style="114" customWidth="1"/>
    <col min="3842" max="3842" width="43" style="114" customWidth="1"/>
    <col min="3843" max="4096" width="9.140625" style="114"/>
    <col min="4097" max="4097" width="32.28515625" style="114" customWidth="1"/>
    <col min="4098" max="4098" width="43" style="114" customWidth="1"/>
    <col min="4099" max="4352" width="9.140625" style="114"/>
    <col min="4353" max="4353" width="32.28515625" style="114" customWidth="1"/>
    <col min="4354" max="4354" width="43" style="114" customWidth="1"/>
    <col min="4355" max="4608" width="9.140625" style="114"/>
    <col min="4609" max="4609" width="32.28515625" style="114" customWidth="1"/>
    <col min="4610" max="4610" width="43" style="114" customWidth="1"/>
    <col min="4611" max="4864" width="9.140625" style="114"/>
    <col min="4865" max="4865" width="32.28515625" style="114" customWidth="1"/>
    <col min="4866" max="4866" width="43" style="114" customWidth="1"/>
    <col min="4867" max="5120" width="9.140625" style="114"/>
    <col min="5121" max="5121" width="32.28515625" style="114" customWidth="1"/>
    <col min="5122" max="5122" width="43" style="114" customWidth="1"/>
    <col min="5123" max="5376" width="9.140625" style="114"/>
    <col min="5377" max="5377" width="32.28515625" style="114" customWidth="1"/>
    <col min="5378" max="5378" width="43" style="114" customWidth="1"/>
    <col min="5379" max="5632" width="9.140625" style="114"/>
    <col min="5633" max="5633" width="32.28515625" style="114" customWidth="1"/>
    <col min="5634" max="5634" width="43" style="114" customWidth="1"/>
    <col min="5635" max="5888" width="9.140625" style="114"/>
    <col min="5889" max="5889" width="32.28515625" style="114" customWidth="1"/>
    <col min="5890" max="5890" width="43" style="114" customWidth="1"/>
    <col min="5891" max="6144" width="9.140625" style="114"/>
    <col min="6145" max="6145" width="32.28515625" style="114" customWidth="1"/>
    <col min="6146" max="6146" width="43" style="114" customWidth="1"/>
    <col min="6147" max="6400" width="9.140625" style="114"/>
    <col min="6401" max="6401" width="32.28515625" style="114" customWidth="1"/>
    <col min="6402" max="6402" width="43" style="114" customWidth="1"/>
    <col min="6403" max="6656" width="9.140625" style="114"/>
    <col min="6657" max="6657" width="32.28515625" style="114" customWidth="1"/>
    <col min="6658" max="6658" width="43" style="114" customWidth="1"/>
    <col min="6659" max="6912" width="9.140625" style="114"/>
    <col min="6913" max="6913" width="32.28515625" style="114" customWidth="1"/>
    <col min="6914" max="6914" width="43" style="114" customWidth="1"/>
    <col min="6915" max="7168" width="9.140625" style="114"/>
    <col min="7169" max="7169" width="32.28515625" style="114" customWidth="1"/>
    <col min="7170" max="7170" width="43" style="114" customWidth="1"/>
    <col min="7171" max="7424" width="9.140625" style="114"/>
    <col min="7425" max="7425" width="32.28515625" style="114" customWidth="1"/>
    <col min="7426" max="7426" width="43" style="114" customWidth="1"/>
    <col min="7427" max="7680" width="9.140625" style="114"/>
    <col min="7681" max="7681" width="32.28515625" style="114" customWidth="1"/>
    <col min="7682" max="7682" width="43" style="114" customWidth="1"/>
    <col min="7683" max="7936" width="9.140625" style="114"/>
    <col min="7937" max="7937" width="32.28515625" style="114" customWidth="1"/>
    <col min="7938" max="7938" width="43" style="114" customWidth="1"/>
    <col min="7939" max="8192" width="9.140625" style="114"/>
    <col min="8193" max="8193" width="32.28515625" style="114" customWidth="1"/>
    <col min="8194" max="8194" width="43" style="114" customWidth="1"/>
    <col min="8195" max="8448" width="9.140625" style="114"/>
    <col min="8449" max="8449" width="32.28515625" style="114" customWidth="1"/>
    <col min="8450" max="8450" width="43" style="114" customWidth="1"/>
    <col min="8451" max="8704" width="9.140625" style="114"/>
    <col min="8705" max="8705" width="32.28515625" style="114" customWidth="1"/>
    <col min="8706" max="8706" width="43" style="114" customWidth="1"/>
    <col min="8707" max="8960" width="9.140625" style="114"/>
    <col min="8961" max="8961" width="32.28515625" style="114" customWidth="1"/>
    <col min="8962" max="8962" width="43" style="114" customWidth="1"/>
    <col min="8963" max="9216" width="9.140625" style="114"/>
    <col min="9217" max="9217" width="32.28515625" style="114" customWidth="1"/>
    <col min="9218" max="9218" width="43" style="114" customWidth="1"/>
    <col min="9219" max="9472" width="9.140625" style="114"/>
    <col min="9473" max="9473" width="32.28515625" style="114" customWidth="1"/>
    <col min="9474" max="9474" width="43" style="114" customWidth="1"/>
    <col min="9475" max="9728" width="9.140625" style="114"/>
    <col min="9729" max="9729" width="32.28515625" style="114" customWidth="1"/>
    <col min="9730" max="9730" width="43" style="114" customWidth="1"/>
    <col min="9731" max="9984" width="9.140625" style="114"/>
    <col min="9985" max="9985" width="32.28515625" style="114" customWidth="1"/>
    <col min="9986" max="9986" width="43" style="114" customWidth="1"/>
    <col min="9987" max="10240" width="9.140625" style="114"/>
    <col min="10241" max="10241" width="32.28515625" style="114" customWidth="1"/>
    <col min="10242" max="10242" width="43" style="114" customWidth="1"/>
    <col min="10243" max="10496" width="9.140625" style="114"/>
    <col min="10497" max="10497" width="32.28515625" style="114" customWidth="1"/>
    <col min="10498" max="10498" width="43" style="114" customWidth="1"/>
    <col min="10499" max="10752" width="9.140625" style="114"/>
    <col min="10753" max="10753" width="32.28515625" style="114" customWidth="1"/>
    <col min="10754" max="10754" width="43" style="114" customWidth="1"/>
    <col min="10755" max="11008" width="9.140625" style="114"/>
    <col min="11009" max="11009" width="32.28515625" style="114" customWidth="1"/>
    <col min="11010" max="11010" width="43" style="114" customWidth="1"/>
    <col min="11011" max="11264" width="9.140625" style="114"/>
    <col min="11265" max="11265" width="32.28515625" style="114" customWidth="1"/>
    <col min="11266" max="11266" width="43" style="114" customWidth="1"/>
    <col min="11267" max="11520" width="9.140625" style="114"/>
    <col min="11521" max="11521" width="32.28515625" style="114" customWidth="1"/>
    <col min="11522" max="11522" width="43" style="114" customWidth="1"/>
    <col min="11523" max="11776" width="9.140625" style="114"/>
    <col min="11777" max="11777" width="32.28515625" style="114" customWidth="1"/>
    <col min="11778" max="11778" width="43" style="114" customWidth="1"/>
    <col min="11779" max="12032" width="9.140625" style="114"/>
    <col min="12033" max="12033" width="32.28515625" style="114" customWidth="1"/>
    <col min="12034" max="12034" width="43" style="114" customWidth="1"/>
    <col min="12035" max="12288" width="9.140625" style="114"/>
    <col min="12289" max="12289" width="32.28515625" style="114" customWidth="1"/>
    <col min="12290" max="12290" width="43" style="114" customWidth="1"/>
    <col min="12291" max="12544" width="9.140625" style="114"/>
    <col min="12545" max="12545" width="32.28515625" style="114" customWidth="1"/>
    <col min="12546" max="12546" width="43" style="114" customWidth="1"/>
    <col min="12547" max="12800" width="9.140625" style="114"/>
    <col min="12801" max="12801" width="32.28515625" style="114" customWidth="1"/>
    <col min="12802" max="12802" width="43" style="114" customWidth="1"/>
    <col min="12803" max="13056" width="9.140625" style="114"/>
    <col min="13057" max="13057" width="32.28515625" style="114" customWidth="1"/>
    <col min="13058" max="13058" width="43" style="114" customWidth="1"/>
    <col min="13059" max="13312" width="9.140625" style="114"/>
    <col min="13313" max="13313" width="32.28515625" style="114" customWidth="1"/>
    <col min="13314" max="13314" width="43" style="114" customWidth="1"/>
    <col min="13315" max="13568" width="9.140625" style="114"/>
    <col min="13569" max="13569" width="32.28515625" style="114" customWidth="1"/>
    <col min="13570" max="13570" width="43" style="114" customWidth="1"/>
    <col min="13571" max="13824" width="9.140625" style="114"/>
    <col min="13825" max="13825" width="32.28515625" style="114" customWidth="1"/>
    <col min="13826" max="13826" width="43" style="114" customWidth="1"/>
    <col min="13827" max="14080" width="9.140625" style="114"/>
    <col min="14081" max="14081" width="32.28515625" style="114" customWidth="1"/>
    <col min="14082" max="14082" width="43" style="114" customWidth="1"/>
    <col min="14083" max="14336" width="9.140625" style="114"/>
    <col min="14337" max="14337" width="32.28515625" style="114" customWidth="1"/>
    <col min="14338" max="14338" width="43" style="114" customWidth="1"/>
    <col min="14339" max="14592" width="9.140625" style="114"/>
    <col min="14593" max="14593" width="32.28515625" style="114" customWidth="1"/>
    <col min="14594" max="14594" width="43" style="114" customWidth="1"/>
    <col min="14595" max="14848" width="9.140625" style="114"/>
    <col min="14849" max="14849" width="32.28515625" style="114" customWidth="1"/>
    <col min="14850" max="14850" width="43" style="114" customWidth="1"/>
    <col min="14851" max="15104" width="9.140625" style="114"/>
    <col min="15105" max="15105" width="32.28515625" style="114" customWidth="1"/>
    <col min="15106" max="15106" width="43" style="114" customWidth="1"/>
    <col min="15107" max="15360" width="9.140625" style="114"/>
    <col min="15361" max="15361" width="32.28515625" style="114" customWidth="1"/>
    <col min="15362" max="15362" width="43" style="114" customWidth="1"/>
    <col min="15363" max="15616" width="9.140625" style="114"/>
    <col min="15617" max="15617" width="32.28515625" style="114" customWidth="1"/>
    <col min="15618" max="15618" width="43" style="114" customWidth="1"/>
    <col min="15619" max="15872" width="9.140625" style="114"/>
    <col min="15873" max="15873" width="32.28515625" style="114" customWidth="1"/>
    <col min="15874" max="15874" width="43" style="114" customWidth="1"/>
    <col min="15875" max="16128" width="9.140625" style="114"/>
    <col min="16129" max="16129" width="32.28515625" style="114" customWidth="1"/>
    <col min="16130" max="16130" width="43" style="114" customWidth="1"/>
    <col min="16131" max="16384" width="9.140625" style="114"/>
  </cols>
  <sheetData>
    <row r="1" spans="1:2" customFormat="1" ht="15.75" customHeight="1">
      <c r="A1" s="455" t="s">
        <v>741</v>
      </c>
      <c r="B1" s="455"/>
    </row>
    <row r="2" spans="1:2" customFormat="1" ht="18" customHeight="1">
      <c r="A2" s="456" t="s">
        <v>433</v>
      </c>
      <c r="B2" s="456"/>
    </row>
    <row r="3" spans="1:2" customFormat="1" ht="18" customHeight="1">
      <c r="A3" s="456" t="s">
        <v>1</v>
      </c>
      <c r="B3" s="456"/>
    </row>
    <row r="4" spans="1:2" customFormat="1" ht="18" customHeight="1">
      <c r="A4" s="456" t="s">
        <v>453</v>
      </c>
      <c r="B4" s="456"/>
    </row>
    <row r="5" spans="1:2" customFormat="1" ht="15.75" customHeight="1">
      <c r="A5" s="95"/>
      <c r="B5" s="436" t="s">
        <v>927</v>
      </c>
    </row>
    <row r="6" spans="1:2" customFormat="1" ht="15.75" customHeight="1">
      <c r="A6" s="95"/>
      <c r="B6" s="212"/>
    </row>
    <row r="7" spans="1:2" ht="20.25" customHeight="1">
      <c r="A7" s="457" t="s">
        <v>573</v>
      </c>
      <c r="B7" s="457"/>
    </row>
    <row r="8" spans="1:2" ht="49.5" customHeight="1">
      <c r="A8" s="535" t="s">
        <v>742</v>
      </c>
      <c r="B8" s="535"/>
    </row>
    <row r="9" spans="1:2">
      <c r="A9" s="457"/>
      <c r="B9" s="457"/>
    </row>
    <row r="10" spans="1:2">
      <c r="B10" s="202" t="s">
        <v>583</v>
      </c>
    </row>
    <row r="11" spans="1:2" ht="20.25" customHeight="1">
      <c r="A11" s="307" t="s">
        <v>575</v>
      </c>
      <c r="B11" s="307" t="s">
        <v>435</v>
      </c>
    </row>
    <row r="12" spans="1:2" ht="15.75" hidden="1" customHeight="1">
      <c r="A12" s="169" t="s">
        <v>584</v>
      </c>
      <c r="B12" s="308"/>
    </row>
    <row r="13" spans="1:2" s="176" customFormat="1" ht="16.5" customHeight="1">
      <c r="A13" s="203" t="s">
        <v>576</v>
      </c>
      <c r="B13" s="308">
        <v>1</v>
      </c>
    </row>
    <row r="14" spans="1:2" ht="15" customHeight="1">
      <c r="A14" s="169" t="s">
        <v>577</v>
      </c>
      <c r="B14" s="308">
        <v>1</v>
      </c>
    </row>
    <row r="15" spans="1:2" ht="15" customHeight="1">
      <c r="A15" s="169" t="s">
        <v>578</v>
      </c>
      <c r="B15" s="308">
        <v>1</v>
      </c>
    </row>
    <row r="16" spans="1:2" ht="16.5" customHeight="1">
      <c r="A16" s="169" t="s">
        <v>579</v>
      </c>
      <c r="B16" s="308">
        <v>1</v>
      </c>
    </row>
    <row r="17" spans="1:2" ht="17.25" customHeight="1">
      <c r="A17" s="169" t="s">
        <v>580</v>
      </c>
      <c r="B17" s="308">
        <v>1</v>
      </c>
    </row>
    <row r="18" spans="1:2" ht="19.5" customHeight="1">
      <c r="A18" s="204" t="s">
        <v>440</v>
      </c>
      <c r="B18" s="205">
        <f>SUM(B12:B17)</f>
        <v>5</v>
      </c>
    </row>
    <row r="20" spans="1:2">
      <c r="B20" s="206"/>
    </row>
  </sheetData>
  <mergeCells count="7">
    <mergeCell ref="A9:B9"/>
    <mergeCell ref="A1:B1"/>
    <mergeCell ref="A2:B2"/>
    <mergeCell ref="A3:B3"/>
    <mergeCell ref="A4:B4"/>
    <mergeCell ref="A7:B7"/>
    <mergeCell ref="A8:B8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21"/>
  <sheetViews>
    <sheetView view="pageBreakPreview" zoomScale="60" workbookViewId="0">
      <selection activeCell="A2" sqref="A2:C2"/>
    </sheetView>
  </sheetViews>
  <sheetFormatPr defaultRowHeight="15.75"/>
  <cols>
    <col min="1" max="1" width="32.28515625" style="114" customWidth="1"/>
    <col min="2" max="2" width="20.140625" style="114" customWidth="1"/>
    <col min="3" max="3" width="19.7109375" style="114" customWidth="1"/>
    <col min="4" max="256" width="9.140625" style="114"/>
    <col min="257" max="257" width="32.28515625" style="114" customWidth="1"/>
    <col min="258" max="258" width="20.140625" style="114" customWidth="1"/>
    <col min="259" max="259" width="19.7109375" style="114" customWidth="1"/>
    <col min="260" max="512" width="9.140625" style="114"/>
    <col min="513" max="513" width="32.28515625" style="114" customWidth="1"/>
    <col min="514" max="514" width="20.140625" style="114" customWidth="1"/>
    <col min="515" max="515" width="19.7109375" style="114" customWidth="1"/>
    <col min="516" max="768" width="9.140625" style="114"/>
    <col min="769" max="769" width="32.28515625" style="114" customWidth="1"/>
    <col min="770" max="770" width="20.140625" style="114" customWidth="1"/>
    <col min="771" max="771" width="19.7109375" style="114" customWidth="1"/>
    <col min="772" max="1024" width="9.140625" style="114"/>
    <col min="1025" max="1025" width="32.28515625" style="114" customWidth="1"/>
    <col min="1026" max="1026" width="20.140625" style="114" customWidth="1"/>
    <col min="1027" max="1027" width="19.7109375" style="114" customWidth="1"/>
    <col min="1028" max="1280" width="9.140625" style="114"/>
    <col min="1281" max="1281" width="32.28515625" style="114" customWidth="1"/>
    <col min="1282" max="1282" width="20.140625" style="114" customWidth="1"/>
    <col min="1283" max="1283" width="19.7109375" style="114" customWidth="1"/>
    <col min="1284" max="1536" width="9.140625" style="114"/>
    <col min="1537" max="1537" width="32.28515625" style="114" customWidth="1"/>
    <col min="1538" max="1538" width="20.140625" style="114" customWidth="1"/>
    <col min="1539" max="1539" width="19.7109375" style="114" customWidth="1"/>
    <col min="1540" max="1792" width="9.140625" style="114"/>
    <col min="1793" max="1793" width="32.28515625" style="114" customWidth="1"/>
    <col min="1794" max="1794" width="20.140625" style="114" customWidth="1"/>
    <col min="1795" max="1795" width="19.7109375" style="114" customWidth="1"/>
    <col min="1796" max="2048" width="9.140625" style="114"/>
    <col min="2049" max="2049" width="32.28515625" style="114" customWidth="1"/>
    <col min="2050" max="2050" width="20.140625" style="114" customWidth="1"/>
    <col min="2051" max="2051" width="19.7109375" style="114" customWidth="1"/>
    <col min="2052" max="2304" width="9.140625" style="114"/>
    <col min="2305" max="2305" width="32.28515625" style="114" customWidth="1"/>
    <col min="2306" max="2306" width="20.140625" style="114" customWidth="1"/>
    <col min="2307" max="2307" width="19.7109375" style="114" customWidth="1"/>
    <col min="2308" max="2560" width="9.140625" style="114"/>
    <col min="2561" max="2561" width="32.28515625" style="114" customWidth="1"/>
    <col min="2562" max="2562" width="20.140625" style="114" customWidth="1"/>
    <col min="2563" max="2563" width="19.7109375" style="114" customWidth="1"/>
    <col min="2564" max="2816" width="9.140625" style="114"/>
    <col min="2817" max="2817" width="32.28515625" style="114" customWidth="1"/>
    <col min="2818" max="2818" width="20.140625" style="114" customWidth="1"/>
    <col min="2819" max="2819" width="19.7109375" style="114" customWidth="1"/>
    <col min="2820" max="3072" width="9.140625" style="114"/>
    <col min="3073" max="3073" width="32.28515625" style="114" customWidth="1"/>
    <col min="3074" max="3074" width="20.140625" style="114" customWidth="1"/>
    <col min="3075" max="3075" width="19.7109375" style="114" customWidth="1"/>
    <col min="3076" max="3328" width="9.140625" style="114"/>
    <col min="3329" max="3329" width="32.28515625" style="114" customWidth="1"/>
    <col min="3330" max="3330" width="20.140625" style="114" customWidth="1"/>
    <col min="3331" max="3331" width="19.7109375" style="114" customWidth="1"/>
    <col min="3332" max="3584" width="9.140625" style="114"/>
    <col min="3585" max="3585" width="32.28515625" style="114" customWidth="1"/>
    <col min="3586" max="3586" width="20.140625" style="114" customWidth="1"/>
    <col min="3587" max="3587" width="19.7109375" style="114" customWidth="1"/>
    <col min="3588" max="3840" width="9.140625" style="114"/>
    <col min="3841" max="3841" width="32.28515625" style="114" customWidth="1"/>
    <col min="3842" max="3842" width="20.140625" style="114" customWidth="1"/>
    <col min="3843" max="3843" width="19.7109375" style="114" customWidth="1"/>
    <col min="3844" max="4096" width="9.140625" style="114"/>
    <col min="4097" max="4097" width="32.28515625" style="114" customWidth="1"/>
    <col min="4098" max="4098" width="20.140625" style="114" customWidth="1"/>
    <col min="4099" max="4099" width="19.7109375" style="114" customWidth="1"/>
    <col min="4100" max="4352" width="9.140625" style="114"/>
    <col min="4353" max="4353" width="32.28515625" style="114" customWidth="1"/>
    <col min="4354" max="4354" width="20.140625" style="114" customWidth="1"/>
    <col min="4355" max="4355" width="19.7109375" style="114" customWidth="1"/>
    <col min="4356" max="4608" width="9.140625" style="114"/>
    <col min="4609" max="4609" width="32.28515625" style="114" customWidth="1"/>
    <col min="4610" max="4610" width="20.140625" style="114" customWidth="1"/>
    <col min="4611" max="4611" width="19.7109375" style="114" customWidth="1"/>
    <col min="4612" max="4864" width="9.140625" style="114"/>
    <col min="4865" max="4865" width="32.28515625" style="114" customWidth="1"/>
    <col min="4866" max="4866" width="20.140625" style="114" customWidth="1"/>
    <col min="4867" max="4867" width="19.7109375" style="114" customWidth="1"/>
    <col min="4868" max="5120" width="9.140625" style="114"/>
    <col min="5121" max="5121" width="32.28515625" style="114" customWidth="1"/>
    <col min="5122" max="5122" width="20.140625" style="114" customWidth="1"/>
    <col min="5123" max="5123" width="19.7109375" style="114" customWidth="1"/>
    <col min="5124" max="5376" width="9.140625" style="114"/>
    <col min="5377" max="5377" width="32.28515625" style="114" customWidth="1"/>
    <col min="5378" max="5378" width="20.140625" style="114" customWidth="1"/>
    <col min="5379" max="5379" width="19.7109375" style="114" customWidth="1"/>
    <col min="5380" max="5632" width="9.140625" style="114"/>
    <col min="5633" max="5633" width="32.28515625" style="114" customWidth="1"/>
    <col min="5634" max="5634" width="20.140625" style="114" customWidth="1"/>
    <col min="5635" max="5635" width="19.7109375" style="114" customWidth="1"/>
    <col min="5636" max="5888" width="9.140625" style="114"/>
    <col min="5889" max="5889" width="32.28515625" style="114" customWidth="1"/>
    <col min="5890" max="5890" width="20.140625" style="114" customWidth="1"/>
    <col min="5891" max="5891" width="19.7109375" style="114" customWidth="1"/>
    <col min="5892" max="6144" width="9.140625" style="114"/>
    <col min="6145" max="6145" width="32.28515625" style="114" customWidth="1"/>
    <col min="6146" max="6146" width="20.140625" style="114" customWidth="1"/>
    <col min="6147" max="6147" width="19.7109375" style="114" customWidth="1"/>
    <col min="6148" max="6400" width="9.140625" style="114"/>
    <col min="6401" max="6401" width="32.28515625" style="114" customWidth="1"/>
    <col min="6402" max="6402" width="20.140625" style="114" customWidth="1"/>
    <col min="6403" max="6403" width="19.7109375" style="114" customWidth="1"/>
    <col min="6404" max="6656" width="9.140625" style="114"/>
    <col min="6657" max="6657" width="32.28515625" style="114" customWidth="1"/>
    <col min="6658" max="6658" width="20.140625" style="114" customWidth="1"/>
    <col min="6659" max="6659" width="19.7109375" style="114" customWidth="1"/>
    <col min="6660" max="6912" width="9.140625" style="114"/>
    <col min="6913" max="6913" width="32.28515625" style="114" customWidth="1"/>
    <col min="6914" max="6914" width="20.140625" style="114" customWidth="1"/>
    <col min="6915" max="6915" width="19.7109375" style="114" customWidth="1"/>
    <col min="6916" max="7168" width="9.140625" style="114"/>
    <col min="7169" max="7169" width="32.28515625" style="114" customWidth="1"/>
    <col min="7170" max="7170" width="20.140625" style="114" customWidth="1"/>
    <col min="7171" max="7171" width="19.7109375" style="114" customWidth="1"/>
    <col min="7172" max="7424" width="9.140625" style="114"/>
    <col min="7425" max="7425" width="32.28515625" style="114" customWidth="1"/>
    <col min="7426" max="7426" width="20.140625" style="114" customWidth="1"/>
    <col min="7427" max="7427" width="19.7109375" style="114" customWidth="1"/>
    <col min="7428" max="7680" width="9.140625" style="114"/>
    <col min="7681" max="7681" width="32.28515625" style="114" customWidth="1"/>
    <col min="7682" max="7682" width="20.140625" style="114" customWidth="1"/>
    <col min="7683" max="7683" width="19.7109375" style="114" customWidth="1"/>
    <col min="7684" max="7936" width="9.140625" style="114"/>
    <col min="7937" max="7937" width="32.28515625" style="114" customWidth="1"/>
    <col min="7938" max="7938" width="20.140625" style="114" customWidth="1"/>
    <col min="7939" max="7939" width="19.7109375" style="114" customWidth="1"/>
    <col min="7940" max="8192" width="9.140625" style="114"/>
    <col min="8193" max="8193" width="32.28515625" style="114" customWidth="1"/>
    <col min="8194" max="8194" width="20.140625" style="114" customWidth="1"/>
    <col min="8195" max="8195" width="19.7109375" style="114" customWidth="1"/>
    <col min="8196" max="8448" width="9.140625" style="114"/>
    <col min="8449" max="8449" width="32.28515625" style="114" customWidth="1"/>
    <col min="8450" max="8450" width="20.140625" style="114" customWidth="1"/>
    <col min="8451" max="8451" width="19.7109375" style="114" customWidth="1"/>
    <col min="8452" max="8704" width="9.140625" style="114"/>
    <col min="8705" max="8705" width="32.28515625" style="114" customWidth="1"/>
    <col min="8706" max="8706" width="20.140625" style="114" customWidth="1"/>
    <col min="8707" max="8707" width="19.7109375" style="114" customWidth="1"/>
    <col min="8708" max="8960" width="9.140625" style="114"/>
    <col min="8961" max="8961" width="32.28515625" style="114" customWidth="1"/>
    <col min="8962" max="8962" width="20.140625" style="114" customWidth="1"/>
    <col min="8963" max="8963" width="19.7109375" style="114" customWidth="1"/>
    <col min="8964" max="9216" width="9.140625" style="114"/>
    <col min="9217" max="9217" width="32.28515625" style="114" customWidth="1"/>
    <col min="9218" max="9218" width="20.140625" style="114" customWidth="1"/>
    <col min="9219" max="9219" width="19.7109375" style="114" customWidth="1"/>
    <col min="9220" max="9472" width="9.140625" style="114"/>
    <col min="9473" max="9473" width="32.28515625" style="114" customWidth="1"/>
    <col min="9474" max="9474" width="20.140625" style="114" customWidth="1"/>
    <col min="9475" max="9475" width="19.7109375" style="114" customWidth="1"/>
    <col min="9476" max="9728" width="9.140625" style="114"/>
    <col min="9729" max="9729" width="32.28515625" style="114" customWidth="1"/>
    <col min="9730" max="9730" width="20.140625" style="114" customWidth="1"/>
    <col min="9731" max="9731" width="19.7109375" style="114" customWidth="1"/>
    <col min="9732" max="9984" width="9.140625" style="114"/>
    <col min="9985" max="9985" width="32.28515625" style="114" customWidth="1"/>
    <col min="9986" max="9986" width="20.140625" style="114" customWidth="1"/>
    <col min="9987" max="9987" width="19.7109375" style="114" customWidth="1"/>
    <col min="9988" max="10240" width="9.140625" style="114"/>
    <col min="10241" max="10241" width="32.28515625" style="114" customWidth="1"/>
    <col min="10242" max="10242" width="20.140625" style="114" customWidth="1"/>
    <col min="10243" max="10243" width="19.7109375" style="114" customWidth="1"/>
    <col min="10244" max="10496" width="9.140625" style="114"/>
    <col min="10497" max="10497" width="32.28515625" style="114" customWidth="1"/>
    <col min="10498" max="10498" width="20.140625" style="114" customWidth="1"/>
    <col min="10499" max="10499" width="19.7109375" style="114" customWidth="1"/>
    <col min="10500" max="10752" width="9.140625" style="114"/>
    <col min="10753" max="10753" width="32.28515625" style="114" customWidth="1"/>
    <col min="10754" max="10754" width="20.140625" style="114" customWidth="1"/>
    <col min="10755" max="10755" width="19.7109375" style="114" customWidth="1"/>
    <col min="10756" max="11008" width="9.140625" style="114"/>
    <col min="11009" max="11009" width="32.28515625" style="114" customWidth="1"/>
    <col min="11010" max="11010" width="20.140625" style="114" customWidth="1"/>
    <col min="11011" max="11011" width="19.7109375" style="114" customWidth="1"/>
    <col min="11012" max="11264" width="9.140625" style="114"/>
    <col min="11265" max="11265" width="32.28515625" style="114" customWidth="1"/>
    <col min="11266" max="11266" width="20.140625" style="114" customWidth="1"/>
    <col min="11267" max="11267" width="19.7109375" style="114" customWidth="1"/>
    <col min="11268" max="11520" width="9.140625" style="114"/>
    <col min="11521" max="11521" width="32.28515625" style="114" customWidth="1"/>
    <col min="11522" max="11522" width="20.140625" style="114" customWidth="1"/>
    <col min="11523" max="11523" width="19.7109375" style="114" customWidth="1"/>
    <col min="11524" max="11776" width="9.140625" style="114"/>
    <col min="11777" max="11777" width="32.28515625" style="114" customWidth="1"/>
    <col min="11778" max="11778" width="20.140625" style="114" customWidth="1"/>
    <col min="11779" max="11779" width="19.7109375" style="114" customWidth="1"/>
    <col min="11780" max="12032" width="9.140625" style="114"/>
    <col min="12033" max="12033" width="32.28515625" style="114" customWidth="1"/>
    <col min="12034" max="12034" width="20.140625" style="114" customWidth="1"/>
    <col min="12035" max="12035" width="19.7109375" style="114" customWidth="1"/>
    <col min="12036" max="12288" width="9.140625" style="114"/>
    <col min="12289" max="12289" width="32.28515625" style="114" customWidth="1"/>
    <col min="12290" max="12290" width="20.140625" style="114" customWidth="1"/>
    <col min="12291" max="12291" width="19.7109375" style="114" customWidth="1"/>
    <col min="12292" max="12544" width="9.140625" style="114"/>
    <col min="12545" max="12545" width="32.28515625" style="114" customWidth="1"/>
    <col min="12546" max="12546" width="20.140625" style="114" customWidth="1"/>
    <col min="12547" max="12547" width="19.7109375" style="114" customWidth="1"/>
    <col min="12548" max="12800" width="9.140625" style="114"/>
    <col min="12801" max="12801" width="32.28515625" style="114" customWidth="1"/>
    <col min="12802" max="12802" width="20.140625" style="114" customWidth="1"/>
    <col min="12803" max="12803" width="19.7109375" style="114" customWidth="1"/>
    <col min="12804" max="13056" width="9.140625" style="114"/>
    <col min="13057" max="13057" width="32.28515625" style="114" customWidth="1"/>
    <col min="13058" max="13058" width="20.140625" style="114" customWidth="1"/>
    <col min="13059" max="13059" width="19.7109375" style="114" customWidth="1"/>
    <col min="13060" max="13312" width="9.140625" style="114"/>
    <col min="13313" max="13313" width="32.28515625" style="114" customWidth="1"/>
    <col min="13314" max="13314" width="20.140625" style="114" customWidth="1"/>
    <col min="13315" max="13315" width="19.7109375" style="114" customWidth="1"/>
    <col min="13316" max="13568" width="9.140625" style="114"/>
    <col min="13569" max="13569" width="32.28515625" style="114" customWidth="1"/>
    <col min="13570" max="13570" width="20.140625" style="114" customWidth="1"/>
    <col min="13571" max="13571" width="19.7109375" style="114" customWidth="1"/>
    <col min="13572" max="13824" width="9.140625" style="114"/>
    <col min="13825" max="13825" width="32.28515625" style="114" customWidth="1"/>
    <col min="13826" max="13826" width="20.140625" style="114" customWidth="1"/>
    <col min="13827" max="13827" width="19.7109375" style="114" customWidth="1"/>
    <col min="13828" max="14080" width="9.140625" style="114"/>
    <col min="14081" max="14081" width="32.28515625" style="114" customWidth="1"/>
    <col min="14082" max="14082" width="20.140625" style="114" customWidth="1"/>
    <col min="14083" max="14083" width="19.7109375" style="114" customWidth="1"/>
    <col min="14084" max="14336" width="9.140625" style="114"/>
    <col min="14337" max="14337" width="32.28515625" style="114" customWidth="1"/>
    <col min="14338" max="14338" width="20.140625" style="114" customWidth="1"/>
    <col min="14339" max="14339" width="19.7109375" style="114" customWidth="1"/>
    <col min="14340" max="14592" width="9.140625" style="114"/>
    <col min="14593" max="14593" width="32.28515625" style="114" customWidth="1"/>
    <col min="14594" max="14594" width="20.140625" style="114" customWidth="1"/>
    <col min="14595" max="14595" width="19.7109375" style="114" customWidth="1"/>
    <col min="14596" max="14848" width="9.140625" style="114"/>
    <col min="14849" max="14849" width="32.28515625" style="114" customWidth="1"/>
    <col min="14850" max="14850" width="20.140625" style="114" customWidth="1"/>
    <col min="14851" max="14851" width="19.7109375" style="114" customWidth="1"/>
    <col min="14852" max="15104" width="9.140625" style="114"/>
    <col min="15105" max="15105" width="32.28515625" style="114" customWidth="1"/>
    <col min="15106" max="15106" width="20.140625" style="114" customWidth="1"/>
    <col min="15107" max="15107" width="19.7109375" style="114" customWidth="1"/>
    <col min="15108" max="15360" width="9.140625" style="114"/>
    <col min="15361" max="15361" width="32.28515625" style="114" customWidth="1"/>
    <col min="15362" max="15362" width="20.140625" style="114" customWidth="1"/>
    <col min="15363" max="15363" width="19.7109375" style="114" customWidth="1"/>
    <col min="15364" max="15616" width="9.140625" style="114"/>
    <col min="15617" max="15617" width="32.28515625" style="114" customWidth="1"/>
    <col min="15618" max="15618" width="20.140625" style="114" customWidth="1"/>
    <col min="15619" max="15619" width="19.7109375" style="114" customWidth="1"/>
    <col min="15620" max="15872" width="9.140625" style="114"/>
    <col min="15873" max="15873" width="32.28515625" style="114" customWidth="1"/>
    <col min="15874" max="15874" width="20.140625" style="114" customWidth="1"/>
    <col min="15875" max="15875" width="19.7109375" style="114" customWidth="1"/>
    <col min="15876" max="16128" width="9.140625" style="114"/>
    <col min="16129" max="16129" width="32.28515625" style="114" customWidth="1"/>
    <col min="16130" max="16130" width="20.140625" style="114" customWidth="1"/>
    <col min="16131" max="16131" width="19.7109375" style="114" customWidth="1"/>
    <col min="16132" max="16384" width="9.140625" style="114"/>
  </cols>
  <sheetData>
    <row r="1" spans="1:3" customFormat="1" ht="15.75" customHeight="1">
      <c r="A1" s="455" t="s">
        <v>743</v>
      </c>
      <c r="B1" s="455"/>
      <c r="C1" s="455"/>
    </row>
    <row r="2" spans="1:3" customFormat="1" ht="18" customHeight="1">
      <c r="A2" s="456" t="s">
        <v>433</v>
      </c>
      <c r="B2" s="456"/>
      <c r="C2" s="456"/>
    </row>
    <row r="3" spans="1:3" customFormat="1" ht="18" customHeight="1">
      <c r="A3" s="456" t="s">
        <v>1</v>
      </c>
      <c r="B3" s="456"/>
      <c r="C3" s="456"/>
    </row>
    <row r="4" spans="1:3" customFormat="1" ht="18" customHeight="1">
      <c r="A4" s="456" t="s">
        <v>453</v>
      </c>
      <c r="B4" s="456"/>
      <c r="C4" s="456"/>
    </row>
    <row r="5" spans="1:3" customFormat="1" ht="15.75" customHeight="1">
      <c r="A5" s="456" t="s">
        <v>927</v>
      </c>
      <c r="B5" s="456"/>
      <c r="C5" s="456"/>
    </row>
    <row r="6" spans="1:3" customFormat="1" ht="15.75" customHeight="1">
      <c r="A6" s="95"/>
      <c r="B6" s="212"/>
    </row>
    <row r="7" spans="1:3" ht="20.25" customHeight="1">
      <c r="A7" s="457" t="s">
        <v>573</v>
      </c>
      <c r="B7" s="457"/>
    </row>
    <row r="8" spans="1:3" ht="49.5" customHeight="1">
      <c r="A8" s="535" t="s">
        <v>744</v>
      </c>
      <c r="B8" s="535"/>
      <c r="C8" s="535"/>
    </row>
    <row r="9" spans="1:3">
      <c r="A9" s="457"/>
      <c r="B9" s="457"/>
    </row>
    <row r="10" spans="1:3">
      <c r="B10" s="202"/>
      <c r="C10" s="202" t="s">
        <v>583</v>
      </c>
    </row>
    <row r="11" spans="1:3">
      <c r="A11" s="466" t="s">
        <v>575</v>
      </c>
      <c r="B11" s="549" t="s">
        <v>601</v>
      </c>
      <c r="C11" s="549"/>
    </row>
    <row r="12" spans="1:3" ht="13.5" customHeight="1">
      <c r="A12" s="466"/>
      <c r="B12" s="223" t="s">
        <v>602</v>
      </c>
      <c r="C12" s="223" t="s">
        <v>603</v>
      </c>
    </row>
    <row r="13" spans="1:3" ht="8.25" hidden="1" customHeight="1">
      <c r="A13" s="169" t="s">
        <v>584</v>
      </c>
      <c r="B13" s="308"/>
      <c r="C13" s="308"/>
    </row>
    <row r="14" spans="1:3" s="176" customFormat="1" ht="16.5" customHeight="1">
      <c r="A14" s="203" t="s">
        <v>576</v>
      </c>
      <c r="B14" s="308">
        <v>0.9</v>
      </c>
      <c r="C14" s="308">
        <v>0.9</v>
      </c>
    </row>
    <row r="15" spans="1:3" ht="15" customHeight="1">
      <c r="A15" s="169" t="s">
        <v>577</v>
      </c>
      <c r="B15" s="308">
        <v>0.9</v>
      </c>
      <c r="C15" s="308">
        <v>0.9</v>
      </c>
    </row>
    <row r="16" spans="1:3" ht="15" customHeight="1">
      <c r="A16" s="169" t="s">
        <v>578</v>
      </c>
      <c r="B16" s="308">
        <v>0.9</v>
      </c>
      <c r="C16" s="308">
        <v>0.9</v>
      </c>
    </row>
    <row r="17" spans="1:3" ht="16.5" customHeight="1">
      <c r="A17" s="169" t="s">
        <v>579</v>
      </c>
      <c r="B17" s="308">
        <v>0.9</v>
      </c>
      <c r="C17" s="308">
        <v>0.9</v>
      </c>
    </row>
    <row r="18" spans="1:3" ht="17.25" customHeight="1">
      <c r="A18" s="169" t="s">
        <v>580</v>
      </c>
      <c r="B18" s="308">
        <v>0.9</v>
      </c>
      <c r="C18" s="308">
        <v>0.9</v>
      </c>
    </row>
    <row r="19" spans="1:3" ht="19.5" customHeight="1">
      <c r="A19" s="204" t="s">
        <v>440</v>
      </c>
      <c r="B19" s="205">
        <f>SUM(B13:B18)</f>
        <v>4.5</v>
      </c>
      <c r="C19" s="205">
        <f>SUM(C13:C18)</f>
        <v>4.5</v>
      </c>
    </row>
    <row r="21" spans="1:3">
      <c r="B21" s="206"/>
    </row>
  </sheetData>
  <mergeCells count="10">
    <mergeCell ref="A8:C8"/>
    <mergeCell ref="A9:B9"/>
    <mergeCell ref="A11:A12"/>
    <mergeCell ref="B11:C11"/>
    <mergeCell ref="A1:C1"/>
    <mergeCell ref="A2:C2"/>
    <mergeCell ref="A3:C3"/>
    <mergeCell ref="A4:C4"/>
    <mergeCell ref="A5:C5"/>
    <mergeCell ref="A7:B7"/>
  </mergeCells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3"/>
  <sheetViews>
    <sheetView view="pageBreakPreview" zoomScale="60" workbookViewId="0">
      <selection activeCell="A2" sqref="A2:E2"/>
    </sheetView>
  </sheetViews>
  <sheetFormatPr defaultRowHeight="15.75"/>
  <cols>
    <col min="1" max="1" width="40.85546875" style="114" customWidth="1"/>
    <col min="2" max="2" width="41.42578125" style="114" customWidth="1"/>
    <col min="3" max="4" width="18" style="114" hidden="1" customWidth="1"/>
    <col min="5" max="6" width="9.140625" style="114" hidden="1" customWidth="1"/>
    <col min="7" max="256" width="9.140625" style="114"/>
    <col min="257" max="257" width="40.85546875" style="114" customWidth="1"/>
    <col min="258" max="260" width="18" style="114" customWidth="1"/>
    <col min="261" max="262" width="0" style="114" hidden="1" customWidth="1"/>
    <col min="263" max="512" width="9.140625" style="114"/>
    <col min="513" max="513" width="40.85546875" style="114" customWidth="1"/>
    <col min="514" max="516" width="18" style="114" customWidth="1"/>
    <col min="517" max="518" width="0" style="114" hidden="1" customWidth="1"/>
    <col min="519" max="768" width="9.140625" style="114"/>
    <col min="769" max="769" width="40.85546875" style="114" customWidth="1"/>
    <col min="770" max="772" width="18" style="114" customWidth="1"/>
    <col min="773" max="774" width="0" style="114" hidden="1" customWidth="1"/>
    <col min="775" max="1024" width="9.140625" style="114"/>
    <col min="1025" max="1025" width="40.85546875" style="114" customWidth="1"/>
    <col min="1026" max="1028" width="18" style="114" customWidth="1"/>
    <col min="1029" max="1030" width="0" style="114" hidden="1" customWidth="1"/>
    <col min="1031" max="1280" width="9.140625" style="114"/>
    <col min="1281" max="1281" width="40.85546875" style="114" customWidth="1"/>
    <col min="1282" max="1284" width="18" style="114" customWidth="1"/>
    <col min="1285" max="1286" width="0" style="114" hidden="1" customWidth="1"/>
    <col min="1287" max="1536" width="9.140625" style="114"/>
    <col min="1537" max="1537" width="40.85546875" style="114" customWidth="1"/>
    <col min="1538" max="1540" width="18" style="114" customWidth="1"/>
    <col min="1541" max="1542" width="0" style="114" hidden="1" customWidth="1"/>
    <col min="1543" max="1792" width="9.140625" style="114"/>
    <col min="1793" max="1793" width="40.85546875" style="114" customWidth="1"/>
    <col min="1794" max="1796" width="18" style="114" customWidth="1"/>
    <col min="1797" max="1798" width="0" style="114" hidden="1" customWidth="1"/>
    <col min="1799" max="2048" width="9.140625" style="114"/>
    <col min="2049" max="2049" width="40.85546875" style="114" customWidth="1"/>
    <col min="2050" max="2052" width="18" style="114" customWidth="1"/>
    <col min="2053" max="2054" width="0" style="114" hidden="1" customWidth="1"/>
    <col min="2055" max="2304" width="9.140625" style="114"/>
    <col min="2305" max="2305" width="40.85546875" style="114" customWidth="1"/>
    <col min="2306" max="2308" width="18" style="114" customWidth="1"/>
    <col min="2309" max="2310" width="0" style="114" hidden="1" customWidth="1"/>
    <col min="2311" max="2560" width="9.140625" style="114"/>
    <col min="2561" max="2561" width="40.85546875" style="114" customWidth="1"/>
    <col min="2562" max="2564" width="18" style="114" customWidth="1"/>
    <col min="2565" max="2566" width="0" style="114" hidden="1" customWidth="1"/>
    <col min="2567" max="2816" width="9.140625" style="114"/>
    <col min="2817" max="2817" width="40.85546875" style="114" customWidth="1"/>
    <col min="2818" max="2820" width="18" style="114" customWidth="1"/>
    <col min="2821" max="2822" width="0" style="114" hidden="1" customWidth="1"/>
    <col min="2823" max="3072" width="9.140625" style="114"/>
    <col min="3073" max="3073" width="40.85546875" style="114" customWidth="1"/>
    <col min="3074" max="3076" width="18" style="114" customWidth="1"/>
    <col min="3077" max="3078" width="0" style="114" hidden="1" customWidth="1"/>
    <col min="3079" max="3328" width="9.140625" style="114"/>
    <col min="3329" max="3329" width="40.85546875" style="114" customWidth="1"/>
    <col min="3330" max="3332" width="18" style="114" customWidth="1"/>
    <col min="3333" max="3334" width="0" style="114" hidden="1" customWidth="1"/>
    <col min="3335" max="3584" width="9.140625" style="114"/>
    <col min="3585" max="3585" width="40.85546875" style="114" customWidth="1"/>
    <col min="3586" max="3588" width="18" style="114" customWidth="1"/>
    <col min="3589" max="3590" width="0" style="114" hidden="1" customWidth="1"/>
    <col min="3591" max="3840" width="9.140625" style="114"/>
    <col min="3841" max="3841" width="40.85546875" style="114" customWidth="1"/>
    <col min="3842" max="3844" width="18" style="114" customWidth="1"/>
    <col min="3845" max="3846" width="0" style="114" hidden="1" customWidth="1"/>
    <col min="3847" max="4096" width="9.140625" style="114"/>
    <col min="4097" max="4097" width="40.85546875" style="114" customWidth="1"/>
    <col min="4098" max="4100" width="18" style="114" customWidth="1"/>
    <col min="4101" max="4102" width="0" style="114" hidden="1" customWidth="1"/>
    <col min="4103" max="4352" width="9.140625" style="114"/>
    <col min="4353" max="4353" width="40.85546875" style="114" customWidth="1"/>
    <col min="4354" max="4356" width="18" style="114" customWidth="1"/>
    <col min="4357" max="4358" width="0" style="114" hidden="1" customWidth="1"/>
    <col min="4359" max="4608" width="9.140625" style="114"/>
    <col min="4609" max="4609" width="40.85546875" style="114" customWidth="1"/>
    <col min="4610" max="4612" width="18" style="114" customWidth="1"/>
    <col min="4613" max="4614" width="0" style="114" hidden="1" customWidth="1"/>
    <col min="4615" max="4864" width="9.140625" style="114"/>
    <col min="4865" max="4865" width="40.85546875" style="114" customWidth="1"/>
    <col min="4866" max="4868" width="18" style="114" customWidth="1"/>
    <col min="4869" max="4870" width="0" style="114" hidden="1" customWidth="1"/>
    <col min="4871" max="5120" width="9.140625" style="114"/>
    <col min="5121" max="5121" width="40.85546875" style="114" customWidth="1"/>
    <col min="5122" max="5124" width="18" style="114" customWidth="1"/>
    <col min="5125" max="5126" width="0" style="114" hidden="1" customWidth="1"/>
    <col min="5127" max="5376" width="9.140625" style="114"/>
    <col min="5377" max="5377" width="40.85546875" style="114" customWidth="1"/>
    <col min="5378" max="5380" width="18" style="114" customWidth="1"/>
    <col min="5381" max="5382" width="0" style="114" hidden="1" customWidth="1"/>
    <col min="5383" max="5632" width="9.140625" style="114"/>
    <col min="5633" max="5633" width="40.85546875" style="114" customWidth="1"/>
    <col min="5634" max="5636" width="18" style="114" customWidth="1"/>
    <col min="5637" max="5638" width="0" style="114" hidden="1" customWidth="1"/>
    <col min="5639" max="5888" width="9.140625" style="114"/>
    <col min="5889" max="5889" width="40.85546875" style="114" customWidth="1"/>
    <col min="5890" max="5892" width="18" style="114" customWidth="1"/>
    <col min="5893" max="5894" width="0" style="114" hidden="1" customWidth="1"/>
    <col min="5895" max="6144" width="9.140625" style="114"/>
    <col min="6145" max="6145" width="40.85546875" style="114" customWidth="1"/>
    <col min="6146" max="6148" width="18" style="114" customWidth="1"/>
    <col min="6149" max="6150" width="0" style="114" hidden="1" customWidth="1"/>
    <col min="6151" max="6400" width="9.140625" style="114"/>
    <col min="6401" max="6401" width="40.85546875" style="114" customWidth="1"/>
    <col min="6402" max="6404" width="18" style="114" customWidth="1"/>
    <col min="6405" max="6406" width="0" style="114" hidden="1" customWidth="1"/>
    <col min="6407" max="6656" width="9.140625" style="114"/>
    <col min="6657" max="6657" width="40.85546875" style="114" customWidth="1"/>
    <col min="6658" max="6660" width="18" style="114" customWidth="1"/>
    <col min="6661" max="6662" width="0" style="114" hidden="1" customWidth="1"/>
    <col min="6663" max="6912" width="9.140625" style="114"/>
    <col min="6913" max="6913" width="40.85546875" style="114" customWidth="1"/>
    <col min="6914" max="6916" width="18" style="114" customWidth="1"/>
    <col min="6917" max="6918" width="0" style="114" hidden="1" customWidth="1"/>
    <col min="6919" max="7168" width="9.140625" style="114"/>
    <col min="7169" max="7169" width="40.85546875" style="114" customWidth="1"/>
    <col min="7170" max="7172" width="18" style="114" customWidth="1"/>
    <col min="7173" max="7174" width="0" style="114" hidden="1" customWidth="1"/>
    <col min="7175" max="7424" width="9.140625" style="114"/>
    <col min="7425" max="7425" width="40.85546875" style="114" customWidth="1"/>
    <col min="7426" max="7428" width="18" style="114" customWidth="1"/>
    <col min="7429" max="7430" width="0" style="114" hidden="1" customWidth="1"/>
    <col min="7431" max="7680" width="9.140625" style="114"/>
    <col min="7681" max="7681" width="40.85546875" style="114" customWidth="1"/>
    <col min="7682" max="7684" width="18" style="114" customWidth="1"/>
    <col min="7685" max="7686" width="0" style="114" hidden="1" customWidth="1"/>
    <col min="7687" max="7936" width="9.140625" style="114"/>
    <col min="7937" max="7937" width="40.85546875" style="114" customWidth="1"/>
    <col min="7938" max="7940" width="18" style="114" customWidth="1"/>
    <col min="7941" max="7942" width="0" style="114" hidden="1" customWidth="1"/>
    <col min="7943" max="8192" width="9.140625" style="114"/>
    <col min="8193" max="8193" width="40.85546875" style="114" customWidth="1"/>
    <col min="8194" max="8196" width="18" style="114" customWidth="1"/>
    <col min="8197" max="8198" width="0" style="114" hidden="1" customWidth="1"/>
    <col min="8199" max="8448" width="9.140625" style="114"/>
    <col min="8449" max="8449" width="40.85546875" style="114" customWidth="1"/>
    <col min="8450" max="8452" width="18" style="114" customWidth="1"/>
    <col min="8453" max="8454" width="0" style="114" hidden="1" customWidth="1"/>
    <col min="8455" max="8704" width="9.140625" style="114"/>
    <col min="8705" max="8705" width="40.85546875" style="114" customWidth="1"/>
    <col min="8706" max="8708" width="18" style="114" customWidth="1"/>
    <col min="8709" max="8710" width="0" style="114" hidden="1" customWidth="1"/>
    <col min="8711" max="8960" width="9.140625" style="114"/>
    <col min="8961" max="8961" width="40.85546875" style="114" customWidth="1"/>
    <col min="8962" max="8964" width="18" style="114" customWidth="1"/>
    <col min="8965" max="8966" width="0" style="114" hidden="1" customWidth="1"/>
    <col min="8967" max="9216" width="9.140625" style="114"/>
    <col min="9217" max="9217" width="40.85546875" style="114" customWidth="1"/>
    <col min="9218" max="9220" width="18" style="114" customWidth="1"/>
    <col min="9221" max="9222" width="0" style="114" hidden="1" customWidth="1"/>
    <col min="9223" max="9472" width="9.140625" style="114"/>
    <col min="9473" max="9473" width="40.85546875" style="114" customWidth="1"/>
    <col min="9474" max="9476" width="18" style="114" customWidth="1"/>
    <col min="9477" max="9478" width="0" style="114" hidden="1" customWidth="1"/>
    <col min="9479" max="9728" width="9.140625" style="114"/>
    <col min="9729" max="9729" width="40.85546875" style="114" customWidth="1"/>
    <col min="9730" max="9732" width="18" style="114" customWidth="1"/>
    <col min="9733" max="9734" width="0" style="114" hidden="1" customWidth="1"/>
    <col min="9735" max="9984" width="9.140625" style="114"/>
    <col min="9985" max="9985" width="40.85546875" style="114" customWidth="1"/>
    <col min="9986" max="9988" width="18" style="114" customWidth="1"/>
    <col min="9989" max="9990" width="0" style="114" hidden="1" customWidth="1"/>
    <col min="9991" max="10240" width="9.140625" style="114"/>
    <col min="10241" max="10241" width="40.85546875" style="114" customWidth="1"/>
    <col min="10242" max="10244" width="18" style="114" customWidth="1"/>
    <col min="10245" max="10246" width="0" style="114" hidden="1" customWidth="1"/>
    <col min="10247" max="10496" width="9.140625" style="114"/>
    <col min="10497" max="10497" width="40.85546875" style="114" customWidth="1"/>
    <col min="10498" max="10500" width="18" style="114" customWidth="1"/>
    <col min="10501" max="10502" width="0" style="114" hidden="1" customWidth="1"/>
    <col min="10503" max="10752" width="9.140625" style="114"/>
    <col min="10753" max="10753" width="40.85546875" style="114" customWidth="1"/>
    <col min="10754" max="10756" width="18" style="114" customWidth="1"/>
    <col min="10757" max="10758" width="0" style="114" hidden="1" customWidth="1"/>
    <col min="10759" max="11008" width="9.140625" style="114"/>
    <col min="11009" max="11009" width="40.85546875" style="114" customWidth="1"/>
    <col min="11010" max="11012" width="18" style="114" customWidth="1"/>
    <col min="11013" max="11014" width="0" style="114" hidden="1" customWidth="1"/>
    <col min="11015" max="11264" width="9.140625" style="114"/>
    <col min="11265" max="11265" width="40.85546875" style="114" customWidth="1"/>
    <col min="11266" max="11268" width="18" style="114" customWidth="1"/>
    <col min="11269" max="11270" width="0" style="114" hidden="1" customWidth="1"/>
    <col min="11271" max="11520" width="9.140625" style="114"/>
    <col min="11521" max="11521" width="40.85546875" style="114" customWidth="1"/>
    <col min="11522" max="11524" width="18" style="114" customWidth="1"/>
    <col min="11525" max="11526" width="0" style="114" hidden="1" customWidth="1"/>
    <col min="11527" max="11776" width="9.140625" style="114"/>
    <col min="11777" max="11777" width="40.85546875" style="114" customWidth="1"/>
    <col min="11778" max="11780" width="18" style="114" customWidth="1"/>
    <col min="11781" max="11782" width="0" style="114" hidden="1" customWidth="1"/>
    <col min="11783" max="12032" width="9.140625" style="114"/>
    <col min="12033" max="12033" width="40.85546875" style="114" customWidth="1"/>
    <col min="12034" max="12036" width="18" style="114" customWidth="1"/>
    <col min="12037" max="12038" width="0" style="114" hidden="1" customWidth="1"/>
    <col min="12039" max="12288" width="9.140625" style="114"/>
    <col min="12289" max="12289" width="40.85546875" style="114" customWidth="1"/>
    <col min="12290" max="12292" width="18" style="114" customWidth="1"/>
    <col min="12293" max="12294" width="0" style="114" hidden="1" customWidth="1"/>
    <col min="12295" max="12544" width="9.140625" style="114"/>
    <col min="12545" max="12545" width="40.85546875" style="114" customWidth="1"/>
    <col min="12546" max="12548" width="18" style="114" customWidth="1"/>
    <col min="12549" max="12550" width="0" style="114" hidden="1" customWidth="1"/>
    <col min="12551" max="12800" width="9.140625" style="114"/>
    <col min="12801" max="12801" width="40.85546875" style="114" customWidth="1"/>
    <col min="12802" max="12804" width="18" style="114" customWidth="1"/>
    <col min="12805" max="12806" width="0" style="114" hidden="1" customWidth="1"/>
    <col min="12807" max="13056" width="9.140625" style="114"/>
    <col min="13057" max="13057" width="40.85546875" style="114" customWidth="1"/>
    <col min="13058" max="13060" width="18" style="114" customWidth="1"/>
    <col min="13061" max="13062" width="0" style="114" hidden="1" customWidth="1"/>
    <col min="13063" max="13312" width="9.140625" style="114"/>
    <col min="13313" max="13313" width="40.85546875" style="114" customWidth="1"/>
    <col min="13314" max="13316" width="18" style="114" customWidth="1"/>
    <col min="13317" max="13318" width="0" style="114" hidden="1" customWidth="1"/>
    <col min="13319" max="13568" width="9.140625" style="114"/>
    <col min="13569" max="13569" width="40.85546875" style="114" customWidth="1"/>
    <col min="13570" max="13572" width="18" style="114" customWidth="1"/>
    <col min="13573" max="13574" width="0" style="114" hidden="1" customWidth="1"/>
    <col min="13575" max="13824" width="9.140625" style="114"/>
    <col min="13825" max="13825" width="40.85546875" style="114" customWidth="1"/>
    <col min="13826" max="13828" width="18" style="114" customWidth="1"/>
    <col min="13829" max="13830" width="0" style="114" hidden="1" customWidth="1"/>
    <col min="13831" max="14080" width="9.140625" style="114"/>
    <col min="14081" max="14081" width="40.85546875" style="114" customWidth="1"/>
    <col min="14082" max="14084" width="18" style="114" customWidth="1"/>
    <col min="14085" max="14086" width="0" style="114" hidden="1" customWidth="1"/>
    <col min="14087" max="14336" width="9.140625" style="114"/>
    <col min="14337" max="14337" width="40.85546875" style="114" customWidth="1"/>
    <col min="14338" max="14340" width="18" style="114" customWidth="1"/>
    <col min="14341" max="14342" width="0" style="114" hidden="1" customWidth="1"/>
    <col min="14343" max="14592" width="9.140625" style="114"/>
    <col min="14593" max="14593" width="40.85546875" style="114" customWidth="1"/>
    <col min="14594" max="14596" width="18" style="114" customWidth="1"/>
    <col min="14597" max="14598" width="0" style="114" hidden="1" customWidth="1"/>
    <col min="14599" max="14848" width="9.140625" style="114"/>
    <col min="14849" max="14849" width="40.85546875" style="114" customWidth="1"/>
    <col min="14850" max="14852" width="18" style="114" customWidth="1"/>
    <col min="14853" max="14854" width="0" style="114" hidden="1" customWidth="1"/>
    <col min="14855" max="15104" width="9.140625" style="114"/>
    <col min="15105" max="15105" width="40.85546875" style="114" customWidth="1"/>
    <col min="15106" max="15108" width="18" style="114" customWidth="1"/>
    <col min="15109" max="15110" width="0" style="114" hidden="1" customWidth="1"/>
    <col min="15111" max="15360" width="9.140625" style="114"/>
    <col min="15361" max="15361" width="40.85546875" style="114" customWidth="1"/>
    <col min="15362" max="15364" width="18" style="114" customWidth="1"/>
    <col min="15365" max="15366" width="0" style="114" hidden="1" customWidth="1"/>
    <col min="15367" max="15616" width="9.140625" style="114"/>
    <col min="15617" max="15617" width="40.85546875" style="114" customWidth="1"/>
    <col min="15618" max="15620" width="18" style="114" customWidth="1"/>
    <col min="15621" max="15622" width="0" style="114" hidden="1" customWidth="1"/>
    <col min="15623" max="15872" width="9.140625" style="114"/>
    <col min="15873" max="15873" width="40.85546875" style="114" customWidth="1"/>
    <col min="15874" max="15876" width="18" style="114" customWidth="1"/>
    <col min="15877" max="15878" width="0" style="114" hidden="1" customWidth="1"/>
    <col min="15879" max="16128" width="9.140625" style="114"/>
    <col min="16129" max="16129" width="40.85546875" style="114" customWidth="1"/>
    <col min="16130" max="16132" width="18" style="114" customWidth="1"/>
    <col min="16133" max="16134" width="0" style="114" hidden="1" customWidth="1"/>
    <col min="16135" max="16384" width="9.140625" style="114"/>
  </cols>
  <sheetData>
    <row r="1" spans="1:7" customFormat="1" ht="15.75" customHeight="1">
      <c r="A1" s="543" t="s">
        <v>828</v>
      </c>
      <c r="B1" s="543"/>
      <c r="C1" s="543"/>
      <c r="D1" s="543"/>
      <c r="E1" s="543"/>
      <c r="F1" s="543"/>
    </row>
    <row r="2" spans="1:7" customFormat="1" ht="18" customHeight="1">
      <c r="A2" s="456" t="s">
        <v>433</v>
      </c>
      <c r="B2" s="456"/>
      <c r="C2" s="456"/>
      <c r="D2" s="456"/>
      <c r="E2" s="456"/>
    </row>
    <row r="3" spans="1:7" customFormat="1" ht="18" customHeight="1">
      <c r="A3" s="456" t="s">
        <v>1</v>
      </c>
      <c r="B3" s="456"/>
      <c r="C3" s="456"/>
      <c r="D3" s="456"/>
      <c r="E3" s="456"/>
    </row>
    <row r="4" spans="1:7" customFormat="1" ht="18" customHeight="1">
      <c r="A4" s="456" t="s">
        <v>453</v>
      </c>
      <c r="B4" s="456"/>
      <c r="C4" s="456"/>
      <c r="D4" s="456"/>
      <c r="E4" s="456"/>
    </row>
    <row r="5" spans="1:7" customFormat="1" ht="15.75" customHeight="1">
      <c r="A5" s="347"/>
      <c r="B5" s="456" t="s">
        <v>927</v>
      </c>
      <c r="C5" s="456"/>
      <c r="D5" s="456"/>
      <c r="E5" s="456"/>
    </row>
    <row r="6" spans="1:7" ht="20.25" customHeight="1">
      <c r="B6" s="199"/>
      <c r="C6" s="199"/>
      <c r="D6" s="199"/>
    </row>
    <row r="7" spans="1:7">
      <c r="A7" s="550"/>
      <c r="B7" s="550"/>
      <c r="C7" s="550"/>
      <c r="D7" s="550"/>
      <c r="E7" s="200"/>
      <c r="F7" s="200"/>
      <c r="G7" s="200"/>
    </row>
    <row r="8" spans="1:7" ht="55.5" customHeight="1">
      <c r="A8" s="551" t="s">
        <v>943</v>
      </c>
      <c r="B8" s="551"/>
      <c r="C8" s="551"/>
      <c r="D8" s="551"/>
      <c r="E8" s="201"/>
      <c r="F8" s="201"/>
      <c r="G8" s="201"/>
    </row>
    <row r="9" spans="1:7">
      <c r="A9" s="457"/>
      <c r="B9" s="457"/>
      <c r="C9" s="457"/>
      <c r="D9" s="201"/>
      <c r="E9" s="201"/>
      <c r="F9" s="201"/>
      <c r="G9" s="201"/>
    </row>
    <row r="10" spans="1:7">
      <c r="B10" s="202"/>
      <c r="C10" s="202"/>
      <c r="D10" s="202" t="s">
        <v>583</v>
      </c>
    </row>
    <row r="11" spans="1:7" ht="47.25" customHeight="1">
      <c r="A11" s="538" t="s">
        <v>4</v>
      </c>
      <c r="B11" s="538" t="s">
        <v>829</v>
      </c>
      <c r="C11" s="538" t="s">
        <v>826</v>
      </c>
      <c r="D11" s="538" t="s">
        <v>827</v>
      </c>
    </row>
    <row r="12" spans="1:7" ht="1.5" customHeight="1">
      <c r="A12" s="540"/>
      <c r="B12" s="540"/>
      <c r="C12" s="539"/>
      <c r="D12" s="539"/>
    </row>
    <row r="13" spans="1:7" ht="15.75" hidden="1" customHeight="1">
      <c r="A13" s="169" t="s">
        <v>584</v>
      </c>
      <c r="B13" s="367"/>
      <c r="C13" s="540"/>
      <c r="D13" s="540"/>
    </row>
    <row r="14" spans="1:7" s="176" customFormat="1" ht="16.5" customHeight="1">
      <c r="A14" s="203" t="s">
        <v>576</v>
      </c>
      <c r="B14" s="368">
        <v>80</v>
      </c>
      <c r="C14" s="369"/>
      <c r="D14" s="178">
        <f>B14+C14</f>
        <v>80</v>
      </c>
      <c r="G14" s="370"/>
    </row>
    <row r="15" spans="1:7" ht="15" customHeight="1">
      <c r="A15" s="169" t="s">
        <v>577</v>
      </c>
      <c r="B15" s="368">
        <v>80</v>
      </c>
      <c r="C15" s="207"/>
      <c r="D15" s="178">
        <f>B15+C15</f>
        <v>80</v>
      </c>
      <c r="G15" s="370"/>
    </row>
    <row r="16" spans="1:7" ht="15" customHeight="1">
      <c r="A16" s="169" t="s">
        <v>578</v>
      </c>
      <c r="B16" s="368">
        <v>80</v>
      </c>
      <c r="C16" s="369"/>
      <c r="D16" s="178">
        <f>B16+C16</f>
        <v>80</v>
      </c>
      <c r="G16" s="370"/>
    </row>
    <row r="17" spans="1:7" ht="16.5" customHeight="1">
      <c r="A17" s="169" t="s">
        <v>579</v>
      </c>
      <c r="B17" s="368">
        <v>80</v>
      </c>
      <c r="C17" s="369"/>
      <c r="D17" s="178">
        <f>B17+C17</f>
        <v>80</v>
      </c>
      <c r="G17" s="370"/>
    </row>
    <row r="18" spans="1:7" ht="17.25" customHeight="1">
      <c r="A18" s="169" t="s">
        <v>580</v>
      </c>
      <c r="B18" s="368">
        <v>80</v>
      </c>
      <c r="C18" s="369"/>
      <c r="D18" s="178">
        <f>B18+C18</f>
        <v>80</v>
      </c>
      <c r="G18" s="370"/>
    </row>
    <row r="19" spans="1:7" ht="19.5" customHeight="1">
      <c r="A19" s="204" t="s">
        <v>440</v>
      </c>
      <c r="B19" s="205">
        <f>SUM(B13:B18)</f>
        <v>400</v>
      </c>
      <c r="C19" s="205">
        <f>SUM(C13:C18)</f>
        <v>0</v>
      </c>
      <c r="D19" s="205">
        <f>SUM(D13:D18)</f>
        <v>400</v>
      </c>
      <c r="G19" s="370"/>
    </row>
    <row r="20" spans="1:7">
      <c r="C20" s="206"/>
    </row>
    <row r="21" spans="1:7">
      <c r="B21" s="206"/>
      <c r="C21" s="206"/>
    </row>
    <row r="23" spans="1:7">
      <c r="B23" s="206"/>
    </row>
  </sheetData>
  <mergeCells count="12">
    <mergeCell ref="A8:D8"/>
    <mergeCell ref="A9:C9"/>
    <mergeCell ref="A11:A12"/>
    <mergeCell ref="B11:B12"/>
    <mergeCell ref="C11:C13"/>
    <mergeCell ref="D11:D13"/>
    <mergeCell ref="A7:D7"/>
    <mergeCell ref="A1:F1"/>
    <mergeCell ref="A2:E2"/>
    <mergeCell ref="A3:E3"/>
    <mergeCell ref="A4:E4"/>
    <mergeCell ref="B5:E5"/>
  </mergeCells>
  <pageMargins left="1.02" right="0.3" top="1" bottom="1" header="0.5" footer="0.5"/>
  <pageSetup paperSize="9" scale="8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4"/>
  <sheetViews>
    <sheetView view="pageBreakPreview" zoomScale="60" workbookViewId="0">
      <selection activeCell="N27" sqref="N27"/>
    </sheetView>
  </sheetViews>
  <sheetFormatPr defaultRowHeight="15.75"/>
  <cols>
    <col min="1" max="1" width="40.85546875" style="114" customWidth="1"/>
    <col min="2" max="3" width="20" style="114" customWidth="1"/>
    <col min="4" max="4" width="18" style="114" hidden="1" customWidth="1"/>
    <col min="5" max="6" width="9.140625" style="114" hidden="1" customWidth="1"/>
    <col min="7" max="256" width="9.140625" style="114"/>
    <col min="257" max="257" width="40.85546875" style="114" customWidth="1"/>
    <col min="258" max="260" width="18" style="114" customWidth="1"/>
    <col min="261" max="262" width="0" style="114" hidden="1" customWidth="1"/>
    <col min="263" max="512" width="9.140625" style="114"/>
    <col min="513" max="513" width="40.85546875" style="114" customWidth="1"/>
    <col min="514" max="516" width="18" style="114" customWidth="1"/>
    <col min="517" max="518" width="0" style="114" hidden="1" customWidth="1"/>
    <col min="519" max="768" width="9.140625" style="114"/>
    <col min="769" max="769" width="40.85546875" style="114" customWidth="1"/>
    <col min="770" max="772" width="18" style="114" customWidth="1"/>
    <col min="773" max="774" width="0" style="114" hidden="1" customWidth="1"/>
    <col min="775" max="1024" width="9.140625" style="114"/>
    <col min="1025" max="1025" width="40.85546875" style="114" customWidth="1"/>
    <col min="1026" max="1028" width="18" style="114" customWidth="1"/>
    <col min="1029" max="1030" width="0" style="114" hidden="1" customWidth="1"/>
    <col min="1031" max="1280" width="9.140625" style="114"/>
    <col min="1281" max="1281" width="40.85546875" style="114" customWidth="1"/>
    <col min="1282" max="1284" width="18" style="114" customWidth="1"/>
    <col min="1285" max="1286" width="0" style="114" hidden="1" customWidth="1"/>
    <col min="1287" max="1536" width="9.140625" style="114"/>
    <col min="1537" max="1537" width="40.85546875" style="114" customWidth="1"/>
    <col min="1538" max="1540" width="18" style="114" customWidth="1"/>
    <col min="1541" max="1542" width="0" style="114" hidden="1" customWidth="1"/>
    <col min="1543" max="1792" width="9.140625" style="114"/>
    <col min="1793" max="1793" width="40.85546875" style="114" customWidth="1"/>
    <col min="1794" max="1796" width="18" style="114" customWidth="1"/>
    <col min="1797" max="1798" width="0" style="114" hidden="1" customWidth="1"/>
    <col min="1799" max="2048" width="9.140625" style="114"/>
    <col min="2049" max="2049" width="40.85546875" style="114" customWidth="1"/>
    <col min="2050" max="2052" width="18" style="114" customWidth="1"/>
    <col min="2053" max="2054" width="0" style="114" hidden="1" customWidth="1"/>
    <col min="2055" max="2304" width="9.140625" style="114"/>
    <col min="2305" max="2305" width="40.85546875" style="114" customWidth="1"/>
    <col min="2306" max="2308" width="18" style="114" customWidth="1"/>
    <col min="2309" max="2310" width="0" style="114" hidden="1" customWidth="1"/>
    <col min="2311" max="2560" width="9.140625" style="114"/>
    <col min="2561" max="2561" width="40.85546875" style="114" customWidth="1"/>
    <col min="2562" max="2564" width="18" style="114" customWidth="1"/>
    <col min="2565" max="2566" width="0" style="114" hidden="1" customWidth="1"/>
    <col min="2567" max="2816" width="9.140625" style="114"/>
    <col min="2817" max="2817" width="40.85546875" style="114" customWidth="1"/>
    <col min="2818" max="2820" width="18" style="114" customWidth="1"/>
    <col min="2821" max="2822" width="0" style="114" hidden="1" customWidth="1"/>
    <col min="2823" max="3072" width="9.140625" style="114"/>
    <col min="3073" max="3073" width="40.85546875" style="114" customWidth="1"/>
    <col min="3074" max="3076" width="18" style="114" customWidth="1"/>
    <col min="3077" max="3078" width="0" style="114" hidden="1" customWidth="1"/>
    <col min="3079" max="3328" width="9.140625" style="114"/>
    <col min="3329" max="3329" width="40.85546875" style="114" customWidth="1"/>
    <col min="3330" max="3332" width="18" style="114" customWidth="1"/>
    <col min="3333" max="3334" width="0" style="114" hidden="1" customWidth="1"/>
    <col min="3335" max="3584" width="9.140625" style="114"/>
    <col min="3585" max="3585" width="40.85546875" style="114" customWidth="1"/>
    <col min="3586" max="3588" width="18" style="114" customWidth="1"/>
    <col min="3589" max="3590" width="0" style="114" hidden="1" customWidth="1"/>
    <col min="3591" max="3840" width="9.140625" style="114"/>
    <col min="3841" max="3841" width="40.85546875" style="114" customWidth="1"/>
    <col min="3842" max="3844" width="18" style="114" customWidth="1"/>
    <col min="3845" max="3846" width="0" style="114" hidden="1" customWidth="1"/>
    <col min="3847" max="4096" width="9.140625" style="114"/>
    <col min="4097" max="4097" width="40.85546875" style="114" customWidth="1"/>
    <col min="4098" max="4100" width="18" style="114" customWidth="1"/>
    <col min="4101" max="4102" width="0" style="114" hidden="1" customWidth="1"/>
    <col min="4103" max="4352" width="9.140625" style="114"/>
    <col min="4353" max="4353" width="40.85546875" style="114" customWidth="1"/>
    <col min="4354" max="4356" width="18" style="114" customWidth="1"/>
    <col min="4357" max="4358" width="0" style="114" hidden="1" customWidth="1"/>
    <col min="4359" max="4608" width="9.140625" style="114"/>
    <col min="4609" max="4609" width="40.85546875" style="114" customWidth="1"/>
    <col min="4610" max="4612" width="18" style="114" customWidth="1"/>
    <col min="4613" max="4614" width="0" style="114" hidden="1" customWidth="1"/>
    <col min="4615" max="4864" width="9.140625" style="114"/>
    <col min="4865" max="4865" width="40.85546875" style="114" customWidth="1"/>
    <col min="4866" max="4868" width="18" style="114" customWidth="1"/>
    <col min="4869" max="4870" width="0" style="114" hidden="1" customWidth="1"/>
    <col min="4871" max="5120" width="9.140625" style="114"/>
    <col min="5121" max="5121" width="40.85546875" style="114" customWidth="1"/>
    <col min="5122" max="5124" width="18" style="114" customWidth="1"/>
    <col min="5125" max="5126" width="0" style="114" hidden="1" customWidth="1"/>
    <col min="5127" max="5376" width="9.140625" style="114"/>
    <col min="5377" max="5377" width="40.85546875" style="114" customWidth="1"/>
    <col min="5378" max="5380" width="18" style="114" customWidth="1"/>
    <col min="5381" max="5382" width="0" style="114" hidden="1" customWidth="1"/>
    <col min="5383" max="5632" width="9.140625" style="114"/>
    <col min="5633" max="5633" width="40.85546875" style="114" customWidth="1"/>
    <col min="5634" max="5636" width="18" style="114" customWidth="1"/>
    <col min="5637" max="5638" width="0" style="114" hidden="1" customWidth="1"/>
    <col min="5639" max="5888" width="9.140625" style="114"/>
    <col min="5889" max="5889" width="40.85546875" style="114" customWidth="1"/>
    <col min="5890" max="5892" width="18" style="114" customWidth="1"/>
    <col min="5893" max="5894" width="0" style="114" hidden="1" customWidth="1"/>
    <col min="5895" max="6144" width="9.140625" style="114"/>
    <col min="6145" max="6145" width="40.85546875" style="114" customWidth="1"/>
    <col min="6146" max="6148" width="18" style="114" customWidth="1"/>
    <col min="6149" max="6150" width="0" style="114" hidden="1" customWidth="1"/>
    <col min="6151" max="6400" width="9.140625" style="114"/>
    <col min="6401" max="6401" width="40.85546875" style="114" customWidth="1"/>
    <col min="6402" max="6404" width="18" style="114" customWidth="1"/>
    <col min="6405" max="6406" width="0" style="114" hidden="1" customWidth="1"/>
    <col min="6407" max="6656" width="9.140625" style="114"/>
    <col min="6657" max="6657" width="40.85546875" style="114" customWidth="1"/>
    <col min="6658" max="6660" width="18" style="114" customWidth="1"/>
    <col min="6661" max="6662" width="0" style="114" hidden="1" customWidth="1"/>
    <col min="6663" max="6912" width="9.140625" style="114"/>
    <col min="6913" max="6913" width="40.85546875" style="114" customWidth="1"/>
    <col min="6914" max="6916" width="18" style="114" customWidth="1"/>
    <col min="6917" max="6918" width="0" style="114" hidden="1" customWidth="1"/>
    <col min="6919" max="7168" width="9.140625" style="114"/>
    <col min="7169" max="7169" width="40.85546875" style="114" customWidth="1"/>
    <col min="7170" max="7172" width="18" style="114" customWidth="1"/>
    <col min="7173" max="7174" width="0" style="114" hidden="1" customWidth="1"/>
    <col min="7175" max="7424" width="9.140625" style="114"/>
    <col min="7425" max="7425" width="40.85546875" style="114" customWidth="1"/>
    <col min="7426" max="7428" width="18" style="114" customWidth="1"/>
    <col min="7429" max="7430" width="0" style="114" hidden="1" customWidth="1"/>
    <col min="7431" max="7680" width="9.140625" style="114"/>
    <col min="7681" max="7681" width="40.85546875" style="114" customWidth="1"/>
    <col min="7682" max="7684" width="18" style="114" customWidth="1"/>
    <col min="7685" max="7686" width="0" style="114" hidden="1" customWidth="1"/>
    <col min="7687" max="7936" width="9.140625" style="114"/>
    <col min="7937" max="7937" width="40.85546875" style="114" customWidth="1"/>
    <col min="7938" max="7940" width="18" style="114" customWidth="1"/>
    <col min="7941" max="7942" width="0" style="114" hidden="1" customWidth="1"/>
    <col min="7943" max="8192" width="9.140625" style="114"/>
    <col min="8193" max="8193" width="40.85546875" style="114" customWidth="1"/>
    <col min="8194" max="8196" width="18" style="114" customWidth="1"/>
    <col min="8197" max="8198" width="0" style="114" hidden="1" customWidth="1"/>
    <col min="8199" max="8448" width="9.140625" style="114"/>
    <col min="8449" max="8449" width="40.85546875" style="114" customWidth="1"/>
    <col min="8450" max="8452" width="18" style="114" customWidth="1"/>
    <col min="8453" max="8454" width="0" style="114" hidden="1" customWidth="1"/>
    <col min="8455" max="8704" width="9.140625" style="114"/>
    <col min="8705" max="8705" width="40.85546875" style="114" customWidth="1"/>
    <col min="8706" max="8708" width="18" style="114" customWidth="1"/>
    <col min="8709" max="8710" width="0" style="114" hidden="1" customWidth="1"/>
    <col min="8711" max="8960" width="9.140625" style="114"/>
    <col min="8961" max="8961" width="40.85546875" style="114" customWidth="1"/>
    <col min="8962" max="8964" width="18" style="114" customWidth="1"/>
    <col min="8965" max="8966" width="0" style="114" hidden="1" customWidth="1"/>
    <col min="8967" max="9216" width="9.140625" style="114"/>
    <col min="9217" max="9217" width="40.85546875" style="114" customWidth="1"/>
    <col min="9218" max="9220" width="18" style="114" customWidth="1"/>
    <col min="9221" max="9222" width="0" style="114" hidden="1" customWidth="1"/>
    <col min="9223" max="9472" width="9.140625" style="114"/>
    <col min="9473" max="9473" width="40.85546875" style="114" customWidth="1"/>
    <col min="9474" max="9476" width="18" style="114" customWidth="1"/>
    <col min="9477" max="9478" width="0" style="114" hidden="1" customWidth="1"/>
    <col min="9479" max="9728" width="9.140625" style="114"/>
    <col min="9729" max="9729" width="40.85546875" style="114" customWidth="1"/>
    <col min="9730" max="9732" width="18" style="114" customWidth="1"/>
    <col min="9733" max="9734" width="0" style="114" hidden="1" customWidth="1"/>
    <col min="9735" max="9984" width="9.140625" style="114"/>
    <col min="9985" max="9985" width="40.85546875" style="114" customWidth="1"/>
    <col min="9986" max="9988" width="18" style="114" customWidth="1"/>
    <col min="9989" max="9990" width="0" style="114" hidden="1" customWidth="1"/>
    <col min="9991" max="10240" width="9.140625" style="114"/>
    <col min="10241" max="10241" width="40.85546875" style="114" customWidth="1"/>
    <col min="10242" max="10244" width="18" style="114" customWidth="1"/>
    <col min="10245" max="10246" width="0" style="114" hidden="1" customWidth="1"/>
    <col min="10247" max="10496" width="9.140625" style="114"/>
    <col min="10497" max="10497" width="40.85546875" style="114" customWidth="1"/>
    <col min="10498" max="10500" width="18" style="114" customWidth="1"/>
    <col min="10501" max="10502" width="0" style="114" hidden="1" customWidth="1"/>
    <col min="10503" max="10752" width="9.140625" style="114"/>
    <col min="10753" max="10753" width="40.85546875" style="114" customWidth="1"/>
    <col min="10754" max="10756" width="18" style="114" customWidth="1"/>
    <col min="10757" max="10758" width="0" style="114" hidden="1" customWidth="1"/>
    <col min="10759" max="11008" width="9.140625" style="114"/>
    <col min="11009" max="11009" width="40.85546875" style="114" customWidth="1"/>
    <col min="11010" max="11012" width="18" style="114" customWidth="1"/>
    <col min="11013" max="11014" width="0" style="114" hidden="1" customWidth="1"/>
    <col min="11015" max="11264" width="9.140625" style="114"/>
    <col min="11265" max="11265" width="40.85546875" style="114" customWidth="1"/>
    <col min="11266" max="11268" width="18" style="114" customWidth="1"/>
    <col min="11269" max="11270" width="0" style="114" hidden="1" customWidth="1"/>
    <col min="11271" max="11520" width="9.140625" style="114"/>
    <col min="11521" max="11521" width="40.85546875" style="114" customWidth="1"/>
    <col min="11522" max="11524" width="18" style="114" customWidth="1"/>
    <col min="11525" max="11526" width="0" style="114" hidden="1" customWidth="1"/>
    <col min="11527" max="11776" width="9.140625" style="114"/>
    <col min="11777" max="11777" width="40.85546875" style="114" customWidth="1"/>
    <col min="11778" max="11780" width="18" style="114" customWidth="1"/>
    <col min="11781" max="11782" width="0" style="114" hidden="1" customWidth="1"/>
    <col min="11783" max="12032" width="9.140625" style="114"/>
    <col min="12033" max="12033" width="40.85546875" style="114" customWidth="1"/>
    <col min="12034" max="12036" width="18" style="114" customWidth="1"/>
    <col min="12037" max="12038" width="0" style="114" hidden="1" customWidth="1"/>
    <col min="12039" max="12288" width="9.140625" style="114"/>
    <col min="12289" max="12289" width="40.85546875" style="114" customWidth="1"/>
    <col min="12290" max="12292" width="18" style="114" customWidth="1"/>
    <col min="12293" max="12294" width="0" style="114" hidden="1" customWidth="1"/>
    <col min="12295" max="12544" width="9.140625" style="114"/>
    <col min="12545" max="12545" width="40.85546875" style="114" customWidth="1"/>
    <col min="12546" max="12548" width="18" style="114" customWidth="1"/>
    <col min="12549" max="12550" width="0" style="114" hidden="1" customWidth="1"/>
    <col min="12551" max="12800" width="9.140625" style="114"/>
    <col min="12801" max="12801" width="40.85546875" style="114" customWidth="1"/>
    <col min="12802" max="12804" width="18" style="114" customWidth="1"/>
    <col min="12805" max="12806" width="0" style="114" hidden="1" customWidth="1"/>
    <col min="12807" max="13056" width="9.140625" style="114"/>
    <col min="13057" max="13057" width="40.85546875" style="114" customWidth="1"/>
    <col min="13058" max="13060" width="18" style="114" customWidth="1"/>
    <col min="13061" max="13062" width="0" style="114" hidden="1" customWidth="1"/>
    <col min="13063" max="13312" width="9.140625" style="114"/>
    <col min="13313" max="13313" width="40.85546875" style="114" customWidth="1"/>
    <col min="13314" max="13316" width="18" style="114" customWidth="1"/>
    <col min="13317" max="13318" width="0" style="114" hidden="1" customWidth="1"/>
    <col min="13319" max="13568" width="9.140625" style="114"/>
    <col min="13569" max="13569" width="40.85546875" style="114" customWidth="1"/>
    <col min="13570" max="13572" width="18" style="114" customWidth="1"/>
    <col min="13573" max="13574" width="0" style="114" hidden="1" customWidth="1"/>
    <col min="13575" max="13824" width="9.140625" style="114"/>
    <col min="13825" max="13825" width="40.85546875" style="114" customWidth="1"/>
    <col min="13826" max="13828" width="18" style="114" customWidth="1"/>
    <col min="13829" max="13830" width="0" style="114" hidden="1" customWidth="1"/>
    <col min="13831" max="14080" width="9.140625" style="114"/>
    <col min="14081" max="14081" width="40.85546875" style="114" customWidth="1"/>
    <col min="14082" max="14084" width="18" style="114" customWidth="1"/>
    <col min="14085" max="14086" width="0" style="114" hidden="1" customWidth="1"/>
    <col min="14087" max="14336" width="9.140625" style="114"/>
    <col min="14337" max="14337" width="40.85546875" style="114" customWidth="1"/>
    <col min="14338" max="14340" width="18" style="114" customWidth="1"/>
    <col min="14341" max="14342" width="0" style="114" hidden="1" customWidth="1"/>
    <col min="14343" max="14592" width="9.140625" style="114"/>
    <col min="14593" max="14593" width="40.85546875" style="114" customWidth="1"/>
    <col min="14594" max="14596" width="18" style="114" customWidth="1"/>
    <col min="14597" max="14598" width="0" style="114" hidden="1" customWidth="1"/>
    <col min="14599" max="14848" width="9.140625" style="114"/>
    <col min="14849" max="14849" width="40.85546875" style="114" customWidth="1"/>
    <col min="14850" max="14852" width="18" style="114" customWidth="1"/>
    <col min="14853" max="14854" width="0" style="114" hidden="1" customWidth="1"/>
    <col min="14855" max="15104" width="9.140625" style="114"/>
    <col min="15105" max="15105" width="40.85546875" style="114" customWidth="1"/>
    <col min="15106" max="15108" width="18" style="114" customWidth="1"/>
    <col min="15109" max="15110" width="0" style="114" hidden="1" customWidth="1"/>
    <col min="15111" max="15360" width="9.140625" style="114"/>
    <col min="15361" max="15361" width="40.85546875" style="114" customWidth="1"/>
    <col min="15362" max="15364" width="18" style="114" customWidth="1"/>
    <col min="15365" max="15366" width="0" style="114" hidden="1" customWidth="1"/>
    <col min="15367" max="15616" width="9.140625" style="114"/>
    <col min="15617" max="15617" width="40.85546875" style="114" customWidth="1"/>
    <col min="15618" max="15620" width="18" style="114" customWidth="1"/>
    <col min="15621" max="15622" width="0" style="114" hidden="1" customWidth="1"/>
    <col min="15623" max="15872" width="9.140625" style="114"/>
    <col min="15873" max="15873" width="40.85546875" style="114" customWidth="1"/>
    <col min="15874" max="15876" width="18" style="114" customWidth="1"/>
    <col min="15877" max="15878" width="0" style="114" hidden="1" customWidth="1"/>
    <col min="15879" max="16128" width="9.140625" style="114"/>
    <col min="16129" max="16129" width="40.85546875" style="114" customWidth="1"/>
    <col min="16130" max="16132" width="18" style="114" customWidth="1"/>
    <col min="16133" max="16134" width="0" style="114" hidden="1" customWidth="1"/>
    <col min="16135" max="16384" width="9.140625" style="114"/>
  </cols>
  <sheetData>
    <row r="1" spans="1:7" customFormat="1" ht="15.75" customHeight="1">
      <c r="A1" s="543" t="s">
        <v>830</v>
      </c>
      <c r="B1" s="543"/>
      <c r="C1" s="543"/>
      <c r="D1" s="543"/>
      <c r="E1" s="543"/>
      <c r="F1" s="543"/>
    </row>
    <row r="2" spans="1:7" customFormat="1" ht="18" customHeight="1">
      <c r="A2" s="456" t="s">
        <v>433</v>
      </c>
      <c r="B2" s="456"/>
      <c r="C2" s="456"/>
      <c r="D2" s="456"/>
      <c r="E2" s="456"/>
    </row>
    <row r="3" spans="1:7" customFormat="1" ht="18" customHeight="1">
      <c r="A3" s="456" t="s">
        <v>1</v>
      </c>
      <c r="B3" s="456"/>
      <c r="C3" s="456"/>
      <c r="D3" s="456"/>
      <c r="E3" s="456"/>
    </row>
    <row r="4" spans="1:7" customFormat="1" ht="18" customHeight="1">
      <c r="A4" s="456" t="s">
        <v>453</v>
      </c>
      <c r="B4" s="456"/>
      <c r="C4" s="456"/>
      <c r="D4" s="456"/>
      <c r="E4" s="456"/>
    </row>
    <row r="5" spans="1:7" customFormat="1" ht="15.75" customHeight="1">
      <c r="A5" s="347"/>
      <c r="B5" s="456" t="s">
        <v>927</v>
      </c>
      <c r="C5" s="456"/>
      <c r="D5" s="456"/>
      <c r="E5" s="456"/>
    </row>
    <row r="6" spans="1:7" ht="20.25" customHeight="1">
      <c r="B6" s="199"/>
      <c r="C6" s="199"/>
      <c r="D6" s="199"/>
    </row>
    <row r="7" spans="1:7">
      <c r="A7" s="550"/>
      <c r="B7" s="550"/>
      <c r="C7" s="550"/>
      <c r="D7" s="550"/>
      <c r="E7" s="200"/>
      <c r="F7" s="200"/>
      <c r="G7" s="200"/>
    </row>
    <row r="8" spans="1:7" ht="68.25" customHeight="1">
      <c r="A8" s="551" t="s">
        <v>944</v>
      </c>
      <c r="B8" s="551"/>
      <c r="C8" s="551"/>
      <c r="D8" s="551"/>
      <c r="E8" s="201"/>
      <c r="F8" s="201"/>
      <c r="G8" s="201"/>
    </row>
    <row r="9" spans="1:7" ht="32.25" customHeight="1">
      <c r="A9" s="457"/>
      <c r="B9" s="457"/>
      <c r="C9" s="457"/>
      <c r="D9" s="201"/>
      <c r="E9" s="201"/>
      <c r="F9" s="201"/>
      <c r="G9" s="201"/>
    </row>
    <row r="10" spans="1:7">
      <c r="B10" s="202"/>
      <c r="C10" s="202"/>
      <c r="D10" s="202" t="s">
        <v>583</v>
      </c>
    </row>
    <row r="11" spans="1:7">
      <c r="A11" s="466" t="s">
        <v>4</v>
      </c>
      <c r="B11" s="555" t="s">
        <v>601</v>
      </c>
      <c r="C11" s="555"/>
      <c r="D11" s="202"/>
    </row>
    <row r="12" spans="1:7" ht="47.25" customHeight="1">
      <c r="A12" s="466"/>
      <c r="B12" s="466" t="s">
        <v>831</v>
      </c>
      <c r="C12" s="466" t="s">
        <v>603</v>
      </c>
      <c r="D12" s="552" t="s">
        <v>827</v>
      </c>
    </row>
    <row r="13" spans="1:7" ht="1.5" customHeight="1">
      <c r="A13" s="466"/>
      <c r="B13" s="466"/>
      <c r="C13" s="466"/>
      <c r="D13" s="553"/>
    </row>
    <row r="14" spans="1:7" ht="15.75" hidden="1" customHeight="1">
      <c r="A14" s="169" t="s">
        <v>584</v>
      </c>
      <c r="B14" s="367"/>
      <c r="C14" s="466"/>
      <c r="D14" s="554"/>
    </row>
    <row r="15" spans="1:7" s="176" customFormat="1" ht="16.5" customHeight="1">
      <c r="A15" s="203" t="s">
        <v>576</v>
      </c>
      <c r="B15" s="368">
        <v>80</v>
      </c>
      <c r="C15" s="368">
        <v>80</v>
      </c>
      <c r="D15" s="178"/>
      <c r="G15" s="370"/>
    </row>
    <row r="16" spans="1:7" ht="15" customHeight="1">
      <c r="A16" s="169" t="s">
        <v>577</v>
      </c>
      <c r="B16" s="368">
        <v>80</v>
      </c>
      <c r="C16" s="368">
        <v>80</v>
      </c>
      <c r="D16" s="178"/>
      <c r="G16" s="370"/>
    </row>
    <row r="17" spans="1:7" ht="15" customHeight="1">
      <c r="A17" s="169" t="s">
        <v>578</v>
      </c>
      <c r="B17" s="368">
        <v>80</v>
      </c>
      <c r="C17" s="368">
        <v>80</v>
      </c>
      <c r="D17" s="178"/>
      <c r="G17" s="370"/>
    </row>
    <row r="18" spans="1:7" ht="16.5" customHeight="1">
      <c r="A18" s="169" t="s">
        <v>579</v>
      </c>
      <c r="B18" s="368">
        <v>80</v>
      </c>
      <c r="C18" s="368">
        <v>80</v>
      </c>
      <c r="D18" s="178"/>
      <c r="G18" s="370"/>
    </row>
    <row r="19" spans="1:7" ht="17.25" customHeight="1">
      <c r="A19" s="169" t="s">
        <v>580</v>
      </c>
      <c r="B19" s="368">
        <v>80</v>
      </c>
      <c r="C19" s="368">
        <v>80</v>
      </c>
      <c r="D19" s="178"/>
      <c r="G19" s="370"/>
    </row>
    <row r="20" spans="1:7" ht="19.5" customHeight="1">
      <c r="A20" s="204" t="s">
        <v>440</v>
      </c>
      <c r="B20" s="205">
        <f>SUM(B14:B19)</f>
        <v>400</v>
      </c>
      <c r="C20" s="205">
        <f>SUM(C14:C19)</f>
        <v>400</v>
      </c>
      <c r="D20" s="205">
        <f>SUM(D14:D19)</f>
        <v>0</v>
      </c>
      <c r="G20" s="370"/>
    </row>
    <row r="21" spans="1:7">
      <c r="C21" s="206"/>
    </row>
    <row r="22" spans="1:7">
      <c r="B22" s="206"/>
      <c r="C22" s="206"/>
    </row>
    <row r="24" spans="1:7">
      <c r="B24" s="206"/>
    </row>
  </sheetData>
  <mergeCells count="13">
    <mergeCell ref="A8:D8"/>
    <mergeCell ref="A9:C9"/>
    <mergeCell ref="B12:B13"/>
    <mergeCell ref="C12:C14"/>
    <mergeCell ref="D12:D14"/>
    <mergeCell ref="A11:A13"/>
    <mergeCell ref="B11:C11"/>
    <mergeCell ref="A7:D7"/>
    <mergeCell ref="A1:F1"/>
    <mergeCell ref="A2:E2"/>
    <mergeCell ref="A3:E3"/>
    <mergeCell ref="A4:E4"/>
    <mergeCell ref="B5:E5"/>
  </mergeCells>
  <pageMargins left="1.02" right="0.3" top="1" bottom="1" header="0.5" footer="0.5"/>
  <pageSetup paperSize="9" scale="8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3"/>
  <sheetViews>
    <sheetView view="pageBreakPreview" zoomScale="60" workbookViewId="0">
      <selection activeCell="F27" sqref="F27"/>
    </sheetView>
  </sheetViews>
  <sheetFormatPr defaultRowHeight="15.75"/>
  <cols>
    <col min="1" max="1" width="6.85546875" style="114" customWidth="1"/>
    <col min="2" max="2" width="49.7109375" style="114" customWidth="1"/>
    <col min="3" max="3" width="12.42578125" style="114" customWidth="1"/>
    <col min="4" max="5" width="12.5703125" style="114" customWidth="1"/>
    <col min="6" max="256" width="9.140625" style="114"/>
    <col min="257" max="257" width="6.85546875" style="114" customWidth="1"/>
    <col min="258" max="258" width="49.7109375" style="114" customWidth="1"/>
    <col min="259" max="259" width="12.42578125" style="114" customWidth="1"/>
    <col min="260" max="261" width="12.5703125" style="114" customWidth="1"/>
    <col min="262" max="512" width="9.140625" style="114"/>
    <col min="513" max="513" width="6.85546875" style="114" customWidth="1"/>
    <col min="514" max="514" width="49.7109375" style="114" customWidth="1"/>
    <col min="515" max="515" width="12.42578125" style="114" customWidth="1"/>
    <col min="516" max="517" width="12.5703125" style="114" customWidth="1"/>
    <col min="518" max="768" width="9.140625" style="114"/>
    <col min="769" max="769" width="6.85546875" style="114" customWidth="1"/>
    <col min="770" max="770" width="49.7109375" style="114" customWidth="1"/>
    <col min="771" max="771" width="12.42578125" style="114" customWidth="1"/>
    <col min="772" max="773" width="12.5703125" style="114" customWidth="1"/>
    <col min="774" max="1024" width="9.140625" style="114"/>
    <col min="1025" max="1025" width="6.85546875" style="114" customWidth="1"/>
    <col min="1026" max="1026" width="49.7109375" style="114" customWidth="1"/>
    <col min="1027" max="1027" width="12.42578125" style="114" customWidth="1"/>
    <col min="1028" max="1029" width="12.5703125" style="114" customWidth="1"/>
    <col min="1030" max="1280" width="9.140625" style="114"/>
    <col min="1281" max="1281" width="6.85546875" style="114" customWidth="1"/>
    <col min="1282" max="1282" width="49.7109375" style="114" customWidth="1"/>
    <col min="1283" max="1283" width="12.42578125" style="114" customWidth="1"/>
    <col min="1284" max="1285" width="12.5703125" style="114" customWidth="1"/>
    <col min="1286" max="1536" width="9.140625" style="114"/>
    <col min="1537" max="1537" width="6.85546875" style="114" customWidth="1"/>
    <col min="1538" max="1538" width="49.7109375" style="114" customWidth="1"/>
    <col min="1539" max="1539" width="12.42578125" style="114" customWidth="1"/>
    <col min="1540" max="1541" width="12.5703125" style="114" customWidth="1"/>
    <col min="1542" max="1792" width="9.140625" style="114"/>
    <col min="1793" max="1793" width="6.85546875" style="114" customWidth="1"/>
    <col min="1794" max="1794" width="49.7109375" style="114" customWidth="1"/>
    <col min="1795" max="1795" width="12.42578125" style="114" customWidth="1"/>
    <col min="1796" max="1797" width="12.5703125" style="114" customWidth="1"/>
    <col min="1798" max="2048" width="9.140625" style="114"/>
    <col min="2049" max="2049" width="6.85546875" style="114" customWidth="1"/>
    <col min="2050" max="2050" width="49.7109375" style="114" customWidth="1"/>
    <col min="2051" max="2051" width="12.42578125" style="114" customWidth="1"/>
    <col min="2052" max="2053" width="12.5703125" style="114" customWidth="1"/>
    <col min="2054" max="2304" width="9.140625" style="114"/>
    <col min="2305" max="2305" width="6.85546875" style="114" customWidth="1"/>
    <col min="2306" max="2306" width="49.7109375" style="114" customWidth="1"/>
    <col min="2307" max="2307" width="12.42578125" style="114" customWidth="1"/>
    <col min="2308" max="2309" width="12.5703125" style="114" customWidth="1"/>
    <col min="2310" max="2560" width="9.140625" style="114"/>
    <col min="2561" max="2561" width="6.85546875" style="114" customWidth="1"/>
    <col min="2562" max="2562" width="49.7109375" style="114" customWidth="1"/>
    <col min="2563" max="2563" width="12.42578125" style="114" customWidth="1"/>
    <col min="2564" max="2565" width="12.5703125" style="114" customWidth="1"/>
    <col min="2566" max="2816" width="9.140625" style="114"/>
    <col min="2817" max="2817" width="6.85546875" style="114" customWidth="1"/>
    <col min="2818" max="2818" width="49.7109375" style="114" customWidth="1"/>
    <col min="2819" max="2819" width="12.42578125" style="114" customWidth="1"/>
    <col min="2820" max="2821" width="12.5703125" style="114" customWidth="1"/>
    <col min="2822" max="3072" width="9.140625" style="114"/>
    <col min="3073" max="3073" width="6.85546875" style="114" customWidth="1"/>
    <col min="3074" max="3074" width="49.7109375" style="114" customWidth="1"/>
    <col min="3075" max="3075" width="12.42578125" style="114" customWidth="1"/>
    <col min="3076" max="3077" width="12.5703125" style="114" customWidth="1"/>
    <col min="3078" max="3328" width="9.140625" style="114"/>
    <col min="3329" max="3329" width="6.85546875" style="114" customWidth="1"/>
    <col min="3330" max="3330" width="49.7109375" style="114" customWidth="1"/>
    <col min="3331" max="3331" width="12.42578125" style="114" customWidth="1"/>
    <col min="3332" max="3333" width="12.5703125" style="114" customWidth="1"/>
    <col min="3334" max="3584" width="9.140625" style="114"/>
    <col min="3585" max="3585" width="6.85546875" style="114" customWidth="1"/>
    <col min="3586" max="3586" width="49.7109375" style="114" customWidth="1"/>
    <col min="3587" max="3587" width="12.42578125" style="114" customWidth="1"/>
    <col min="3588" max="3589" width="12.5703125" style="114" customWidth="1"/>
    <col min="3590" max="3840" width="9.140625" style="114"/>
    <col min="3841" max="3841" width="6.85546875" style="114" customWidth="1"/>
    <col min="3842" max="3842" width="49.7109375" style="114" customWidth="1"/>
    <col min="3843" max="3843" width="12.42578125" style="114" customWidth="1"/>
    <col min="3844" max="3845" width="12.5703125" style="114" customWidth="1"/>
    <col min="3846" max="4096" width="9.140625" style="114"/>
    <col min="4097" max="4097" width="6.85546875" style="114" customWidth="1"/>
    <col min="4098" max="4098" width="49.7109375" style="114" customWidth="1"/>
    <col min="4099" max="4099" width="12.42578125" style="114" customWidth="1"/>
    <col min="4100" max="4101" width="12.5703125" style="114" customWidth="1"/>
    <col min="4102" max="4352" width="9.140625" style="114"/>
    <col min="4353" max="4353" width="6.85546875" style="114" customWidth="1"/>
    <col min="4354" max="4354" width="49.7109375" style="114" customWidth="1"/>
    <col min="4355" max="4355" width="12.42578125" style="114" customWidth="1"/>
    <col min="4356" max="4357" width="12.5703125" style="114" customWidth="1"/>
    <col min="4358" max="4608" width="9.140625" style="114"/>
    <col min="4609" max="4609" width="6.85546875" style="114" customWidth="1"/>
    <col min="4610" max="4610" width="49.7109375" style="114" customWidth="1"/>
    <col min="4611" max="4611" width="12.42578125" style="114" customWidth="1"/>
    <col min="4612" max="4613" width="12.5703125" style="114" customWidth="1"/>
    <col min="4614" max="4864" width="9.140625" style="114"/>
    <col min="4865" max="4865" width="6.85546875" style="114" customWidth="1"/>
    <col min="4866" max="4866" width="49.7109375" style="114" customWidth="1"/>
    <col min="4867" max="4867" width="12.42578125" style="114" customWidth="1"/>
    <col min="4868" max="4869" width="12.5703125" style="114" customWidth="1"/>
    <col min="4870" max="5120" width="9.140625" style="114"/>
    <col min="5121" max="5121" width="6.85546875" style="114" customWidth="1"/>
    <col min="5122" max="5122" width="49.7109375" style="114" customWidth="1"/>
    <col min="5123" max="5123" width="12.42578125" style="114" customWidth="1"/>
    <col min="5124" max="5125" width="12.5703125" style="114" customWidth="1"/>
    <col min="5126" max="5376" width="9.140625" style="114"/>
    <col min="5377" max="5377" width="6.85546875" style="114" customWidth="1"/>
    <col min="5378" max="5378" width="49.7109375" style="114" customWidth="1"/>
    <col min="5379" max="5379" width="12.42578125" style="114" customWidth="1"/>
    <col min="5380" max="5381" width="12.5703125" style="114" customWidth="1"/>
    <col min="5382" max="5632" width="9.140625" style="114"/>
    <col min="5633" max="5633" width="6.85546875" style="114" customWidth="1"/>
    <col min="5634" max="5634" width="49.7109375" style="114" customWidth="1"/>
    <col min="5635" max="5635" width="12.42578125" style="114" customWidth="1"/>
    <col min="5636" max="5637" width="12.5703125" style="114" customWidth="1"/>
    <col min="5638" max="5888" width="9.140625" style="114"/>
    <col min="5889" max="5889" width="6.85546875" style="114" customWidth="1"/>
    <col min="5890" max="5890" width="49.7109375" style="114" customWidth="1"/>
    <col min="5891" max="5891" width="12.42578125" style="114" customWidth="1"/>
    <col min="5892" max="5893" width="12.5703125" style="114" customWidth="1"/>
    <col min="5894" max="6144" width="9.140625" style="114"/>
    <col min="6145" max="6145" width="6.85546875" style="114" customWidth="1"/>
    <col min="6146" max="6146" width="49.7109375" style="114" customWidth="1"/>
    <col min="6147" max="6147" width="12.42578125" style="114" customWidth="1"/>
    <col min="6148" max="6149" width="12.5703125" style="114" customWidth="1"/>
    <col min="6150" max="6400" width="9.140625" style="114"/>
    <col min="6401" max="6401" width="6.85546875" style="114" customWidth="1"/>
    <col min="6402" max="6402" width="49.7109375" style="114" customWidth="1"/>
    <col min="6403" max="6403" width="12.42578125" style="114" customWidth="1"/>
    <col min="6404" max="6405" width="12.5703125" style="114" customWidth="1"/>
    <col min="6406" max="6656" width="9.140625" style="114"/>
    <col min="6657" max="6657" width="6.85546875" style="114" customWidth="1"/>
    <col min="6658" max="6658" width="49.7109375" style="114" customWidth="1"/>
    <col min="6659" max="6659" width="12.42578125" style="114" customWidth="1"/>
    <col min="6660" max="6661" width="12.5703125" style="114" customWidth="1"/>
    <col min="6662" max="6912" width="9.140625" style="114"/>
    <col min="6913" max="6913" width="6.85546875" style="114" customWidth="1"/>
    <col min="6914" max="6914" width="49.7109375" style="114" customWidth="1"/>
    <col min="6915" max="6915" width="12.42578125" style="114" customWidth="1"/>
    <col min="6916" max="6917" width="12.5703125" style="114" customWidth="1"/>
    <col min="6918" max="7168" width="9.140625" style="114"/>
    <col min="7169" max="7169" width="6.85546875" style="114" customWidth="1"/>
    <col min="7170" max="7170" width="49.7109375" style="114" customWidth="1"/>
    <col min="7171" max="7171" width="12.42578125" style="114" customWidth="1"/>
    <col min="7172" max="7173" width="12.5703125" style="114" customWidth="1"/>
    <col min="7174" max="7424" width="9.140625" style="114"/>
    <col min="7425" max="7425" width="6.85546875" style="114" customWidth="1"/>
    <col min="7426" max="7426" width="49.7109375" style="114" customWidth="1"/>
    <col min="7427" max="7427" width="12.42578125" style="114" customWidth="1"/>
    <col min="7428" max="7429" width="12.5703125" style="114" customWidth="1"/>
    <col min="7430" max="7680" width="9.140625" style="114"/>
    <col min="7681" max="7681" width="6.85546875" style="114" customWidth="1"/>
    <col min="7682" max="7682" width="49.7109375" style="114" customWidth="1"/>
    <col min="7683" max="7683" width="12.42578125" style="114" customWidth="1"/>
    <col min="7684" max="7685" width="12.5703125" style="114" customWidth="1"/>
    <col min="7686" max="7936" width="9.140625" style="114"/>
    <col min="7937" max="7937" width="6.85546875" style="114" customWidth="1"/>
    <col min="7938" max="7938" width="49.7109375" style="114" customWidth="1"/>
    <col min="7939" max="7939" width="12.42578125" style="114" customWidth="1"/>
    <col min="7940" max="7941" width="12.5703125" style="114" customWidth="1"/>
    <col min="7942" max="8192" width="9.140625" style="114"/>
    <col min="8193" max="8193" width="6.85546875" style="114" customWidth="1"/>
    <col min="8194" max="8194" width="49.7109375" style="114" customWidth="1"/>
    <col min="8195" max="8195" width="12.42578125" style="114" customWidth="1"/>
    <col min="8196" max="8197" width="12.5703125" style="114" customWidth="1"/>
    <col min="8198" max="8448" width="9.140625" style="114"/>
    <col min="8449" max="8449" width="6.85546875" style="114" customWidth="1"/>
    <col min="8450" max="8450" width="49.7109375" style="114" customWidth="1"/>
    <col min="8451" max="8451" width="12.42578125" style="114" customWidth="1"/>
    <col min="8452" max="8453" width="12.5703125" style="114" customWidth="1"/>
    <col min="8454" max="8704" width="9.140625" style="114"/>
    <col min="8705" max="8705" width="6.85546875" style="114" customWidth="1"/>
    <col min="8706" max="8706" width="49.7109375" style="114" customWidth="1"/>
    <col min="8707" max="8707" width="12.42578125" style="114" customWidth="1"/>
    <col min="8708" max="8709" width="12.5703125" style="114" customWidth="1"/>
    <col min="8710" max="8960" width="9.140625" style="114"/>
    <col min="8961" max="8961" width="6.85546875" style="114" customWidth="1"/>
    <col min="8962" max="8962" width="49.7109375" style="114" customWidth="1"/>
    <col min="8963" max="8963" width="12.42578125" style="114" customWidth="1"/>
    <col min="8964" max="8965" width="12.5703125" style="114" customWidth="1"/>
    <col min="8966" max="9216" width="9.140625" style="114"/>
    <col min="9217" max="9217" width="6.85546875" style="114" customWidth="1"/>
    <col min="9218" max="9218" width="49.7109375" style="114" customWidth="1"/>
    <col min="9219" max="9219" width="12.42578125" style="114" customWidth="1"/>
    <col min="9220" max="9221" width="12.5703125" style="114" customWidth="1"/>
    <col min="9222" max="9472" width="9.140625" style="114"/>
    <col min="9473" max="9473" width="6.85546875" style="114" customWidth="1"/>
    <col min="9474" max="9474" width="49.7109375" style="114" customWidth="1"/>
    <col min="9475" max="9475" width="12.42578125" style="114" customWidth="1"/>
    <col min="9476" max="9477" width="12.5703125" style="114" customWidth="1"/>
    <col min="9478" max="9728" width="9.140625" style="114"/>
    <col min="9729" max="9729" width="6.85546875" style="114" customWidth="1"/>
    <col min="9730" max="9730" width="49.7109375" style="114" customWidth="1"/>
    <col min="9731" max="9731" width="12.42578125" style="114" customWidth="1"/>
    <col min="9732" max="9733" width="12.5703125" style="114" customWidth="1"/>
    <col min="9734" max="9984" width="9.140625" style="114"/>
    <col min="9985" max="9985" width="6.85546875" style="114" customWidth="1"/>
    <col min="9986" max="9986" width="49.7109375" style="114" customWidth="1"/>
    <col min="9987" max="9987" width="12.42578125" style="114" customWidth="1"/>
    <col min="9988" max="9989" width="12.5703125" style="114" customWidth="1"/>
    <col min="9990" max="10240" width="9.140625" style="114"/>
    <col min="10241" max="10241" width="6.85546875" style="114" customWidth="1"/>
    <col min="10242" max="10242" width="49.7109375" style="114" customWidth="1"/>
    <col min="10243" max="10243" width="12.42578125" style="114" customWidth="1"/>
    <col min="10244" max="10245" width="12.5703125" style="114" customWidth="1"/>
    <col min="10246" max="10496" width="9.140625" style="114"/>
    <col min="10497" max="10497" width="6.85546875" style="114" customWidth="1"/>
    <col min="10498" max="10498" width="49.7109375" style="114" customWidth="1"/>
    <col min="10499" max="10499" width="12.42578125" style="114" customWidth="1"/>
    <col min="10500" max="10501" width="12.5703125" style="114" customWidth="1"/>
    <col min="10502" max="10752" width="9.140625" style="114"/>
    <col min="10753" max="10753" width="6.85546875" style="114" customWidth="1"/>
    <col min="10754" max="10754" width="49.7109375" style="114" customWidth="1"/>
    <col min="10755" max="10755" width="12.42578125" style="114" customWidth="1"/>
    <col min="10756" max="10757" width="12.5703125" style="114" customWidth="1"/>
    <col min="10758" max="11008" width="9.140625" style="114"/>
    <col min="11009" max="11009" width="6.85546875" style="114" customWidth="1"/>
    <col min="11010" max="11010" width="49.7109375" style="114" customWidth="1"/>
    <col min="11011" max="11011" width="12.42578125" style="114" customWidth="1"/>
    <col min="11012" max="11013" width="12.5703125" style="114" customWidth="1"/>
    <col min="11014" max="11264" width="9.140625" style="114"/>
    <col min="11265" max="11265" width="6.85546875" style="114" customWidth="1"/>
    <col min="11266" max="11266" width="49.7109375" style="114" customWidth="1"/>
    <col min="11267" max="11267" width="12.42578125" style="114" customWidth="1"/>
    <col min="11268" max="11269" width="12.5703125" style="114" customWidth="1"/>
    <col min="11270" max="11520" width="9.140625" style="114"/>
    <col min="11521" max="11521" width="6.85546875" style="114" customWidth="1"/>
    <col min="11522" max="11522" width="49.7109375" style="114" customWidth="1"/>
    <col min="11523" max="11523" width="12.42578125" style="114" customWidth="1"/>
    <col min="11524" max="11525" width="12.5703125" style="114" customWidth="1"/>
    <col min="11526" max="11776" width="9.140625" style="114"/>
    <col min="11777" max="11777" width="6.85546875" style="114" customWidth="1"/>
    <col min="11778" max="11778" width="49.7109375" style="114" customWidth="1"/>
    <col min="11779" max="11779" width="12.42578125" style="114" customWidth="1"/>
    <col min="11780" max="11781" width="12.5703125" style="114" customWidth="1"/>
    <col min="11782" max="12032" width="9.140625" style="114"/>
    <col min="12033" max="12033" width="6.85546875" style="114" customWidth="1"/>
    <col min="12034" max="12034" width="49.7109375" style="114" customWidth="1"/>
    <col min="12035" max="12035" width="12.42578125" style="114" customWidth="1"/>
    <col min="12036" max="12037" width="12.5703125" style="114" customWidth="1"/>
    <col min="12038" max="12288" width="9.140625" style="114"/>
    <col min="12289" max="12289" width="6.85546875" style="114" customWidth="1"/>
    <col min="12290" max="12290" width="49.7109375" style="114" customWidth="1"/>
    <col min="12291" max="12291" width="12.42578125" style="114" customWidth="1"/>
    <col min="12292" max="12293" width="12.5703125" style="114" customWidth="1"/>
    <col min="12294" max="12544" width="9.140625" style="114"/>
    <col min="12545" max="12545" width="6.85546875" style="114" customWidth="1"/>
    <col min="12546" max="12546" width="49.7109375" style="114" customWidth="1"/>
    <col min="12547" max="12547" width="12.42578125" style="114" customWidth="1"/>
    <col min="12548" max="12549" width="12.5703125" style="114" customWidth="1"/>
    <col min="12550" max="12800" width="9.140625" style="114"/>
    <col min="12801" max="12801" width="6.85546875" style="114" customWidth="1"/>
    <col min="12802" max="12802" width="49.7109375" style="114" customWidth="1"/>
    <col min="12803" max="12803" width="12.42578125" style="114" customWidth="1"/>
    <col min="12804" max="12805" width="12.5703125" style="114" customWidth="1"/>
    <col min="12806" max="13056" width="9.140625" style="114"/>
    <col min="13057" max="13057" width="6.85546875" style="114" customWidth="1"/>
    <col min="13058" max="13058" width="49.7109375" style="114" customWidth="1"/>
    <col min="13059" max="13059" width="12.42578125" style="114" customWidth="1"/>
    <col min="13060" max="13061" width="12.5703125" style="114" customWidth="1"/>
    <col min="13062" max="13312" width="9.140625" style="114"/>
    <col min="13313" max="13313" width="6.85546875" style="114" customWidth="1"/>
    <col min="13314" max="13314" width="49.7109375" style="114" customWidth="1"/>
    <col min="13315" max="13315" width="12.42578125" style="114" customWidth="1"/>
    <col min="13316" max="13317" width="12.5703125" style="114" customWidth="1"/>
    <col min="13318" max="13568" width="9.140625" style="114"/>
    <col min="13569" max="13569" width="6.85546875" style="114" customWidth="1"/>
    <col min="13570" max="13570" width="49.7109375" style="114" customWidth="1"/>
    <col min="13571" max="13571" width="12.42578125" style="114" customWidth="1"/>
    <col min="13572" max="13573" width="12.5703125" style="114" customWidth="1"/>
    <col min="13574" max="13824" width="9.140625" style="114"/>
    <col min="13825" max="13825" width="6.85546875" style="114" customWidth="1"/>
    <col min="13826" max="13826" width="49.7109375" style="114" customWidth="1"/>
    <col min="13827" max="13827" width="12.42578125" style="114" customWidth="1"/>
    <col min="13828" max="13829" width="12.5703125" style="114" customWidth="1"/>
    <col min="13830" max="14080" width="9.140625" style="114"/>
    <col min="14081" max="14081" width="6.85546875" style="114" customWidth="1"/>
    <col min="14082" max="14082" width="49.7109375" style="114" customWidth="1"/>
    <col min="14083" max="14083" width="12.42578125" style="114" customWidth="1"/>
    <col min="14084" max="14085" width="12.5703125" style="114" customWidth="1"/>
    <col min="14086" max="14336" width="9.140625" style="114"/>
    <col min="14337" max="14337" width="6.85546875" style="114" customWidth="1"/>
    <col min="14338" max="14338" width="49.7109375" style="114" customWidth="1"/>
    <col min="14339" max="14339" width="12.42578125" style="114" customWidth="1"/>
    <col min="14340" max="14341" width="12.5703125" style="114" customWidth="1"/>
    <col min="14342" max="14592" width="9.140625" style="114"/>
    <col min="14593" max="14593" width="6.85546875" style="114" customWidth="1"/>
    <col min="14594" max="14594" width="49.7109375" style="114" customWidth="1"/>
    <col min="14595" max="14595" width="12.42578125" style="114" customWidth="1"/>
    <col min="14596" max="14597" width="12.5703125" style="114" customWidth="1"/>
    <col min="14598" max="14848" width="9.140625" style="114"/>
    <col min="14849" max="14849" width="6.85546875" style="114" customWidth="1"/>
    <col min="14850" max="14850" width="49.7109375" style="114" customWidth="1"/>
    <col min="14851" max="14851" width="12.42578125" style="114" customWidth="1"/>
    <col min="14852" max="14853" width="12.5703125" style="114" customWidth="1"/>
    <col min="14854" max="15104" width="9.140625" style="114"/>
    <col min="15105" max="15105" width="6.85546875" style="114" customWidth="1"/>
    <col min="15106" max="15106" width="49.7109375" style="114" customWidth="1"/>
    <col min="15107" max="15107" width="12.42578125" style="114" customWidth="1"/>
    <col min="15108" max="15109" width="12.5703125" style="114" customWidth="1"/>
    <col min="15110" max="15360" width="9.140625" style="114"/>
    <col min="15361" max="15361" width="6.85546875" style="114" customWidth="1"/>
    <col min="15362" max="15362" width="49.7109375" style="114" customWidth="1"/>
    <col min="15363" max="15363" width="12.42578125" style="114" customWidth="1"/>
    <col min="15364" max="15365" width="12.5703125" style="114" customWidth="1"/>
    <col min="15366" max="15616" width="9.140625" style="114"/>
    <col min="15617" max="15617" width="6.85546875" style="114" customWidth="1"/>
    <col min="15618" max="15618" width="49.7109375" style="114" customWidth="1"/>
    <col min="15619" max="15619" width="12.42578125" style="114" customWidth="1"/>
    <col min="15620" max="15621" width="12.5703125" style="114" customWidth="1"/>
    <col min="15622" max="15872" width="9.140625" style="114"/>
    <col min="15873" max="15873" width="6.85546875" style="114" customWidth="1"/>
    <col min="15874" max="15874" width="49.7109375" style="114" customWidth="1"/>
    <col min="15875" max="15875" width="12.42578125" style="114" customWidth="1"/>
    <col min="15876" max="15877" width="12.5703125" style="114" customWidth="1"/>
    <col min="15878" max="16128" width="9.140625" style="114"/>
    <col min="16129" max="16129" width="6.85546875" style="114" customWidth="1"/>
    <col min="16130" max="16130" width="49.7109375" style="114" customWidth="1"/>
    <col min="16131" max="16131" width="12.42578125" style="114" customWidth="1"/>
    <col min="16132" max="16133" width="12.5703125" style="114" customWidth="1"/>
    <col min="16134" max="16384" width="9.140625" style="114"/>
  </cols>
  <sheetData>
    <row r="1" spans="1:7" customFormat="1" ht="15.75" customHeight="1">
      <c r="A1" s="455" t="s">
        <v>774</v>
      </c>
      <c r="B1" s="455"/>
      <c r="C1" s="455"/>
      <c r="D1" s="455"/>
      <c r="E1" s="455"/>
      <c r="F1" s="292"/>
    </row>
    <row r="2" spans="1:7" customFormat="1" ht="18" customHeight="1">
      <c r="A2" s="456" t="s">
        <v>433</v>
      </c>
      <c r="B2" s="456"/>
      <c r="C2" s="456"/>
      <c r="D2" s="456"/>
      <c r="E2" s="456"/>
      <c r="F2" s="293"/>
    </row>
    <row r="3" spans="1:7" customFormat="1" ht="18" customHeight="1">
      <c r="A3" s="456" t="s">
        <v>1</v>
      </c>
      <c r="B3" s="456"/>
      <c r="C3" s="456"/>
      <c r="D3" s="456"/>
      <c r="E3" s="456"/>
      <c r="F3" s="293"/>
    </row>
    <row r="4" spans="1:7" customFormat="1" ht="18" customHeight="1">
      <c r="A4" s="456" t="s">
        <v>453</v>
      </c>
      <c r="B4" s="456"/>
      <c r="C4" s="456"/>
      <c r="D4" s="456"/>
      <c r="E4" s="456"/>
      <c r="F4" s="293"/>
    </row>
    <row r="5" spans="1:7" customFormat="1" ht="15.75" customHeight="1">
      <c r="A5" s="456" t="s">
        <v>927</v>
      </c>
      <c r="B5" s="456"/>
      <c r="C5" s="456"/>
      <c r="D5" s="456"/>
      <c r="E5" s="456"/>
      <c r="F5" s="293"/>
    </row>
    <row r="6" spans="1:7">
      <c r="A6" s="202"/>
      <c r="B6" s="202"/>
      <c r="C6" s="557"/>
      <c r="D6" s="557"/>
      <c r="E6" s="557"/>
      <c r="F6" s="202"/>
    </row>
    <row r="7" spans="1:7" ht="18" customHeight="1">
      <c r="C7" s="556"/>
      <c r="D7" s="556"/>
      <c r="E7" s="556"/>
    </row>
    <row r="8" spans="1:7" ht="20.25" customHeight="1"/>
    <row r="9" spans="1:7">
      <c r="A9" s="550" t="s">
        <v>745</v>
      </c>
      <c r="B9" s="550"/>
      <c r="C9" s="550"/>
      <c r="D9" s="550"/>
      <c r="E9" s="550"/>
      <c r="F9" s="200"/>
    </row>
    <row r="10" spans="1:7">
      <c r="A10" s="457" t="s">
        <v>746</v>
      </c>
      <c r="B10" s="457"/>
      <c r="C10" s="457"/>
      <c r="D10" s="457"/>
      <c r="E10" s="457"/>
      <c r="F10" s="201"/>
    </row>
    <row r="11" spans="1:7">
      <c r="A11" s="457"/>
      <c r="B11" s="457"/>
      <c r="C11" s="457"/>
      <c r="D11" s="201"/>
    </row>
    <row r="12" spans="1:7">
      <c r="A12" s="309" t="s">
        <v>747</v>
      </c>
      <c r="E12" s="310" t="s">
        <v>456</v>
      </c>
      <c r="G12" s="309"/>
    </row>
    <row r="13" spans="1:7" customFormat="1" ht="12.75">
      <c r="A13" s="98" t="s">
        <v>748</v>
      </c>
      <c r="B13" s="98" t="s">
        <v>749</v>
      </c>
      <c r="C13" s="98" t="s">
        <v>750</v>
      </c>
      <c r="D13" s="98" t="s">
        <v>602</v>
      </c>
      <c r="E13" s="98" t="s">
        <v>603</v>
      </c>
    </row>
    <row r="14" spans="1:7" customFormat="1" ht="47.25">
      <c r="A14" s="311" t="s">
        <v>751</v>
      </c>
      <c r="B14" s="312" t="s">
        <v>752</v>
      </c>
      <c r="C14" s="101">
        <f>C15+C19</f>
        <v>17561</v>
      </c>
      <c r="D14" s="101">
        <f>D15+D19</f>
        <v>17561</v>
      </c>
      <c r="E14" s="101">
        <f>E15+E19</f>
        <v>17561</v>
      </c>
    </row>
    <row r="15" spans="1:7" customFormat="1">
      <c r="A15" s="313" t="s">
        <v>753</v>
      </c>
      <c r="B15" s="314" t="s">
        <v>754</v>
      </c>
      <c r="C15" s="107">
        <f>SUM(C16:C18)</f>
        <v>17561</v>
      </c>
      <c r="D15" s="107">
        <f>SUM(D16:D18)</f>
        <v>17561</v>
      </c>
      <c r="E15" s="107">
        <f>SUM(E16:E18)</f>
        <v>17561</v>
      </c>
    </row>
    <row r="16" spans="1:7" customFormat="1">
      <c r="A16" s="315"/>
      <c r="B16" s="316" t="s">
        <v>755</v>
      </c>
      <c r="C16" s="107">
        <v>0</v>
      </c>
      <c r="D16" s="107">
        <v>0</v>
      </c>
      <c r="E16" s="107">
        <v>0</v>
      </c>
    </row>
    <row r="17" spans="1:5" customFormat="1" ht="78.75">
      <c r="A17" s="315"/>
      <c r="B17" s="316" t="s">
        <v>756</v>
      </c>
      <c r="C17" s="104">
        <v>0</v>
      </c>
      <c r="D17" s="104">
        <v>0</v>
      </c>
      <c r="E17" s="104">
        <v>0</v>
      </c>
    </row>
    <row r="18" spans="1:5" customFormat="1">
      <c r="A18" s="317"/>
      <c r="B18" s="316" t="s">
        <v>757</v>
      </c>
      <c r="C18" s="104">
        <v>17561</v>
      </c>
      <c r="D18" s="104">
        <v>17561</v>
      </c>
      <c r="E18" s="104">
        <v>17561</v>
      </c>
    </row>
    <row r="19" spans="1:5" customFormat="1">
      <c r="A19" s="313" t="s">
        <v>758</v>
      </c>
      <c r="B19" s="318" t="s">
        <v>759</v>
      </c>
      <c r="C19" s="107">
        <f>SUM(C20:C22)</f>
        <v>0</v>
      </c>
      <c r="D19" s="107">
        <f>SUM(D20:D22)</f>
        <v>0</v>
      </c>
      <c r="E19" s="107">
        <f>SUM(E20:E22)</f>
        <v>0</v>
      </c>
    </row>
    <row r="20" spans="1:5" customFormat="1" ht="28.5" customHeight="1">
      <c r="A20" s="315"/>
      <c r="B20" s="316" t="s">
        <v>760</v>
      </c>
      <c r="C20" s="104">
        <v>0</v>
      </c>
      <c r="D20" s="104">
        <v>0</v>
      </c>
      <c r="E20" s="104">
        <v>0</v>
      </c>
    </row>
    <row r="21" spans="1:5" customFormat="1" ht="94.5">
      <c r="A21" s="315"/>
      <c r="B21" s="284" t="s">
        <v>761</v>
      </c>
      <c r="C21" s="104">
        <v>0</v>
      </c>
      <c r="D21" s="104">
        <v>0</v>
      </c>
      <c r="E21" s="104">
        <v>0</v>
      </c>
    </row>
    <row r="22" spans="1:5" customFormat="1" ht="31.5">
      <c r="A22" s="315"/>
      <c r="B22" s="316" t="s">
        <v>762</v>
      </c>
      <c r="C22" s="104">
        <v>0</v>
      </c>
      <c r="D22" s="104">
        <v>0</v>
      </c>
      <c r="E22" s="104">
        <v>0</v>
      </c>
    </row>
    <row r="23" spans="1:5" customFormat="1" ht="47.25">
      <c r="A23" s="319" t="s">
        <v>763</v>
      </c>
      <c r="B23" s="320" t="s">
        <v>764</v>
      </c>
      <c r="C23" s="107">
        <f>SUM(C24:C25)</f>
        <v>17561</v>
      </c>
      <c r="D23" s="107">
        <f>SUM(D24:D25)</f>
        <v>17561</v>
      </c>
      <c r="E23" s="107">
        <f>SUM(E24:E25)</f>
        <v>17561</v>
      </c>
    </row>
    <row r="24" spans="1:5" customFormat="1">
      <c r="A24" s="321"/>
      <c r="B24" s="322" t="s">
        <v>765</v>
      </c>
      <c r="C24" s="104">
        <f>C15</f>
        <v>17561</v>
      </c>
      <c r="D24" s="104">
        <f>D15</f>
        <v>17561</v>
      </c>
      <c r="E24" s="104">
        <f>E15</f>
        <v>17561</v>
      </c>
    </row>
    <row r="25" spans="1:5" customFormat="1">
      <c r="A25" s="323"/>
      <c r="B25" s="323" t="s">
        <v>766</v>
      </c>
      <c r="C25" s="230">
        <f>C19</f>
        <v>0</v>
      </c>
      <c r="D25" s="230">
        <f>D19</f>
        <v>0</v>
      </c>
      <c r="E25" s="230">
        <f>E19</f>
        <v>0</v>
      </c>
    </row>
    <row r="26" spans="1:5" customFormat="1" ht="12.75">
      <c r="A26" s="324"/>
      <c r="B26" s="324"/>
      <c r="C26" s="324"/>
    </row>
    <row r="27" spans="1:5" customFormat="1" ht="12.75">
      <c r="A27" s="324"/>
      <c r="B27" s="324"/>
      <c r="C27" s="324"/>
    </row>
    <row r="33" spans="3:5">
      <c r="C33" s="325"/>
      <c r="D33" s="326"/>
      <c r="E33" s="326"/>
    </row>
  </sheetData>
  <mergeCells count="10">
    <mergeCell ref="C7:E7"/>
    <mergeCell ref="A9:E9"/>
    <mergeCell ref="A10:E10"/>
    <mergeCell ref="A11:C11"/>
    <mergeCell ref="A1:E1"/>
    <mergeCell ref="A2:E2"/>
    <mergeCell ref="A3:E3"/>
    <mergeCell ref="A4:E4"/>
    <mergeCell ref="A5:E5"/>
    <mergeCell ref="C6:E6"/>
  </mergeCells>
  <pageMargins left="0.75" right="0.75" top="1" bottom="1" header="0.5" footer="0.5"/>
  <pageSetup paperSize="9" scale="93" orientation="portrait" r:id="rId1"/>
  <headerFooter alignWithMargins="0"/>
  <colBreaks count="1" manualBreakCount="1">
    <brk id="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21"/>
  <sheetViews>
    <sheetView view="pageBreakPreview" zoomScale="93" zoomScaleSheetLayoutView="93" workbookViewId="0">
      <selection activeCell="F11" sqref="F11"/>
    </sheetView>
  </sheetViews>
  <sheetFormatPr defaultRowHeight="15.75"/>
  <cols>
    <col min="1" max="1" width="57.28515625" style="114" customWidth="1"/>
    <col min="2" max="2" width="25.85546875" style="114" customWidth="1"/>
    <col min="3" max="26" width="9.140625" style="116"/>
    <col min="27" max="256" width="9.140625" style="114"/>
    <col min="257" max="257" width="57.28515625" style="114" customWidth="1"/>
    <col min="258" max="258" width="25.85546875" style="114" customWidth="1"/>
    <col min="259" max="512" width="9.140625" style="114"/>
    <col min="513" max="513" width="57.28515625" style="114" customWidth="1"/>
    <col min="514" max="514" width="25.85546875" style="114" customWidth="1"/>
    <col min="515" max="768" width="9.140625" style="114"/>
    <col min="769" max="769" width="57.28515625" style="114" customWidth="1"/>
    <col min="770" max="770" width="25.85546875" style="114" customWidth="1"/>
    <col min="771" max="1024" width="9.140625" style="114"/>
    <col min="1025" max="1025" width="57.28515625" style="114" customWidth="1"/>
    <col min="1026" max="1026" width="25.85546875" style="114" customWidth="1"/>
    <col min="1027" max="1280" width="9.140625" style="114"/>
    <col min="1281" max="1281" width="57.28515625" style="114" customWidth="1"/>
    <col min="1282" max="1282" width="25.85546875" style="114" customWidth="1"/>
    <col min="1283" max="1536" width="9.140625" style="114"/>
    <col min="1537" max="1537" width="57.28515625" style="114" customWidth="1"/>
    <col min="1538" max="1538" width="25.85546875" style="114" customWidth="1"/>
    <col min="1539" max="1792" width="9.140625" style="114"/>
    <col min="1793" max="1793" width="57.28515625" style="114" customWidth="1"/>
    <col min="1794" max="1794" width="25.85546875" style="114" customWidth="1"/>
    <col min="1795" max="2048" width="9.140625" style="114"/>
    <col min="2049" max="2049" width="57.28515625" style="114" customWidth="1"/>
    <col min="2050" max="2050" width="25.85546875" style="114" customWidth="1"/>
    <col min="2051" max="2304" width="9.140625" style="114"/>
    <col min="2305" max="2305" width="57.28515625" style="114" customWidth="1"/>
    <col min="2306" max="2306" width="25.85546875" style="114" customWidth="1"/>
    <col min="2307" max="2560" width="9.140625" style="114"/>
    <col min="2561" max="2561" width="57.28515625" style="114" customWidth="1"/>
    <col min="2562" max="2562" width="25.85546875" style="114" customWidth="1"/>
    <col min="2563" max="2816" width="9.140625" style="114"/>
    <col min="2817" max="2817" width="57.28515625" style="114" customWidth="1"/>
    <col min="2818" max="2818" width="25.85546875" style="114" customWidth="1"/>
    <col min="2819" max="3072" width="9.140625" style="114"/>
    <col min="3073" max="3073" width="57.28515625" style="114" customWidth="1"/>
    <col min="3074" max="3074" width="25.85546875" style="114" customWidth="1"/>
    <col min="3075" max="3328" width="9.140625" style="114"/>
    <col min="3329" max="3329" width="57.28515625" style="114" customWidth="1"/>
    <col min="3330" max="3330" width="25.85546875" style="114" customWidth="1"/>
    <col min="3331" max="3584" width="9.140625" style="114"/>
    <col min="3585" max="3585" width="57.28515625" style="114" customWidth="1"/>
    <col min="3586" max="3586" width="25.85546875" style="114" customWidth="1"/>
    <col min="3587" max="3840" width="9.140625" style="114"/>
    <col min="3841" max="3841" width="57.28515625" style="114" customWidth="1"/>
    <col min="3842" max="3842" width="25.85546875" style="114" customWidth="1"/>
    <col min="3843" max="4096" width="9.140625" style="114"/>
    <col min="4097" max="4097" width="57.28515625" style="114" customWidth="1"/>
    <col min="4098" max="4098" width="25.85546875" style="114" customWidth="1"/>
    <col min="4099" max="4352" width="9.140625" style="114"/>
    <col min="4353" max="4353" width="57.28515625" style="114" customWidth="1"/>
    <col min="4354" max="4354" width="25.85546875" style="114" customWidth="1"/>
    <col min="4355" max="4608" width="9.140625" style="114"/>
    <col min="4609" max="4609" width="57.28515625" style="114" customWidth="1"/>
    <col min="4610" max="4610" width="25.85546875" style="114" customWidth="1"/>
    <col min="4611" max="4864" width="9.140625" style="114"/>
    <col min="4865" max="4865" width="57.28515625" style="114" customWidth="1"/>
    <col min="4866" max="4866" width="25.85546875" style="114" customWidth="1"/>
    <col min="4867" max="5120" width="9.140625" style="114"/>
    <col min="5121" max="5121" width="57.28515625" style="114" customWidth="1"/>
    <col min="5122" max="5122" width="25.85546875" style="114" customWidth="1"/>
    <col min="5123" max="5376" width="9.140625" style="114"/>
    <col min="5377" max="5377" width="57.28515625" style="114" customWidth="1"/>
    <col min="5378" max="5378" width="25.85546875" style="114" customWidth="1"/>
    <col min="5379" max="5632" width="9.140625" style="114"/>
    <col min="5633" max="5633" width="57.28515625" style="114" customWidth="1"/>
    <col min="5634" max="5634" width="25.85546875" style="114" customWidth="1"/>
    <col min="5635" max="5888" width="9.140625" style="114"/>
    <col min="5889" max="5889" width="57.28515625" style="114" customWidth="1"/>
    <col min="5890" max="5890" width="25.85546875" style="114" customWidth="1"/>
    <col min="5891" max="6144" width="9.140625" style="114"/>
    <col min="6145" max="6145" width="57.28515625" style="114" customWidth="1"/>
    <col min="6146" max="6146" width="25.85546875" style="114" customWidth="1"/>
    <col min="6147" max="6400" width="9.140625" style="114"/>
    <col min="6401" max="6401" width="57.28515625" style="114" customWidth="1"/>
    <col min="6402" max="6402" width="25.85546875" style="114" customWidth="1"/>
    <col min="6403" max="6656" width="9.140625" style="114"/>
    <col min="6657" max="6657" width="57.28515625" style="114" customWidth="1"/>
    <col min="6658" max="6658" width="25.85546875" style="114" customWidth="1"/>
    <col min="6659" max="6912" width="9.140625" style="114"/>
    <col min="6913" max="6913" width="57.28515625" style="114" customWidth="1"/>
    <col min="6914" max="6914" width="25.85546875" style="114" customWidth="1"/>
    <col min="6915" max="7168" width="9.140625" style="114"/>
    <col min="7169" max="7169" width="57.28515625" style="114" customWidth="1"/>
    <col min="7170" max="7170" width="25.85546875" style="114" customWidth="1"/>
    <col min="7171" max="7424" width="9.140625" style="114"/>
    <col min="7425" max="7425" width="57.28515625" style="114" customWidth="1"/>
    <col min="7426" max="7426" width="25.85546875" style="114" customWidth="1"/>
    <col min="7427" max="7680" width="9.140625" style="114"/>
    <col min="7681" max="7681" width="57.28515625" style="114" customWidth="1"/>
    <col min="7682" max="7682" width="25.85546875" style="114" customWidth="1"/>
    <col min="7683" max="7936" width="9.140625" style="114"/>
    <col min="7937" max="7937" width="57.28515625" style="114" customWidth="1"/>
    <col min="7938" max="7938" width="25.85546875" style="114" customWidth="1"/>
    <col min="7939" max="8192" width="9.140625" style="114"/>
    <col min="8193" max="8193" width="57.28515625" style="114" customWidth="1"/>
    <col min="8194" max="8194" width="25.85546875" style="114" customWidth="1"/>
    <col min="8195" max="8448" width="9.140625" style="114"/>
    <col min="8449" max="8449" width="57.28515625" style="114" customWidth="1"/>
    <col min="8450" max="8450" width="25.85546875" style="114" customWidth="1"/>
    <col min="8451" max="8704" width="9.140625" style="114"/>
    <col min="8705" max="8705" width="57.28515625" style="114" customWidth="1"/>
    <col min="8706" max="8706" width="25.85546875" style="114" customWidth="1"/>
    <col min="8707" max="8960" width="9.140625" style="114"/>
    <col min="8961" max="8961" width="57.28515625" style="114" customWidth="1"/>
    <col min="8962" max="8962" width="25.85546875" style="114" customWidth="1"/>
    <col min="8963" max="9216" width="9.140625" style="114"/>
    <col min="9217" max="9217" width="57.28515625" style="114" customWidth="1"/>
    <col min="9218" max="9218" width="25.85546875" style="114" customWidth="1"/>
    <col min="9219" max="9472" width="9.140625" style="114"/>
    <col min="9473" max="9473" width="57.28515625" style="114" customWidth="1"/>
    <col min="9474" max="9474" width="25.85546875" style="114" customWidth="1"/>
    <col min="9475" max="9728" width="9.140625" style="114"/>
    <col min="9729" max="9729" width="57.28515625" style="114" customWidth="1"/>
    <col min="9730" max="9730" width="25.85546875" style="114" customWidth="1"/>
    <col min="9731" max="9984" width="9.140625" style="114"/>
    <col min="9985" max="9985" width="57.28515625" style="114" customWidth="1"/>
    <col min="9986" max="9986" width="25.85546875" style="114" customWidth="1"/>
    <col min="9987" max="10240" width="9.140625" style="114"/>
    <col min="10241" max="10241" width="57.28515625" style="114" customWidth="1"/>
    <col min="10242" max="10242" width="25.85546875" style="114" customWidth="1"/>
    <col min="10243" max="10496" width="9.140625" style="114"/>
    <col min="10497" max="10497" width="57.28515625" style="114" customWidth="1"/>
    <col min="10498" max="10498" width="25.85546875" style="114" customWidth="1"/>
    <col min="10499" max="10752" width="9.140625" style="114"/>
    <col min="10753" max="10753" width="57.28515625" style="114" customWidth="1"/>
    <col min="10754" max="10754" width="25.85546875" style="114" customWidth="1"/>
    <col min="10755" max="11008" width="9.140625" style="114"/>
    <col min="11009" max="11009" width="57.28515625" style="114" customWidth="1"/>
    <col min="11010" max="11010" width="25.85546875" style="114" customWidth="1"/>
    <col min="11011" max="11264" width="9.140625" style="114"/>
    <col min="11265" max="11265" width="57.28515625" style="114" customWidth="1"/>
    <col min="11266" max="11266" width="25.85546875" style="114" customWidth="1"/>
    <col min="11267" max="11520" width="9.140625" style="114"/>
    <col min="11521" max="11521" width="57.28515625" style="114" customWidth="1"/>
    <col min="11522" max="11522" width="25.85546875" style="114" customWidth="1"/>
    <col min="11523" max="11776" width="9.140625" style="114"/>
    <col min="11777" max="11777" width="57.28515625" style="114" customWidth="1"/>
    <col min="11778" max="11778" width="25.85546875" style="114" customWidth="1"/>
    <col min="11779" max="12032" width="9.140625" style="114"/>
    <col min="12033" max="12033" width="57.28515625" style="114" customWidth="1"/>
    <col min="12034" max="12034" width="25.85546875" style="114" customWidth="1"/>
    <col min="12035" max="12288" width="9.140625" style="114"/>
    <col min="12289" max="12289" width="57.28515625" style="114" customWidth="1"/>
    <col min="12290" max="12290" width="25.85546875" style="114" customWidth="1"/>
    <col min="12291" max="12544" width="9.140625" style="114"/>
    <col min="12545" max="12545" width="57.28515625" style="114" customWidth="1"/>
    <col min="12546" max="12546" width="25.85546875" style="114" customWidth="1"/>
    <col min="12547" max="12800" width="9.140625" style="114"/>
    <col min="12801" max="12801" width="57.28515625" style="114" customWidth="1"/>
    <col min="12802" max="12802" width="25.85546875" style="114" customWidth="1"/>
    <col min="12803" max="13056" width="9.140625" style="114"/>
    <col min="13057" max="13057" width="57.28515625" style="114" customWidth="1"/>
    <col min="13058" max="13058" width="25.85546875" style="114" customWidth="1"/>
    <col min="13059" max="13312" width="9.140625" style="114"/>
    <col min="13313" max="13313" width="57.28515625" style="114" customWidth="1"/>
    <col min="13314" max="13314" width="25.85546875" style="114" customWidth="1"/>
    <col min="13315" max="13568" width="9.140625" style="114"/>
    <col min="13569" max="13569" width="57.28515625" style="114" customWidth="1"/>
    <col min="13570" max="13570" width="25.85546875" style="114" customWidth="1"/>
    <col min="13571" max="13824" width="9.140625" style="114"/>
    <col min="13825" max="13825" width="57.28515625" style="114" customWidth="1"/>
    <col min="13826" max="13826" width="25.85546875" style="114" customWidth="1"/>
    <col min="13827" max="14080" width="9.140625" style="114"/>
    <col min="14081" max="14081" width="57.28515625" style="114" customWidth="1"/>
    <col min="14082" max="14082" width="25.85546875" style="114" customWidth="1"/>
    <col min="14083" max="14336" width="9.140625" style="114"/>
    <col min="14337" max="14337" width="57.28515625" style="114" customWidth="1"/>
    <col min="14338" max="14338" width="25.85546875" style="114" customWidth="1"/>
    <col min="14339" max="14592" width="9.140625" style="114"/>
    <col min="14593" max="14593" width="57.28515625" style="114" customWidth="1"/>
    <col min="14594" max="14594" width="25.85546875" style="114" customWidth="1"/>
    <col min="14595" max="14848" width="9.140625" style="114"/>
    <col min="14849" max="14849" width="57.28515625" style="114" customWidth="1"/>
    <col min="14850" max="14850" width="25.85546875" style="114" customWidth="1"/>
    <col min="14851" max="15104" width="9.140625" style="114"/>
    <col min="15105" max="15105" width="57.28515625" style="114" customWidth="1"/>
    <col min="15106" max="15106" width="25.85546875" style="114" customWidth="1"/>
    <col min="15107" max="15360" width="9.140625" style="114"/>
    <col min="15361" max="15361" width="57.28515625" style="114" customWidth="1"/>
    <col min="15362" max="15362" width="25.85546875" style="114" customWidth="1"/>
    <col min="15363" max="15616" width="9.140625" style="114"/>
    <col min="15617" max="15617" width="57.28515625" style="114" customWidth="1"/>
    <col min="15618" max="15618" width="25.85546875" style="114" customWidth="1"/>
    <col min="15619" max="15872" width="9.140625" style="114"/>
    <col min="15873" max="15873" width="57.28515625" style="114" customWidth="1"/>
    <col min="15874" max="15874" width="25.85546875" style="114" customWidth="1"/>
    <col min="15875" max="16128" width="9.140625" style="114"/>
    <col min="16129" max="16129" width="57.28515625" style="114" customWidth="1"/>
    <col min="16130" max="16130" width="25.85546875" style="114" customWidth="1"/>
    <col min="16131" max="16384" width="9.140625" style="114"/>
  </cols>
  <sheetData>
    <row r="1" spans="1:26" customFormat="1" ht="15.75" customHeight="1">
      <c r="A1" s="455" t="s">
        <v>832</v>
      </c>
      <c r="B1" s="455"/>
      <c r="C1" s="292"/>
      <c r="D1" s="292"/>
      <c r="E1" s="292"/>
      <c r="F1" s="292"/>
      <c r="G1" s="292"/>
    </row>
    <row r="2" spans="1:26" customFormat="1" ht="18" customHeight="1">
      <c r="A2" s="456" t="s">
        <v>433</v>
      </c>
      <c r="B2" s="456"/>
      <c r="C2" s="293"/>
      <c r="D2" s="293"/>
      <c r="E2" s="293"/>
      <c r="F2" s="293"/>
      <c r="G2" s="293"/>
    </row>
    <row r="3" spans="1:26" customFormat="1" ht="18" customHeight="1">
      <c r="A3" s="456" t="s">
        <v>1</v>
      </c>
      <c r="B3" s="456"/>
      <c r="C3" s="293"/>
      <c r="D3" s="293"/>
      <c r="E3" s="293"/>
      <c r="F3" s="293"/>
      <c r="G3" s="293"/>
    </row>
    <row r="4" spans="1:26" customFormat="1" ht="18" customHeight="1">
      <c r="A4" s="456" t="s">
        <v>453</v>
      </c>
      <c r="B4" s="456"/>
      <c r="C4" s="293"/>
      <c r="D4" s="293"/>
      <c r="E4" s="293"/>
      <c r="F4" s="293"/>
      <c r="G4" s="293"/>
    </row>
    <row r="5" spans="1:26" customFormat="1" ht="15.75" customHeight="1">
      <c r="A5" s="456" t="s">
        <v>927</v>
      </c>
      <c r="B5" s="456"/>
      <c r="C5" s="293"/>
      <c r="D5" s="293"/>
      <c r="E5" s="293"/>
      <c r="F5" s="293"/>
      <c r="G5" s="293"/>
    </row>
    <row r="6" spans="1:26" customFormat="1" ht="15.75" customHeight="1">
      <c r="A6" s="209"/>
      <c r="B6" s="209"/>
      <c r="C6" s="293"/>
      <c r="D6" s="293"/>
      <c r="E6" s="293"/>
      <c r="F6" s="293"/>
      <c r="G6" s="293"/>
    </row>
    <row r="7" spans="1:26" customFormat="1" ht="15.75" customHeight="1">
      <c r="A7" s="209"/>
      <c r="B7" s="209"/>
      <c r="C7" s="293"/>
      <c r="D7" s="293"/>
      <c r="E7" s="293"/>
      <c r="F7" s="293"/>
      <c r="G7" s="293"/>
    </row>
    <row r="8" spans="1:26" customFormat="1" ht="15.75" customHeight="1">
      <c r="A8" s="209"/>
      <c r="B8" s="209"/>
      <c r="C8" s="293"/>
      <c r="D8" s="293"/>
      <c r="E8" s="293"/>
      <c r="F8" s="293"/>
      <c r="G8" s="293"/>
    </row>
    <row r="9" spans="1:26" customFormat="1" ht="15.75" customHeight="1">
      <c r="A9" s="209"/>
      <c r="B9" s="209"/>
      <c r="C9" s="293"/>
      <c r="D9" s="293"/>
      <c r="E9" s="293"/>
      <c r="F9" s="293"/>
      <c r="G9" s="293"/>
    </row>
    <row r="10" spans="1:26" customFormat="1" ht="54.75" customHeight="1">
      <c r="A10" s="559" t="s">
        <v>767</v>
      </c>
      <c r="B10" s="559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customFormat="1" ht="16.5" customHeight="1">
      <c r="A11" s="329"/>
      <c r="B11" s="329" t="s">
        <v>456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customFormat="1" ht="14.25" customHeight="1">
      <c r="A12" s="558" t="s">
        <v>768</v>
      </c>
      <c r="B12" s="558" t="s">
        <v>769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customFormat="1" ht="65.25" customHeight="1">
      <c r="A13" s="558"/>
      <c r="B13" s="558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44.25" customHeight="1">
      <c r="A14" s="331" t="s">
        <v>770</v>
      </c>
      <c r="B14" s="207">
        <v>17561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</row>
    <row r="15" spans="1:26" ht="33" customHeight="1">
      <c r="A15" s="333" t="s">
        <v>771</v>
      </c>
      <c r="B15" s="334">
        <v>0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</row>
    <row r="16" spans="1:26" ht="30.75" customHeight="1">
      <c r="A16" s="335" t="s">
        <v>772</v>
      </c>
      <c r="B16" s="336" t="s">
        <v>773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</row>
    <row r="17" spans="1:14" ht="30" customHeight="1">
      <c r="A17" s="335" t="s">
        <v>440</v>
      </c>
      <c r="B17" s="337">
        <f>B14</f>
        <v>17561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</row>
    <row r="18" spans="1:14">
      <c r="A18" s="338"/>
      <c r="B18" s="339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</row>
    <row r="19" spans="1:14">
      <c r="A19" s="329"/>
      <c r="B19" s="329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</row>
    <row r="20" spans="1:14">
      <c r="A20" s="329"/>
      <c r="B20" s="329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</row>
    <row r="21" spans="1:14">
      <c r="A21" s="329"/>
      <c r="B21" s="340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</row>
  </sheetData>
  <mergeCells count="8">
    <mergeCell ref="A12:A13"/>
    <mergeCell ref="B12:B13"/>
    <mergeCell ref="A1:B1"/>
    <mergeCell ref="A2:B2"/>
    <mergeCell ref="A3:B3"/>
    <mergeCell ref="A4:B4"/>
    <mergeCell ref="A5:B5"/>
    <mergeCell ref="A10:B10"/>
  </mergeCells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Z21"/>
  <sheetViews>
    <sheetView view="pageBreakPreview" zoomScale="95" zoomScaleSheetLayoutView="95" workbookViewId="0">
      <selection activeCell="A15" sqref="A15"/>
    </sheetView>
  </sheetViews>
  <sheetFormatPr defaultRowHeight="15.75"/>
  <cols>
    <col min="1" max="1" width="57.28515625" style="114" customWidth="1"/>
    <col min="2" max="2" width="22.5703125" style="114" customWidth="1"/>
    <col min="3" max="3" width="22" style="116" customWidth="1"/>
    <col min="4" max="26" width="9.140625" style="116"/>
    <col min="27" max="256" width="9.140625" style="114"/>
    <col min="257" max="257" width="57.28515625" style="114" customWidth="1"/>
    <col min="258" max="258" width="22.5703125" style="114" customWidth="1"/>
    <col min="259" max="259" width="22" style="114" customWidth="1"/>
    <col min="260" max="512" width="9.140625" style="114"/>
    <col min="513" max="513" width="57.28515625" style="114" customWidth="1"/>
    <col min="514" max="514" width="22.5703125" style="114" customWidth="1"/>
    <col min="515" max="515" width="22" style="114" customWidth="1"/>
    <col min="516" max="768" width="9.140625" style="114"/>
    <col min="769" max="769" width="57.28515625" style="114" customWidth="1"/>
    <col min="770" max="770" width="22.5703125" style="114" customWidth="1"/>
    <col min="771" max="771" width="22" style="114" customWidth="1"/>
    <col min="772" max="1024" width="9.140625" style="114"/>
    <col min="1025" max="1025" width="57.28515625" style="114" customWidth="1"/>
    <col min="1026" max="1026" width="22.5703125" style="114" customWidth="1"/>
    <col min="1027" max="1027" width="22" style="114" customWidth="1"/>
    <col min="1028" max="1280" width="9.140625" style="114"/>
    <col min="1281" max="1281" width="57.28515625" style="114" customWidth="1"/>
    <col min="1282" max="1282" width="22.5703125" style="114" customWidth="1"/>
    <col min="1283" max="1283" width="22" style="114" customWidth="1"/>
    <col min="1284" max="1536" width="9.140625" style="114"/>
    <col min="1537" max="1537" width="57.28515625" style="114" customWidth="1"/>
    <col min="1538" max="1538" width="22.5703125" style="114" customWidth="1"/>
    <col min="1539" max="1539" width="22" style="114" customWidth="1"/>
    <col min="1540" max="1792" width="9.140625" style="114"/>
    <col min="1793" max="1793" width="57.28515625" style="114" customWidth="1"/>
    <col min="1794" max="1794" width="22.5703125" style="114" customWidth="1"/>
    <col min="1795" max="1795" width="22" style="114" customWidth="1"/>
    <col min="1796" max="2048" width="9.140625" style="114"/>
    <col min="2049" max="2049" width="57.28515625" style="114" customWidth="1"/>
    <col min="2050" max="2050" width="22.5703125" style="114" customWidth="1"/>
    <col min="2051" max="2051" width="22" style="114" customWidth="1"/>
    <col min="2052" max="2304" width="9.140625" style="114"/>
    <col min="2305" max="2305" width="57.28515625" style="114" customWidth="1"/>
    <col min="2306" max="2306" width="22.5703125" style="114" customWidth="1"/>
    <col min="2307" max="2307" width="22" style="114" customWidth="1"/>
    <col min="2308" max="2560" width="9.140625" style="114"/>
    <col min="2561" max="2561" width="57.28515625" style="114" customWidth="1"/>
    <col min="2562" max="2562" width="22.5703125" style="114" customWidth="1"/>
    <col min="2563" max="2563" width="22" style="114" customWidth="1"/>
    <col min="2564" max="2816" width="9.140625" style="114"/>
    <col min="2817" max="2817" width="57.28515625" style="114" customWidth="1"/>
    <col min="2818" max="2818" width="22.5703125" style="114" customWidth="1"/>
    <col min="2819" max="2819" width="22" style="114" customWidth="1"/>
    <col min="2820" max="3072" width="9.140625" style="114"/>
    <col min="3073" max="3073" width="57.28515625" style="114" customWidth="1"/>
    <col min="3074" max="3074" width="22.5703125" style="114" customWidth="1"/>
    <col min="3075" max="3075" width="22" style="114" customWidth="1"/>
    <col min="3076" max="3328" width="9.140625" style="114"/>
    <col min="3329" max="3329" width="57.28515625" style="114" customWidth="1"/>
    <col min="3330" max="3330" width="22.5703125" style="114" customWidth="1"/>
    <col min="3331" max="3331" width="22" style="114" customWidth="1"/>
    <col min="3332" max="3584" width="9.140625" style="114"/>
    <col min="3585" max="3585" width="57.28515625" style="114" customWidth="1"/>
    <col min="3586" max="3586" width="22.5703125" style="114" customWidth="1"/>
    <col min="3587" max="3587" width="22" style="114" customWidth="1"/>
    <col min="3588" max="3840" width="9.140625" style="114"/>
    <col min="3841" max="3841" width="57.28515625" style="114" customWidth="1"/>
    <col min="3842" max="3842" width="22.5703125" style="114" customWidth="1"/>
    <col min="3843" max="3843" width="22" style="114" customWidth="1"/>
    <col min="3844" max="4096" width="9.140625" style="114"/>
    <col min="4097" max="4097" width="57.28515625" style="114" customWidth="1"/>
    <col min="4098" max="4098" width="22.5703125" style="114" customWidth="1"/>
    <col min="4099" max="4099" width="22" style="114" customWidth="1"/>
    <col min="4100" max="4352" width="9.140625" style="114"/>
    <col min="4353" max="4353" width="57.28515625" style="114" customWidth="1"/>
    <col min="4354" max="4354" width="22.5703125" style="114" customWidth="1"/>
    <col min="4355" max="4355" width="22" style="114" customWidth="1"/>
    <col min="4356" max="4608" width="9.140625" style="114"/>
    <col min="4609" max="4609" width="57.28515625" style="114" customWidth="1"/>
    <col min="4610" max="4610" width="22.5703125" style="114" customWidth="1"/>
    <col min="4611" max="4611" width="22" style="114" customWidth="1"/>
    <col min="4612" max="4864" width="9.140625" style="114"/>
    <col min="4865" max="4865" width="57.28515625" style="114" customWidth="1"/>
    <col min="4866" max="4866" width="22.5703125" style="114" customWidth="1"/>
    <col min="4867" max="4867" width="22" style="114" customWidth="1"/>
    <col min="4868" max="5120" width="9.140625" style="114"/>
    <col min="5121" max="5121" width="57.28515625" style="114" customWidth="1"/>
    <col min="5122" max="5122" width="22.5703125" style="114" customWidth="1"/>
    <col min="5123" max="5123" width="22" style="114" customWidth="1"/>
    <col min="5124" max="5376" width="9.140625" style="114"/>
    <col min="5377" max="5377" width="57.28515625" style="114" customWidth="1"/>
    <col min="5378" max="5378" width="22.5703125" style="114" customWidth="1"/>
    <col min="5379" max="5379" width="22" style="114" customWidth="1"/>
    <col min="5380" max="5632" width="9.140625" style="114"/>
    <col min="5633" max="5633" width="57.28515625" style="114" customWidth="1"/>
    <col min="5634" max="5634" width="22.5703125" style="114" customWidth="1"/>
    <col min="5635" max="5635" width="22" style="114" customWidth="1"/>
    <col min="5636" max="5888" width="9.140625" style="114"/>
    <col min="5889" max="5889" width="57.28515625" style="114" customWidth="1"/>
    <col min="5890" max="5890" width="22.5703125" style="114" customWidth="1"/>
    <col min="5891" max="5891" width="22" style="114" customWidth="1"/>
    <col min="5892" max="6144" width="9.140625" style="114"/>
    <col min="6145" max="6145" width="57.28515625" style="114" customWidth="1"/>
    <col min="6146" max="6146" width="22.5703125" style="114" customWidth="1"/>
    <col min="6147" max="6147" width="22" style="114" customWidth="1"/>
    <col min="6148" max="6400" width="9.140625" style="114"/>
    <col min="6401" max="6401" width="57.28515625" style="114" customWidth="1"/>
    <col min="6402" max="6402" width="22.5703125" style="114" customWidth="1"/>
    <col min="6403" max="6403" width="22" style="114" customWidth="1"/>
    <col min="6404" max="6656" width="9.140625" style="114"/>
    <col min="6657" max="6657" width="57.28515625" style="114" customWidth="1"/>
    <col min="6658" max="6658" width="22.5703125" style="114" customWidth="1"/>
    <col min="6659" max="6659" width="22" style="114" customWidth="1"/>
    <col min="6660" max="6912" width="9.140625" style="114"/>
    <col min="6913" max="6913" width="57.28515625" style="114" customWidth="1"/>
    <col min="6914" max="6914" width="22.5703125" style="114" customWidth="1"/>
    <col min="6915" max="6915" width="22" style="114" customWidth="1"/>
    <col min="6916" max="7168" width="9.140625" style="114"/>
    <col min="7169" max="7169" width="57.28515625" style="114" customWidth="1"/>
    <col min="7170" max="7170" width="22.5703125" style="114" customWidth="1"/>
    <col min="7171" max="7171" width="22" style="114" customWidth="1"/>
    <col min="7172" max="7424" width="9.140625" style="114"/>
    <col min="7425" max="7425" width="57.28515625" style="114" customWidth="1"/>
    <col min="7426" max="7426" width="22.5703125" style="114" customWidth="1"/>
    <col min="7427" max="7427" width="22" style="114" customWidth="1"/>
    <col min="7428" max="7680" width="9.140625" style="114"/>
    <col min="7681" max="7681" width="57.28515625" style="114" customWidth="1"/>
    <col min="7682" max="7682" width="22.5703125" style="114" customWidth="1"/>
    <col min="7683" max="7683" width="22" style="114" customWidth="1"/>
    <col min="7684" max="7936" width="9.140625" style="114"/>
    <col min="7937" max="7937" width="57.28515625" style="114" customWidth="1"/>
    <col min="7938" max="7938" width="22.5703125" style="114" customWidth="1"/>
    <col min="7939" max="7939" width="22" style="114" customWidth="1"/>
    <col min="7940" max="8192" width="9.140625" style="114"/>
    <col min="8193" max="8193" width="57.28515625" style="114" customWidth="1"/>
    <col min="8194" max="8194" width="22.5703125" style="114" customWidth="1"/>
    <col min="8195" max="8195" width="22" style="114" customWidth="1"/>
    <col min="8196" max="8448" width="9.140625" style="114"/>
    <col min="8449" max="8449" width="57.28515625" style="114" customWidth="1"/>
    <col min="8450" max="8450" width="22.5703125" style="114" customWidth="1"/>
    <col min="8451" max="8451" width="22" style="114" customWidth="1"/>
    <col min="8452" max="8704" width="9.140625" style="114"/>
    <col min="8705" max="8705" width="57.28515625" style="114" customWidth="1"/>
    <col min="8706" max="8706" width="22.5703125" style="114" customWidth="1"/>
    <col min="8707" max="8707" width="22" style="114" customWidth="1"/>
    <col min="8708" max="8960" width="9.140625" style="114"/>
    <col min="8961" max="8961" width="57.28515625" style="114" customWidth="1"/>
    <col min="8962" max="8962" width="22.5703125" style="114" customWidth="1"/>
    <col min="8963" max="8963" width="22" style="114" customWidth="1"/>
    <col min="8964" max="9216" width="9.140625" style="114"/>
    <col min="9217" max="9217" width="57.28515625" style="114" customWidth="1"/>
    <col min="9218" max="9218" width="22.5703125" style="114" customWidth="1"/>
    <col min="9219" max="9219" width="22" style="114" customWidth="1"/>
    <col min="9220" max="9472" width="9.140625" style="114"/>
    <col min="9473" max="9473" width="57.28515625" style="114" customWidth="1"/>
    <col min="9474" max="9474" width="22.5703125" style="114" customWidth="1"/>
    <col min="9475" max="9475" width="22" style="114" customWidth="1"/>
    <col min="9476" max="9728" width="9.140625" style="114"/>
    <col min="9729" max="9729" width="57.28515625" style="114" customWidth="1"/>
    <col min="9730" max="9730" width="22.5703125" style="114" customWidth="1"/>
    <col min="9731" max="9731" width="22" style="114" customWidth="1"/>
    <col min="9732" max="9984" width="9.140625" style="114"/>
    <col min="9985" max="9985" width="57.28515625" style="114" customWidth="1"/>
    <col min="9986" max="9986" width="22.5703125" style="114" customWidth="1"/>
    <col min="9987" max="9987" width="22" style="114" customWidth="1"/>
    <col min="9988" max="10240" width="9.140625" style="114"/>
    <col min="10241" max="10241" width="57.28515625" style="114" customWidth="1"/>
    <col min="10242" max="10242" width="22.5703125" style="114" customWidth="1"/>
    <col min="10243" max="10243" width="22" style="114" customWidth="1"/>
    <col min="10244" max="10496" width="9.140625" style="114"/>
    <col min="10497" max="10497" width="57.28515625" style="114" customWidth="1"/>
    <col min="10498" max="10498" width="22.5703125" style="114" customWidth="1"/>
    <col min="10499" max="10499" width="22" style="114" customWidth="1"/>
    <col min="10500" max="10752" width="9.140625" style="114"/>
    <col min="10753" max="10753" width="57.28515625" style="114" customWidth="1"/>
    <col min="10754" max="10754" width="22.5703125" style="114" customWidth="1"/>
    <col min="10755" max="10755" width="22" style="114" customWidth="1"/>
    <col min="10756" max="11008" width="9.140625" style="114"/>
    <col min="11009" max="11009" width="57.28515625" style="114" customWidth="1"/>
    <col min="11010" max="11010" width="22.5703125" style="114" customWidth="1"/>
    <col min="11011" max="11011" width="22" style="114" customWidth="1"/>
    <col min="11012" max="11264" width="9.140625" style="114"/>
    <col min="11265" max="11265" width="57.28515625" style="114" customWidth="1"/>
    <col min="11266" max="11266" width="22.5703125" style="114" customWidth="1"/>
    <col min="11267" max="11267" width="22" style="114" customWidth="1"/>
    <col min="11268" max="11520" width="9.140625" style="114"/>
    <col min="11521" max="11521" width="57.28515625" style="114" customWidth="1"/>
    <col min="11522" max="11522" width="22.5703125" style="114" customWidth="1"/>
    <col min="11523" max="11523" width="22" style="114" customWidth="1"/>
    <col min="11524" max="11776" width="9.140625" style="114"/>
    <col min="11777" max="11777" width="57.28515625" style="114" customWidth="1"/>
    <col min="11778" max="11778" width="22.5703125" style="114" customWidth="1"/>
    <col min="11779" max="11779" width="22" style="114" customWidth="1"/>
    <col min="11780" max="12032" width="9.140625" style="114"/>
    <col min="12033" max="12033" width="57.28515625" style="114" customWidth="1"/>
    <col min="12034" max="12034" width="22.5703125" style="114" customWidth="1"/>
    <col min="12035" max="12035" width="22" style="114" customWidth="1"/>
    <col min="12036" max="12288" width="9.140625" style="114"/>
    <col min="12289" max="12289" width="57.28515625" style="114" customWidth="1"/>
    <col min="12290" max="12290" width="22.5703125" style="114" customWidth="1"/>
    <col min="12291" max="12291" width="22" style="114" customWidth="1"/>
    <col min="12292" max="12544" width="9.140625" style="114"/>
    <col min="12545" max="12545" width="57.28515625" style="114" customWidth="1"/>
    <col min="12546" max="12546" width="22.5703125" style="114" customWidth="1"/>
    <col min="12547" max="12547" width="22" style="114" customWidth="1"/>
    <col min="12548" max="12800" width="9.140625" style="114"/>
    <col min="12801" max="12801" width="57.28515625" style="114" customWidth="1"/>
    <col min="12802" max="12802" width="22.5703125" style="114" customWidth="1"/>
    <col min="12803" max="12803" width="22" style="114" customWidth="1"/>
    <col min="12804" max="13056" width="9.140625" style="114"/>
    <col min="13057" max="13057" width="57.28515625" style="114" customWidth="1"/>
    <col min="13058" max="13058" width="22.5703125" style="114" customWidth="1"/>
    <col min="13059" max="13059" width="22" style="114" customWidth="1"/>
    <col min="13060" max="13312" width="9.140625" style="114"/>
    <col min="13313" max="13313" width="57.28515625" style="114" customWidth="1"/>
    <col min="13314" max="13314" width="22.5703125" style="114" customWidth="1"/>
    <col min="13315" max="13315" width="22" style="114" customWidth="1"/>
    <col min="13316" max="13568" width="9.140625" style="114"/>
    <col min="13569" max="13569" width="57.28515625" style="114" customWidth="1"/>
    <col min="13570" max="13570" width="22.5703125" style="114" customWidth="1"/>
    <col min="13571" max="13571" width="22" style="114" customWidth="1"/>
    <col min="13572" max="13824" width="9.140625" style="114"/>
    <col min="13825" max="13825" width="57.28515625" style="114" customWidth="1"/>
    <col min="13826" max="13826" width="22.5703125" style="114" customWidth="1"/>
    <col min="13827" max="13827" width="22" style="114" customWidth="1"/>
    <col min="13828" max="14080" width="9.140625" style="114"/>
    <col min="14081" max="14081" width="57.28515625" style="114" customWidth="1"/>
    <col min="14082" max="14082" width="22.5703125" style="114" customWidth="1"/>
    <col min="14083" max="14083" width="22" style="114" customWidth="1"/>
    <col min="14084" max="14336" width="9.140625" style="114"/>
    <col min="14337" max="14337" width="57.28515625" style="114" customWidth="1"/>
    <col min="14338" max="14338" width="22.5703125" style="114" customWidth="1"/>
    <col min="14339" max="14339" width="22" style="114" customWidth="1"/>
    <col min="14340" max="14592" width="9.140625" style="114"/>
    <col min="14593" max="14593" width="57.28515625" style="114" customWidth="1"/>
    <col min="14594" max="14594" width="22.5703125" style="114" customWidth="1"/>
    <col min="14595" max="14595" width="22" style="114" customWidth="1"/>
    <col min="14596" max="14848" width="9.140625" style="114"/>
    <col min="14849" max="14849" width="57.28515625" style="114" customWidth="1"/>
    <col min="14850" max="14850" width="22.5703125" style="114" customWidth="1"/>
    <col min="14851" max="14851" width="22" style="114" customWidth="1"/>
    <col min="14852" max="15104" width="9.140625" style="114"/>
    <col min="15105" max="15105" width="57.28515625" style="114" customWidth="1"/>
    <col min="15106" max="15106" width="22.5703125" style="114" customWidth="1"/>
    <col min="15107" max="15107" width="22" style="114" customWidth="1"/>
    <col min="15108" max="15360" width="9.140625" style="114"/>
    <col min="15361" max="15361" width="57.28515625" style="114" customWidth="1"/>
    <col min="15362" max="15362" width="22.5703125" style="114" customWidth="1"/>
    <col min="15363" max="15363" width="22" style="114" customWidth="1"/>
    <col min="15364" max="15616" width="9.140625" style="114"/>
    <col min="15617" max="15617" width="57.28515625" style="114" customWidth="1"/>
    <col min="15618" max="15618" width="22.5703125" style="114" customWidth="1"/>
    <col min="15619" max="15619" width="22" style="114" customWidth="1"/>
    <col min="15620" max="15872" width="9.140625" style="114"/>
    <col min="15873" max="15873" width="57.28515625" style="114" customWidth="1"/>
    <col min="15874" max="15874" width="22.5703125" style="114" customWidth="1"/>
    <col min="15875" max="15875" width="22" style="114" customWidth="1"/>
    <col min="15876" max="16128" width="9.140625" style="114"/>
    <col min="16129" max="16129" width="57.28515625" style="114" customWidth="1"/>
    <col min="16130" max="16130" width="22.5703125" style="114" customWidth="1"/>
    <col min="16131" max="16131" width="22" style="114" customWidth="1"/>
    <col min="16132" max="16384" width="9.140625" style="114"/>
  </cols>
  <sheetData>
    <row r="1" spans="1:26" customFormat="1" ht="15.75" customHeight="1">
      <c r="A1" s="455" t="s">
        <v>833</v>
      </c>
      <c r="B1" s="455"/>
      <c r="C1" s="455"/>
      <c r="D1" s="292"/>
      <c r="E1" s="292"/>
      <c r="F1" s="292"/>
      <c r="G1" s="292"/>
    </row>
    <row r="2" spans="1:26" customFormat="1" ht="18" customHeight="1">
      <c r="A2" s="456" t="s">
        <v>433</v>
      </c>
      <c r="B2" s="456"/>
      <c r="C2" s="456"/>
      <c r="D2" s="293"/>
      <c r="E2" s="293"/>
      <c r="F2" s="293"/>
      <c r="G2" s="293"/>
    </row>
    <row r="3" spans="1:26" customFormat="1" ht="18" customHeight="1">
      <c r="A3" s="456" t="s">
        <v>1</v>
      </c>
      <c r="B3" s="456"/>
      <c r="C3" s="456"/>
      <c r="D3" s="293"/>
      <c r="E3" s="293"/>
      <c r="F3" s="293"/>
      <c r="G3" s="293"/>
    </row>
    <row r="4" spans="1:26" customFormat="1" ht="18" customHeight="1">
      <c r="A4" s="456" t="s">
        <v>453</v>
      </c>
      <c r="B4" s="456"/>
      <c r="C4" s="456"/>
      <c r="D4" s="293"/>
      <c r="E4" s="293"/>
      <c r="F4" s="293"/>
      <c r="G4" s="293"/>
    </row>
    <row r="5" spans="1:26" customFormat="1" ht="15.75" customHeight="1">
      <c r="A5" s="456" t="s">
        <v>927</v>
      </c>
      <c r="B5" s="456"/>
      <c r="C5" s="456"/>
      <c r="D5" s="293"/>
      <c r="E5" s="293"/>
      <c r="F5" s="293"/>
      <c r="G5" s="293"/>
    </row>
    <row r="6" spans="1:26" customFormat="1" ht="15.75" customHeight="1">
      <c r="A6" s="212"/>
      <c r="B6" s="212"/>
      <c r="C6" s="212"/>
      <c r="D6" s="293"/>
      <c r="E6" s="293"/>
      <c r="F6" s="293"/>
      <c r="G6" s="293"/>
    </row>
    <row r="7" spans="1:26" customFormat="1" ht="15.75" customHeight="1">
      <c r="A7" s="212"/>
      <c r="B7" s="212"/>
      <c r="C7" s="212"/>
      <c r="D7" s="293"/>
      <c r="E7" s="293"/>
      <c r="F7" s="293"/>
      <c r="G7" s="293"/>
    </row>
    <row r="8" spans="1:26" customFormat="1" ht="15.75" customHeight="1">
      <c r="A8" s="212"/>
      <c r="B8" s="212"/>
      <c r="C8" s="212"/>
      <c r="D8" s="293"/>
      <c r="E8" s="293"/>
      <c r="F8" s="293"/>
      <c r="G8" s="293"/>
    </row>
    <row r="9" spans="1:26" customFormat="1" ht="15.75" customHeight="1">
      <c r="A9" s="212"/>
      <c r="B9" s="212"/>
      <c r="C9" s="212"/>
      <c r="D9" s="293"/>
      <c r="E9" s="293"/>
      <c r="F9" s="293"/>
      <c r="G9" s="293"/>
    </row>
    <row r="10" spans="1:26" customFormat="1" ht="54.75" customHeight="1">
      <c r="A10" s="559" t="s">
        <v>775</v>
      </c>
      <c r="B10" s="559"/>
      <c r="C10" s="559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customFormat="1" ht="16.5" customHeight="1">
      <c r="A11" s="329"/>
      <c r="B11" s="329"/>
      <c r="C11" s="329" t="s">
        <v>456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customFormat="1" ht="14.25" customHeight="1">
      <c r="A12" s="558" t="s">
        <v>768</v>
      </c>
      <c r="B12" s="558" t="s">
        <v>776</v>
      </c>
      <c r="C12" s="558" t="s">
        <v>777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customFormat="1" ht="56.25" customHeight="1">
      <c r="A13" s="558"/>
      <c r="B13" s="558"/>
      <c r="C13" s="558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44.25" customHeight="1">
      <c r="A14" s="331" t="s">
        <v>770</v>
      </c>
      <c r="B14" s="207"/>
      <c r="C14" s="207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</row>
    <row r="15" spans="1:26" ht="33" customHeight="1">
      <c r="A15" s="333" t="s">
        <v>771</v>
      </c>
      <c r="B15" s="334">
        <v>17561</v>
      </c>
      <c r="C15" s="334">
        <v>17561</v>
      </c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</row>
    <row r="16" spans="1:26" ht="30.75" customHeight="1">
      <c r="A16" s="335" t="s">
        <v>772</v>
      </c>
      <c r="B16" s="336" t="s">
        <v>773</v>
      </c>
      <c r="C16" s="336" t="s">
        <v>773</v>
      </c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</row>
    <row r="17" spans="1:14" ht="30" customHeight="1">
      <c r="A17" s="335" t="s">
        <v>440</v>
      </c>
      <c r="B17" s="337">
        <f>B14</f>
        <v>0</v>
      </c>
      <c r="C17" s="337">
        <f>C14</f>
        <v>0</v>
      </c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</row>
    <row r="18" spans="1:14">
      <c r="A18" s="338"/>
      <c r="B18" s="339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</row>
    <row r="19" spans="1:14">
      <c r="A19" s="329"/>
      <c r="B19" s="329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</row>
    <row r="20" spans="1:14">
      <c r="A20" s="329"/>
      <c r="B20" s="329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</row>
    <row r="21" spans="1:14">
      <c r="A21" s="329"/>
      <c r="B21" s="340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</row>
  </sheetData>
  <mergeCells count="9">
    <mergeCell ref="A12:A13"/>
    <mergeCell ref="B12:B13"/>
    <mergeCell ref="C12:C13"/>
    <mergeCell ref="A1:C1"/>
    <mergeCell ref="A2:C2"/>
    <mergeCell ref="A3:C3"/>
    <mergeCell ref="A4:C4"/>
    <mergeCell ref="A5:C5"/>
    <mergeCell ref="A10:C10"/>
  </mergeCells>
  <pageMargins left="0.75" right="0.75" top="1" bottom="1" header="0.5" footer="0.5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64"/>
  <sheetViews>
    <sheetView view="pageBreakPreview" topLeftCell="A56" zoomScale="60" zoomScaleNormal="69" workbookViewId="0">
      <selection activeCell="T18" sqref="T18"/>
    </sheetView>
  </sheetViews>
  <sheetFormatPr defaultRowHeight="15.75"/>
  <cols>
    <col min="1" max="1" width="1.42578125" style="114" customWidth="1"/>
    <col min="2" max="2" width="69.5703125" style="114" customWidth="1"/>
    <col min="3" max="3" width="18.7109375" style="114" customWidth="1"/>
    <col min="4" max="4" width="21" style="114" customWidth="1"/>
    <col min="5" max="5" width="19" style="114" customWidth="1"/>
    <col min="6" max="256" width="9.140625" style="114"/>
    <col min="257" max="257" width="1.42578125" style="114" customWidth="1"/>
    <col min="258" max="258" width="69.5703125" style="114" customWidth="1"/>
    <col min="259" max="259" width="18.7109375" style="114" customWidth="1"/>
    <col min="260" max="260" width="21" style="114" customWidth="1"/>
    <col min="261" max="261" width="19" style="114" customWidth="1"/>
    <col min="262" max="512" width="9.140625" style="114"/>
    <col min="513" max="513" width="1.42578125" style="114" customWidth="1"/>
    <col min="514" max="514" width="69.5703125" style="114" customWidth="1"/>
    <col min="515" max="515" width="18.7109375" style="114" customWidth="1"/>
    <col min="516" max="516" width="21" style="114" customWidth="1"/>
    <col min="517" max="517" width="19" style="114" customWidth="1"/>
    <col min="518" max="768" width="9.140625" style="114"/>
    <col min="769" max="769" width="1.42578125" style="114" customWidth="1"/>
    <col min="770" max="770" width="69.5703125" style="114" customWidth="1"/>
    <col min="771" max="771" width="18.7109375" style="114" customWidth="1"/>
    <col min="772" max="772" width="21" style="114" customWidth="1"/>
    <col min="773" max="773" width="19" style="114" customWidth="1"/>
    <col min="774" max="1024" width="9.140625" style="114"/>
    <col min="1025" max="1025" width="1.42578125" style="114" customWidth="1"/>
    <col min="1026" max="1026" width="69.5703125" style="114" customWidth="1"/>
    <col min="1027" max="1027" width="18.7109375" style="114" customWidth="1"/>
    <col min="1028" max="1028" width="21" style="114" customWidth="1"/>
    <col min="1029" max="1029" width="19" style="114" customWidth="1"/>
    <col min="1030" max="1280" width="9.140625" style="114"/>
    <col min="1281" max="1281" width="1.42578125" style="114" customWidth="1"/>
    <col min="1282" max="1282" width="69.5703125" style="114" customWidth="1"/>
    <col min="1283" max="1283" width="18.7109375" style="114" customWidth="1"/>
    <col min="1284" max="1284" width="21" style="114" customWidth="1"/>
    <col min="1285" max="1285" width="19" style="114" customWidth="1"/>
    <col min="1286" max="1536" width="9.140625" style="114"/>
    <col min="1537" max="1537" width="1.42578125" style="114" customWidth="1"/>
    <col min="1538" max="1538" width="69.5703125" style="114" customWidth="1"/>
    <col min="1539" max="1539" width="18.7109375" style="114" customWidth="1"/>
    <col min="1540" max="1540" width="21" style="114" customWidth="1"/>
    <col min="1541" max="1541" width="19" style="114" customWidth="1"/>
    <col min="1542" max="1792" width="9.140625" style="114"/>
    <col min="1793" max="1793" width="1.42578125" style="114" customWidth="1"/>
    <col min="1794" max="1794" width="69.5703125" style="114" customWidth="1"/>
    <col min="1795" max="1795" width="18.7109375" style="114" customWidth="1"/>
    <col min="1796" max="1796" width="21" style="114" customWidth="1"/>
    <col min="1797" max="1797" width="19" style="114" customWidth="1"/>
    <col min="1798" max="2048" width="9.140625" style="114"/>
    <col min="2049" max="2049" width="1.42578125" style="114" customWidth="1"/>
    <col min="2050" max="2050" width="69.5703125" style="114" customWidth="1"/>
    <col min="2051" max="2051" width="18.7109375" style="114" customWidth="1"/>
    <col min="2052" max="2052" width="21" style="114" customWidth="1"/>
    <col min="2053" max="2053" width="19" style="114" customWidth="1"/>
    <col min="2054" max="2304" width="9.140625" style="114"/>
    <col min="2305" max="2305" width="1.42578125" style="114" customWidth="1"/>
    <col min="2306" max="2306" width="69.5703125" style="114" customWidth="1"/>
    <col min="2307" max="2307" width="18.7109375" style="114" customWidth="1"/>
    <col min="2308" max="2308" width="21" style="114" customWidth="1"/>
    <col min="2309" max="2309" width="19" style="114" customWidth="1"/>
    <col min="2310" max="2560" width="9.140625" style="114"/>
    <col min="2561" max="2561" width="1.42578125" style="114" customWidth="1"/>
    <col min="2562" max="2562" width="69.5703125" style="114" customWidth="1"/>
    <col min="2563" max="2563" width="18.7109375" style="114" customWidth="1"/>
    <col min="2564" max="2564" width="21" style="114" customWidth="1"/>
    <col min="2565" max="2565" width="19" style="114" customWidth="1"/>
    <col min="2566" max="2816" width="9.140625" style="114"/>
    <col min="2817" max="2817" width="1.42578125" style="114" customWidth="1"/>
    <col min="2818" max="2818" width="69.5703125" style="114" customWidth="1"/>
    <col min="2819" max="2819" width="18.7109375" style="114" customWidth="1"/>
    <col min="2820" max="2820" width="21" style="114" customWidth="1"/>
    <col min="2821" max="2821" width="19" style="114" customWidth="1"/>
    <col min="2822" max="3072" width="9.140625" style="114"/>
    <col min="3073" max="3073" width="1.42578125" style="114" customWidth="1"/>
    <col min="3074" max="3074" width="69.5703125" style="114" customWidth="1"/>
    <col min="3075" max="3075" width="18.7109375" style="114" customWidth="1"/>
    <col min="3076" max="3076" width="21" style="114" customWidth="1"/>
    <col min="3077" max="3077" width="19" style="114" customWidth="1"/>
    <col min="3078" max="3328" width="9.140625" style="114"/>
    <col min="3329" max="3329" width="1.42578125" style="114" customWidth="1"/>
    <col min="3330" max="3330" width="69.5703125" style="114" customWidth="1"/>
    <col min="3331" max="3331" width="18.7109375" style="114" customWidth="1"/>
    <col min="3332" max="3332" width="21" style="114" customWidth="1"/>
    <col min="3333" max="3333" width="19" style="114" customWidth="1"/>
    <col min="3334" max="3584" width="9.140625" style="114"/>
    <col min="3585" max="3585" width="1.42578125" style="114" customWidth="1"/>
    <col min="3586" max="3586" width="69.5703125" style="114" customWidth="1"/>
    <col min="3587" max="3587" width="18.7109375" style="114" customWidth="1"/>
    <col min="3588" max="3588" width="21" style="114" customWidth="1"/>
    <col min="3589" max="3589" width="19" style="114" customWidth="1"/>
    <col min="3590" max="3840" width="9.140625" style="114"/>
    <col min="3841" max="3841" width="1.42578125" style="114" customWidth="1"/>
    <col min="3842" max="3842" width="69.5703125" style="114" customWidth="1"/>
    <col min="3843" max="3843" width="18.7109375" style="114" customWidth="1"/>
    <col min="3844" max="3844" width="21" style="114" customWidth="1"/>
    <col min="3845" max="3845" width="19" style="114" customWidth="1"/>
    <col min="3846" max="4096" width="9.140625" style="114"/>
    <col min="4097" max="4097" width="1.42578125" style="114" customWidth="1"/>
    <col min="4098" max="4098" width="69.5703125" style="114" customWidth="1"/>
    <col min="4099" max="4099" width="18.7109375" style="114" customWidth="1"/>
    <col min="4100" max="4100" width="21" style="114" customWidth="1"/>
    <col min="4101" max="4101" width="19" style="114" customWidth="1"/>
    <col min="4102" max="4352" width="9.140625" style="114"/>
    <col min="4353" max="4353" width="1.42578125" style="114" customWidth="1"/>
    <col min="4354" max="4354" width="69.5703125" style="114" customWidth="1"/>
    <col min="4355" max="4355" width="18.7109375" style="114" customWidth="1"/>
    <col min="4356" max="4356" width="21" style="114" customWidth="1"/>
    <col min="4357" max="4357" width="19" style="114" customWidth="1"/>
    <col min="4358" max="4608" width="9.140625" style="114"/>
    <col min="4609" max="4609" width="1.42578125" style="114" customWidth="1"/>
    <col min="4610" max="4610" width="69.5703125" style="114" customWidth="1"/>
    <col min="4611" max="4611" width="18.7109375" style="114" customWidth="1"/>
    <col min="4612" max="4612" width="21" style="114" customWidth="1"/>
    <col min="4613" max="4613" width="19" style="114" customWidth="1"/>
    <col min="4614" max="4864" width="9.140625" style="114"/>
    <col min="4865" max="4865" width="1.42578125" style="114" customWidth="1"/>
    <col min="4866" max="4866" width="69.5703125" style="114" customWidth="1"/>
    <col min="4867" max="4867" width="18.7109375" style="114" customWidth="1"/>
    <col min="4868" max="4868" width="21" style="114" customWidth="1"/>
    <col min="4869" max="4869" width="19" style="114" customWidth="1"/>
    <col min="4870" max="5120" width="9.140625" style="114"/>
    <col min="5121" max="5121" width="1.42578125" style="114" customWidth="1"/>
    <col min="5122" max="5122" width="69.5703125" style="114" customWidth="1"/>
    <col min="5123" max="5123" width="18.7109375" style="114" customWidth="1"/>
    <col min="5124" max="5124" width="21" style="114" customWidth="1"/>
    <col min="5125" max="5125" width="19" style="114" customWidth="1"/>
    <col min="5126" max="5376" width="9.140625" style="114"/>
    <col min="5377" max="5377" width="1.42578125" style="114" customWidth="1"/>
    <col min="5378" max="5378" width="69.5703125" style="114" customWidth="1"/>
    <col min="5379" max="5379" width="18.7109375" style="114" customWidth="1"/>
    <col min="5380" max="5380" width="21" style="114" customWidth="1"/>
    <col min="5381" max="5381" width="19" style="114" customWidth="1"/>
    <col min="5382" max="5632" width="9.140625" style="114"/>
    <col min="5633" max="5633" width="1.42578125" style="114" customWidth="1"/>
    <col min="5634" max="5634" width="69.5703125" style="114" customWidth="1"/>
    <col min="5635" max="5635" width="18.7109375" style="114" customWidth="1"/>
    <col min="5636" max="5636" width="21" style="114" customWidth="1"/>
    <col min="5637" max="5637" width="19" style="114" customWidth="1"/>
    <col min="5638" max="5888" width="9.140625" style="114"/>
    <col min="5889" max="5889" width="1.42578125" style="114" customWidth="1"/>
    <col min="5890" max="5890" width="69.5703125" style="114" customWidth="1"/>
    <col min="5891" max="5891" width="18.7109375" style="114" customWidth="1"/>
    <col min="5892" max="5892" width="21" style="114" customWidth="1"/>
    <col min="5893" max="5893" width="19" style="114" customWidth="1"/>
    <col min="5894" max="6144" width="9.140625" style="114"/>
    <col min="6145" max="6145" width="1.42578125" style="114" customWidth="1"/>
    <col min="6146" max="6146" width="69.5703125" style="114" customWidth="1"/>
    <col min="6147" max="6147" width="18.7109375" style="114" customWidth="1"/>
    <col min="6148" max="6148" width="21" style="114" customWidth="1"/>
    <col min="6149" max="6149" width="19" style="114" customWidth="1"/>
    <col min="6150" max="6400" width="9.140625" style="114"/>
    <col min="6401" max="6401" width="1.42578125" style="114" customWidth="1"/>
    <col min="6402" max="6402" width="69.5703125" style="114" customWidth="1"/>
    <col min="6403" max="6403" width="18.7109375" style="114" customWidth="1"/>
    <col min="6404" max="6404" width="21" style="114" customWidth="1"/>
    <col min="6405" max="6405" width="19" style="114" customWidth="1"/>
    <col min="6406" max="6656" width="9.140625" style="114"/>
    <col min="6657" max="6657" width="1.42578125" style="114" customWidth="1"/>
    <col min="6658" max="6658" width="69.5703125" style="114" customWidth="1"/>
    <col min="6659" max="6659" width="18.7109375" style="114" customWidth="1"/>
    <col min="6660" max="6660" width="21" style="114" customWidth="1"/>
    <col min="6661" max="6661" width="19" style="114" customWidth="1"/>
    <col min="6662" max="6912" width="9.140625" style="114"/>
    <col min="6913" max="6913" width="1.42578125" style="114" customWidth="1"/>
    <col min="6914" max="6914" width="69.5703125" style="114" customWidth="1"/>
    <col min="6915" max="6915" width="18.7109375" style="114" customWidth="1"/>
    <col min="6916" max="6916" width="21" style="114" customWidth="1"/>
    <col min="6917" max="6917" width="19" style="114" customWidth="1"/>
    <col min="6918" max="7168" width="9.140625" style="114"/>
    <col min="7169" max="7169" width="1.42578125" style="114" customWidth="1"/>
    <col min="7170" max="7170" width="69.5703125" style="114" customWidth="1"/>
    <col min="7171" max="7171" width="18.7109375" style="114" customWidth="1"/>
    <col min="7172" max="7172" width="21" style="114" customWidth="1"/>
    <col min="7173" max="7173" width="19" style="114" customWidth="1"/>
    <col min="7174" max="7424" width="9.140625" style="114"/>
    <col min="7425" max="7425" width="1.42578125" style="114" customWidth="1"/>
    <col min="7426" max="7426" width="69.5703125" style="114" customWidth="1"/>
    <col min="7427" max="7427" width="18.7109375" style="114" customWidth="1"/>
    <col min="7428" max="7428" width="21" style="114" customWidth="1"/>
    <col min="7429" max="7429" width="19" style="114" customWidth="1"/>
    <col min="7430" max="7680" width="9.140625" style="114"/>
    <col min="7681" max="7681" width="1.42578125" style="114" customWidth="1"/>
    <col min="7682" max="7682" width="69.5703125" style="114" customWidth="1"/>
    <col min="7683" max="7683" width="18.7109375" style="114" customWidth="1"/>
    <col min="7684" max="7684" width="21" style="114" customWidth="1"/>
    <col min="7685" max="7685" width="19" style="114" customWidth="1"/>
    <col min="7686" max="7936" width="9.140625" style="114"/>
    <col min="7937" max="7937" width="1.42578125" style="114" customWidth="1"/>
    <col min="7938" max="7938" width="69.5703125" style="114" customWidth="1"/>
    <col min="7939" max="7939" width="18.7109375" style="114" customWidth="1"/>
    <col min="7940" max="7940" width="21" style="114" customWidth="1"/>
    <col min="7941" max="7941" width="19" style="114" customWidth="1"/>
    <col min="7942" max="8192" width="9.140625" style="114"/>
    <col min="8193" max="8193" width="1.42578125" style="114" customWidth="1"/>
    <col min="8194" max="8194" width="69.5703125" style="114" customWidth="1"/>
    <col min="8195" max="8195" width="18.7109375" style="114" customWidth="1"/>
    <col min="8196" max="8196" width="21" style="114" customWidth="1"/>
    <col min="8197" max="8197" width="19" style="114" customWidth="1"/>
    <col min="8198" max="8448" width="9.140625" style="114"/>
    <col min="8449" max="8449" width="1.42578125" style="114" customWidth="1"/>
    <col min="8450" max="8450" width="69.5703125" style="114" customWidth="1"/>
    <col min="8451" max="8451" width="18.7109375" style="114" customWidth="1"/>
    <col min="8452" max="8452" width="21" style="114" customWidth="1"/>
    <col min="8453" max="8453" width="19" style="114" customWidth="1"/>
    <col min="8454" max="8704" width="9.140625" style="114"/>
    <col min="8705" max="8705" width="1.42578125" style="114" customWidth="1"/>
    <col min="8706" max="8706" width="69.5703125" style="114" customWidth="1"/>
    <col min="8707" max="8707" width="18.7109375" style="114" customWidth="1"/>
    <col min="8708" max="8708" width="21" style="114" customWidth="1"/>
    <col min="8709" max="8709" width="19" style="114" customWidth="1"/>
    <col min="8710" max="8960" width="9.140625" style="114"/>
    <col min="8961" max="8961" width="1.42578125" style="114" customWidth="1"/>
    <col min="8962" max="8962" width="69.5703125" style="114" customWidth="1"/>
    <col min="8963" max="8963" width="18.7109375" style="114" customWidth="1"/>
    <col min="8964" max="8964" width="21" style="114" customWidth="1"/>
    <col min="8965" max="8965" width="19" style="114" customWidth="1"/>
    <col min="8966" max="9216" width="9.140625" style="114"/>
    <col min="9217" max="9217" width="1.42578125" style="114" customWidth="1"/>
    <col min="9218" max="9218" width="69.5703125" style="114" customWidth="1"/>
    <col min="9219" max="9219" width="18.7109375" style="114" customWidth="1"/>
    <col min="9220" max="9220" width="21" style="114" customWidth="1"/>
    <col min="9221" max="9221" width="19" style="114" customWidth="1"/>
    <col min="9222" max="9472" width="9.140625" style="114"/>
    <col min="9473" max="9473" width="1.42578125" style="114" customWidth="1"/>
    <col min="9474" max="9474" width="69.5703125" style="114" customWidth="1"/>
    <col min="9475" max="9475" width="18.7109375" style="114" customWidth="1"/>
    <col min="9476" max="9476" width="21" style="114" customWidth="1"/>
    <col min="9477" max="9477" width="19" style="114" customWidth="1"/>
    <col min="9478" max="9728" width="9.140625" style="114"/>
    <col min="9729" max="9729" width="1.42578125" style="114" customWidth="1"/>
    <col min="9730" max="9730" width="69.5703125" style="114" customWidth="1"/>
    <col min="9731" max="9731" width="18.7109375" style="114" customWidth="1"/>
    <col min="9732" max="9732" width="21" style="114" customWidth="1"/>
    <col min="9733" max="9733" width="19" style="114" customWidth="1"/>
    <col min="9734" max="9984" width="9.140625" style="114"/>
    <col min="9985" max="9985" width="1.42578125" style="114" customWidth="1"/>
    <col min="9986" max="9986" width="69.5703125" style="114" customWidth="1"/>
    <col min="9987" max="9987" width="18.7109375" style="114" customWidth="1"/>
    <col min="9988" max="9988" width="21" style="114" customWidth="1"/>
    <col min="9989" max="9989" width="19" style="114" customWidth="1"/>
    <col min="9990" max="10240" width="9.140625" style="114"/>
    <col min="10241" max="10241" width="1.42578125" style="114" customWidth="1"/>
    <col min="10242" max="10242" width="69.5703125" style="114" customWidth="1"/>
    <col min="10243" max="10243" width="18.7109375" style="114" customWidth="1"/>
    <col min="10244" max="10244" width="21" style="114" customWidth="1"/>
    <col min="10245" max="10245" width="19" style="114" customWidth="1"/>
    <col min="10246" max="10496" width="9.140625" style="114"/>
    <col min="10497" max="10497" width="1.42578125" style="114" customWidth="1"/>
    <col min="10498" max="10498" width="69.5703125" style="114" customWidth="1"/>
    <col min="10499" max="10499" width="18.7109375" style="114" customWidth="1"/>
    <col min="10500" max="10500" width="21" style="114" customWidth="1"/>
    <col min="10501" max="10501" width="19" style="114" customWidth="1"/>
    <col min="10502" max="10752" width="9.140625" style="114"/>
    <col min="10753" max="10753" width="1.42578125" style="114" customWidth="1"/>
    <col min="10754" max="10754" width="69.5703125" style="114" customWidth="1"/>
    <col min="10755" max="10755" width="18.7109375" style="114" customWidth="1"/>
    <col min="10756" max="10756" width="21" style="114" customWidth="1"/>
    <col min="10757" max="10757" width="19" style="114" customWidth="1"/>
    <col min="10758" max="11008" width="9.140625" style="114"/>
    <col min="11009" max="11009" width="1.42578125" style="114" customWidth="1"/>
    <col min="11010" max="11010" width="69.5703125" style="114" customWidth="1"/>
    <col min="11011" max="11011" width="18.7109375" style="114" customWidth="1"/>
    <col min="11012" max="11012" width="21" style="114" customWidth="1"/>
    <col min="11013" max="11013" width="19" style="114" customWidth="1"/>
    <col min="11014" max="11264" width="9.140625" style="114"/>
    <col min="11265" max="11265" width="1.42578125" style="114" customWidth="1"/>
    <col min="11266" max="11266" width="69.5703125" style="114" customWidth="1"/>
    <col min="11267" max="11267" width="18.7109375" style="114" customWidth="1"/>
    <col min="11268" max="11268" width="21" style="114" customWidth="1"/>
    <col min="11269" max="11269" width="19" style="114" customWidth="1"/>
    <col min="11270" max="11520" width="9.140625" style="114"/>
    <col min="11521" max="11521" width="1.42578125" style="114" customWidth="1"/>
    <col min="11522" max="11522" width="69.5703125" style="114" customWidth="1"/>
    <col min="11523" max="11523" width="18.7109375" style="114" customWidth="1"/>
    <col min="11524" max="11524" width="21" style="114" customWidth="1"/>
    <col min="11525" max="11525" width="19" style="114" customWidth="1"/>
    <col min="11526" max="11776" width="9.140625" style="114"/>
    <col min="11777" max="11777" width="1.42578125" style="114" customWidth="1"/>
    <col min="11778" max="11778" width="69.5703125" style="114" customWidth="1"/>
    <col min="11779" max="11779" width="18.7109375" style="114" customWidth="1"/>
    <col min="11780" max="11780" width="21" style="114" customWidth="1"/>
    <col min="11781" max="11781" width="19" style="114" customWidth="1"/>
    <col min="11782" max="12032" width="9.140625" style="114"/>
    <col min="12033" max="12033" width="1.42578125" style="114" customWidth="1"/>
    <col min="12034" max="12034" width="69.5703125" style="114" customWidth="1"/>
    <col min="12035" max="12035" width="18.7109375" style="114" customWidth="1"/>
    <col min="12036" max="12036" width="21" style="114" customWidth="1"/>
    <col min="12037" max="12037" width="19" style="114" customWidth="1"/>
    <col min="12038" max="12288" width="9.140625" style="114"/>
    <col min="12289" max="12289" width="1.42578125" style="114" customWidth="1"/>
    <col min="12290" max="12290" width="69.5703125" style="114" customWidth="1"/>
    <col min="12291" max="12291" width="18.7109375" style="114" customWidth="1"/>
    <col min="12292" max="12292" width="21" style="114" customWidth="1"/>
    <col min="12293" max="12293" width="19" style="114" customWidth="1"/>
    <col min="12294" max="12544" width="9.140625" style="114"/>
    <col min="12545" max="12545" width="1.42578125" style="114" customWidth="1"/>
    <col min="12546" max="12546" width="69.5703125" style="114" customWidth="1"/>
    <col min="12547" max="12547" width="18.7109375" style="114" customWidth="1"/>
    <col min="12548" max="12548" width="21" style="114" customWidth="1"/>
    <col min="12549" max="12549" width="19" style="114" customWidth="1"/>
    <col min="12550" max="12800" width="9.140625" style="114"/>
    <col min="12801" max="12801" width="1.42578125" style="114" customWidth="1"/>
    <col min="12802" max="12802" width="69.5703125" style="114" customWidth="1"/>
    <col min="12803" max="12803" width="18.7109375" style="114" customWidth="1"/>
    <col min="12804" max="12804" width="21" style="114" customWidth="1"/>
    <col min="12805" max="12805" width="19" style="114" customWidth="1"/>
    <col min="12806" max="13056" width="9.140625" style="114"/>
    <col min="13057" max="13057" width="1.42578125" style="114" customWidth="1"/>
    <col min="13058" max="13058" width="69.5703125" style="114" customWidth="1"/>
    <col min="13059" max="13059" width="18.7109375" style="114" customWidth="1"/>
    <col min="13060" max="13060" width="21" style="114" customWidth="1"/>
    <col min="13061" max="13061" width="19" style="114" customWidth="1"/>
    <col min="13062" max="13312" width="9.140625" style="114"/>
    <col min="13313" max="13313" width="1.42578125" style="114" customWidth="1"/>
    <col min="13314" max="13314" width="69.5703125" style="114" customWidth="1"/>
    <col min="13315" max="13315" width="18.7109375" style="114" customWidth="1"/>
    <col min="13316" max="13316" width="21" style="114" customWidth="1"/>
    <col min="13317" max="13317" width="19" style="114" customWidth="1"/>
    <col min="13318" max="13568" width="9.140625" style="114"/>
    <col min="13569" max="13569" width="1.42578125" style="114" customWidth="1"/>
    <col min="13570" max="13570" width="69.5703125" style="114" customWidth="1"/>
    <col min="13571" max="13571" width="18.7109375" style="114" customWidth="1"/>
    <col min="13572" max="13572" width="21" style="114" customWidth="1"/>
    <col min="13573" max="13573" width="19" style="114" customWidth="1"/>
    <col min="13574" max="13824" width="9.140625" style="114"/>
    <col min="13825" max="13825" width="1.42578125" style="114" customWidth="1"/>
    <col min="13826" max="13826" width="69.5703125" style="114" customWidth="1"/>
    <col min="13827" max="13827" width="18.7109375" style="114" customWidth="1"/>
    <col min="13828" max="13828" width="21" style="114" customWidth="1"/>
    <col min="13829" max="13829" width="19" style="114" customWidth="1"/>
    <col min="13830" max="14080" width="9.140625" style="114"/>
    <col min="14081" max="14081" width="1.42578125" style="114" customWidth="1"/>
    <col min="14082" max="14082" width="69.5703125" style="114" customWidth="1"/>
    <col min="14083" max="14083" width="18.7109375" style="114" customWidth="1"/>
    <col min="14084" max="14084" width="21" style="114" customWidth="1"/>
    <col min="14085" max="14085" width="19" style="114" customWidth="1"/>
    <col min="14086" max="14336" width="9.140625" style="114"/>
    <col min="14337" max="14337" width="1.42578125" style="114" customWidth="1"/>
    <col min="14338" max="14338" width="69.5703125" style="114" customWidth="1"/>
    <col min="14339" max="14339" width="18.7109375" style="114" customWidth="1"/>
    <col min="14340" max="14340" width="21" style="114" customWidth="1"/>
    <col min="14341" max="14341" width="19" style="114" customWidth="1"/>
    <col min="14342" max="14592" width="9.140625" style="114"/>
    <col min="14593" max="14593" width="1.42578125" style="114" customWidth="1"/>
    <col min="14594" max="14594" width="69.5703125" style="114" customWidth="1"/>
    <col min="14595" max="14595" width="18.7109375" style="114" customWidth="1"/>
    <col min="14596" max="14596" width="21" style="114" customWidth="1"/>
    <col min="14597" max="14597" width="19" style="114" customWidth="1"/>
    <col min="14598" max="14848" width="9.140625" style="114"/>
    <col min="14849" max="14849" width="1.42578125" style="114" customWidth="1"/>
    <col min="14850" max="14850" width="69.5703125" style="114" customWidth="1"/>
    <col min="14851" max="14851" width="18.7109375" style="114" customWidth="1"/>
    <col min="14852" max="14852" width="21" style="114" customWidth="1"/>
    <col min="14853" max="14853" width="19" style="114" customWidth="1"/>
    <col min="14854" max="15104" width="9.140625" style="114"/>
    <col min="15105" max="15105" width="1.42578125" style="114" customWidth="1"/>
    <col min="15106" max="15106" width="69.5703125" style="114" customWidth="1"/>
    <col min="15107" max="15107" width="18.7109375" style="114" customWidth="1"/>
    <col min="15108" max="15108" width="21" style="114" customWidth="1"/>
    <col min="15109" max="15109" width="19" style="114" customWidth="1"/>
    <col min="15110" max="15360" width="9.140625" style="114"/>
    <col min="15361" max="15361" width="1.42578125" style="114" customWidth="1"/>
    <col min="15362" max="15362" width="69.5703125" style="114" customWidth="1"/>
    <col min="15363" max="15363" width="18.7109375" style="114" customWidth="1"/>
    <col min="15364" max="15364" width="21" style="114" customWidth="1"/>
    <col min="15365" max="15365" width="19" style="114" customWidth="1"/>
    <col min="15366" max="15616" width="9.140625" style="114"/>
    <col min="15617" max="15617" width="1.42578125" style="114" customWidth="1"/>
    <col min="15618" max="15618" width="69.5703125" style="114" customWidth="1"/>
    <col min="15619" max="15619" width="18.7109375" style="114" customWidth="1"/>
    <col min="15620" max="15620" width="21" style="114" customWidth="1"/>
    <col min="15621" max="15621" width="19" style="114" customWidth="1"/>
    <col min="15622" max="15872" width="9.140625" style="114"/>
    <col min="15873" max="15873" width="1.42578125" style="114" customWidth="1"/>
    <col min="15874" max="15874" width="69.5703125" style="114" customWidth="1"/>
    <col min="15875" max="15875" width="18.7109375" style="114" customWidth="1"/>
    <col min="15876" max="15876" width="21" style="114" customWidth="1"/>
    <col min="15877" max="15877" width="19" style="114" customWidth="1"/>
    <col min="15878" max="16128" width="9.140625" style="114"/>
    <col min="16129" max="16129" width="1.42578125" style="114" customWidth="1"/>
    <col min="16130" max="16130" width="69.5703125" style="114" customWidth="1"/>
    <col min="16131" max="16131" width="18.7109375" style="114" customWidth="1"/>
    <col min="16132" max="16132" width="21" style="114" customWidth="1"/>
    <col min="16133" max="16133" width="19" style="114" customWidth="1"/>
    <col min="16134" max="16384" width="9.140625" style="114"/>
  </cols>
  <sheetData>
    <row r="1" spans="1:7" s="372" customFormat="1" ht="15.75" customHeight="1">
      <c r="A1" s="371" t="s">
        <v>834</v>
      </c>
      <c r="B1" s="462" t="s">
        <v>835</v>
      </c>
      <c r="C1" s="462"/>
      <c r="D1" s="462"/>
      <c r="E1" s="462"/>
    </row>
    <row r="2" spans="1:7" s="372" customFormat="1" ht="15.75" customHeight="1">
      <c r="A2" s="463" t="s">
        <v>933</v>
      </c>
      <c r="B2" s="463"/>
      <c r="C2" s="463"/>
      <c r="D2" s="463"/>
      <c r="E2" s="463"/>
      <c r="F2" s="373"/>
    </row>
    <row r="3" spans="1:7" s="372" customFormat="1" ht="15.75" customHeight="1">
      <c r="A3" s="463" t="s">
        <v>614</v>
      </c>
      <c r="B3" s="463"/>
      <c r="C3" s="463"/>
      <c r="D3" s="463"/>
      <c r="E3" s="463"/>
    </row>
    <row r="4" spans="1:7" s="372" customFormat="1" ht="15.75" customHeight="1">
      <c r="A4" s="463" t="s">
        <v>453</v>
      </c>
      <c r="B4" s="463"/>
      <c r="C4" s="463"/>
      <c r="D4" s="463"/>
      <c r="E4" s="463"/>
    </row>
    <row r="5" spans="1:7" s="372" customFormat="1" ht="15.75" hidden="1" customHeight="1">
      <c r="A5" s="371"/>
      <c r="B5" s="373"/>
      <c r="C5" s="373"/>
      <c r="D5" s="373"/>
      <c r="E5" s="373"/>
    </row>
    <row r="6" spans="1:7" customFormat="1" ht="15.75" customHeight="1">
      <c r="A6" s="437"/>
      <c r="B6" s="456" t="s">
        <v>926</v>
      </c>
      <c r="C6" s="456"/>
      <c r="D6" s="456"/>
      <c r="E6" s="456"/>
    </row>
    <row r="7" spans="1:7">
      <c r="B7" s="373"/>
      <c r="C7" s="373"/>
      <c r="D7" s="373"/>
      <c r="E7" s="373"/>
      <c r="F7" s="374"/>
    </row>
    <row r="8" spans="1:7">
      <c r="A8" s="457" t="s">
        <v>836</v>
      </c>
      <c r="B8" s="457"/>
      <c r="C8" s="457"/>
      <c r="D8" s="457"/>
      <c r="E8" s="457"/>
      <c r="F8" s="374"/>
    </row>
    <row r="9" spans="1:7">
      <c r="A9" s="457" t="s">
        <v>934</v>
      </c>
      <c r="B9" s="457"/>
      <c r="C9" s="457"/>
      <c r="D9" s="457"/>
      <c r="E9" s="457"/>
      <c r="G9" s="114" t="s">
        <v>837</v>
      </c>
    </row>
    <row r="10" spans="1:7">
      <c r="A10" s="344"/>
      <c r="B10" s="457" t="s">
        <v>838</v>
      </c>
      <c r="C10" s="457"/>
      <c r="D10" s="457"/>
      <c r="E10" s="457"/>
    </row>
    <row r="11" spans="1:7" ht="16.5" thickBot="1">
      <c r="A11" s="375"/>
      <c r="D11" s="464" t="s">
        <v>839</v>
      </c>
      <c r="E11" s="464"/>
    </row>
    <row r="12" spans="1:7" ht="13.7" customHeight="1">
      <c r="A12" s="376"/>
      <c r="B12" s="465" t="s">
        <v>840</v>
      </c>
      <c r="C12" s="465" t="s">
        <v>841</v>
      </c>
      <c r="D12" s="467" t="s">
        <v>842</v>
      </c>
      <c r="E12" s="467"/>
    </row>
    <row r="13" spans="1:7" ht="12.75" customHeight="1">
      <c r="A13" s="376"/>
      <c r="B13" s="466"/>
      <c r="C13" s="466"/>
      <c r="D13" s="468" t="s">
        <v>843</v>
      </c>
      <c r="E13" s="469" t="s">
        <v>844</v>
      </c>
    </row>
    <row r="14" spans="1:7">
      <c r="A14" s="376"/>
      <c r="B14" s="466"/>
      <c r="C14" s="466"/>
      <c r="D14" s="468"/>
      <c r="E14" s="469"/>
    </row>
    <row r="15" spans="1:7">
      <c r="A15" s="376"/>
      <c r="B15" s="466"/>
      <c r="C15" s="466"/>
      <c r="D15" s="468"/>
      <c r="E15" s="469"/>
    </row>
    <row r="16" spans="1:7" ht="11.25" customHeight="1">
      <c r="A16" s="376"/>
      <c r="B16" s="466"/>
      <c r="C16" s="466"/>
      <c r="D16" s="468"/>
      <c r="E16" s="469"/>
    </row>
    <row r="17" spans="1:5">
      <c r="A17" s="289"/>
      <c r="B17" s="377">
        <v>1</v>
      </c>
      <c r="C17" s="112">
        <v>2</v>
      </c>
      <c r="D17" s="112">
        <v>3</v>
      </c>
      <c r="E17" s="112">
        <v>4</v>
      </c>
    </row>
    <row r="18" spans="1:5" ht="66.400000000000006" customHeight="1">
      <c r="A18" s="289"/>
      <c r="B18" s="378" t="s">
        <v>845</v>
      </c>
      <c r="C18" s="112"/>
      <c r="D18" s="112"/>
      <c r="E18" s="112"/>
    </row>
    <row r="19" spans="1:5" ht="59.25" customHeight="1">
      <c r="A19" s="379"/>
      <c r="B19" s="380" t="s">
        <v>846</v>
      </c>
      <c r="C19" s="381">
        <v>100</v>
      </c>
      <c r="D19" s="381">
        <v>100</v>
      </c>
      <c r="E19" s="381"/>
    </row>
    <row r="20" spans="1:5" ht="57.75" customHeight="1">
      <c r="A20" s="379"/>
      <c r="B20" s="380" t="s">
        <v>847</v>
      </c>
      <c r="C20" s="381">
        <v>100</v>
      </c>
      <c r="D20" s="381"/>
      <c r="E20" s="381">
        <v>100</v>
      </c>
    </row>
    <row r="21" spans="1:5" s="116" customFormat="1" ht="34.700000000000003" customHeight="1">
      <c r="A21" s="382"/>
      <c r="B21" s="383" t="s">
        <v>848</v>
      </c>
      <c r="C21" s="384"/>
      <c r="D21" s="385"/>
      <c r="E21" s="384"/>
    </row>
    <row r="22" spans="1:5">
      <c r="A22" s="379"/>
      <c r="B22" s="380" t="s">
        <v>508</v>
      </c>
      <c r="C22" s="381">
        <v>60</v>
      </c>
      <c r="D22" s="381">
        <v>60</v>
      </c>
      <c r="E22" s="381"/>
    </row>
    <row r="23" spans="1:5" ht="42.4" customHeight="1">
      <c r="A23" s="379"/>
      <c r="B23" s="380" t="s">
        <v>849</v>
      </c>
      <c r="C23" s="381">
        <v>100</v>
      </c>
      <c r="D23" s="381">
        <v>100</v>
      </c>
      <c r="E23" s="381"/>
    </row>
    <row r="24" spans="1:5" ht="83.25" customHeight="1">
      <c r="A24" s="379"/>
      <c r="B24" s="380" t="s">
        <v>850</v>
      </c>
      <c r="C24" s="384">
        <v>100</v>
      </c>
      <c r="D24" s="381">
        <v>100</v>
      </c>
      <c r="E24" s="381"/>
    </row>
    <row r="25" spans="1:5" ht="45" customHeight="1">
      <c r="A25" s="379"/>
      <c r="B25" s="380" t="s">
        <v>851</v>
      </c>
      <c r="C25" s="384">
        <v>100</v>
      </c>
      <c r="D25" s="381">
        <v>100</v>
      </c>
      <c r="E25" s="381"/>
    </row>
    <row r="26" spans="1:5" ht="47.45" hidden="1" customHeight="1">
      <c r="A26" s="379"/>
      <c r="B26" s="386" t="s">
        <v>852</v>
      </c>
      <c r="C26" s="384"/>
      <c r="D26" s="381"/>
      <c r="E26" s="381"/>
    </row>
    <row r="27" spans="1:5" ht="39.75" hidden="1" customHeight="1">
      <c r="A27" s="379"/>
      <c r="B27" s="387" t="s">
        <v>623</v>
      </c>
      <c r="C27" s="384">
        <v>100</v>
      </c>
      <c r="D27" s="381">
        <v>100</v>
      </c>
      <c r="E27" s="381"/>
    </row>
    <row r="28" spans="1:5" ht="40.700000000000003" hidden="1" customHeight="1">
      <c r="A28" s="379"/>
      <c r="B28" s="387" t="s">
        <v>853</v>
      </c>
      <c r="C28" s="384">
        <v>100</v>
      </c>
      <c r="D28" s="381"/>
      <c r="E28" s="381">
        <v>100</v>
      </c>
    </row>
    <row r="29" spans="1:5" ht="45" customHeight="1">
      <c r="A29" s="379"/>
      <c r="B29" s="388" t="s">
        <v>854</v>
      </c>
      <c r="C29" s="384"/>
      <c r="D29" s="381"/>
      <c r="E29" s="381"/>
    </row>
    <row r="30" spans="1:5" ht="40.700000000000003" customHeight="1">
      <c r="A30" s="379"/>
      <c r="B30" s="389" t="s">
        <v>523</v>
      </c>
      <c r="C30" s="384">
        <v>100</v>
      </c>
      <c r="D30" s="381">
        <v>100</v>
      </c>
      <c r="E30" s="381"/>
    </row>
    <row r="31" spans="1:5" ht="41.65" customHeight="1">
      <c r="A31" s="379"/>
      <c r="B31" s="389" t="s">
        <v>855</v>
      </c>
      <c r="C31" s="384">
        <v>100</v>
      </c>
      <c r="D31" s="381"/>
      <c r="E31" s="381">
        <v>100</v>
      </c>
    </row>
    <row r="32" spans="1:5" ht="41.65" customHeight="1">
      <c r="A32" s="379"/>
      <c r="B32" s="389" t="s">
        <v>626</v>
      </c>
      <c r="C32" s="384">
        <v>100</v>
      </c>
      <c r="D32" s="381">
        <v>100</v>
      </c>
      <c r="E32" s="381"/>
    </row>
    <row r="33" spans="1:5" ht="44.25" customHeight="1">
      <c r="A33" s="379"/>
      <c r="B33" s="389" t="s">
        <v>856</v>
      </c>
      <c r="C33" s="384">
        <v>100</v>
      </c>
      <c r="D33" s="381"/>
      <c r="E33" s="381">
        <v>100</v>
      </c>
    </row>
    <row r="34" spans="1:5" ht="33.6" hidden="1" customHeight="1">
      <c r="A34" s="325"/>
      <c r="B34" s="388" t="s">
        <v>857</v>
      </c>
      <c r="C34" s="381"/>
      <c r="D34" s="381"/>
      <c r="E34" s="381"/>
    </row>
    <row r="35" spans="1:5" ht="74.650000000000006" hidden="1" customHeight="1">
      <c r="A35" s="325"/>
      <c r="B35" s="387" t="s">
        <v>858</v>
      </c>
      <c r="C35" s="381">
        <v>100</v>
      </c>
      <c r="D35" s="381">
        <v>100</v>
      </c>
      <c r="E35" s="381"/>
    </row>
    <row r="36" spans="1:5" ht="73.7" hidden="1" customHeight="1">
      <c r="A36" s="325"/>
      <c r="B36" s="387" t="s">
        <v>859</v>
      </c>
      <c r="C36" s="381">
        <v>100</v>
      </c>
      <c r="D36" s="381">
        <v>100</v>
      </c>
      <c r="E36" s="381"/>
    </row>
    <row r="37" spans="1:5" ht="61.35" hidden="1" customHeight="1">
      <c r="A37" s="325"/>
      <c r="B37" s="387" t="s">
        <v>860</v>
      </c>
      <c r="C37" s="381">
        <v>100</v>
      </c>
      <c r="D37" s="381"/>
      <c r="E37" s="381">
        <v>100</v>
      </c>
    </row>
    <row r="38" spans="1:5" ht="53.1" hidden="1" customHeight="1">
      <c r="A38" s="325"/>
      <c r="B38" s="387" t="s">
        <v>861</v>
      </c>
      <c r="C38" s="381">
        <v>100</v>
      </c>
      <c r="D38" s="381"/>
      <c r="E38" s="381">
        <v>100</v>
      </c>
    </row>
    <row r="39" spans="1:5" ht="38.25" customHeight="1">
      <c r="A39" s="325"/>
      <c r="B39" s="388" t="s">
        <v>862</v>
      </c>
      <c r="C39" s="381"/>
      <c r="D39" s="381"/>
      <c r="E39" s="381"/>
    </row>
    <row r="40" spans="1:5" ht="57" customHeight="1">
      <c r="A40" s="325"/>
      <c r="B40" s="390" t="s">
        <v>863</v>
      </c>
      <c r="C40" s="381">
        <v>100</v>
      </c>
      <c r="D40" s="381">
        <v>100</v>
      </c>
      <c r="E40" s="381"/>
    </row>
    <row r="41" spans="1:5" ht="57.75" customHeight="1">
      <c r="A41" s="325"/>
      <c r="B41" s="387" t="s">
        <v>864</v>
      </c>
      <c r="C41" s="381">
        <v>100</v>
      </c>
      <c r="D41" s="381"/>
      <c r="E41" s="381">
        <v>100</v>
      </c>
    </row>
    <row r="42" spans="1:5" ht="20.85" hidden="1" customHeight="1">
      <c r="A42" s="325"/>
      <c r="B42" s="388" t="s">
        <v>865</v>
      </c>
      <c r="C42" s="381"/>
      <c r="D42" s="381"/>
      <c r="E42" s="381"/>
    </row>
    <row r="43" spans="1:5" ht="83.25" hidden="1" customHeight="1">
      <c r="B43" s="380" t="s">
        <v>866</v>
      </c>
      <c r="C43" s="381">
        <v>100</v>
      </c>
      <c r="D43" s="381">
        <v>100</v>
      </c>
      <c r="E43" s="381"/>
    </row>
    <row r="44" spans="1:5" ht="66.75" hidden="1" customHeight="1">
      <c r="B44" s="380" t="s">
        <v>867</v>
      </c>
      <c r="C44" s="381">
        <v>100</v>
      </c>
      <c r="D44" s="381"/>
      <c r="E44" s="381">
        <v>100</v>
      </c>
    </row>
    <row r="45" spans="1:5" ht="55.7" hidden="1" customHeight="1">
      <c r="B45" s="380" t="s">
        <v>868</v>
      </c>
      <c r="C45" s="381">
        <v>100</v>
      </c>
      <c r="D45" s="381">
        <v>100</v>
      </c>
      <c r="E45" s="381"/>
    </row>
    <row r="46" spans="1:5" ht="58.7" hidden="1" customHeight="1">
      <c r="B46" s="380" t="s">
        <v>869</v>
      </c>
      <c r="C46" s="381">
        <v>100</v>
      </c>
      <c r="D46" s="381"/>
      <c r="E46" s="381">
        <v>100</v>
      </c>
    </row>
    <row r="47" spans="1:5" ht="70.7" hidden="1" customHeight="1">
      <c r="B47" s="380" t="s">
        <v>870</v>
      </c>
      <c r="C47" s="381">
        <v>100</v>
      </c>
      <c r="D47" s="381">
        <v>100</v>
      </c>
      <c r="E47" s="381"/>
    </row>
    <row r="48" spans="1:5" ht="56.25" hidden="1" customHeight="1">
      <c r="B48" s="380" t="s">
        <v>871</v>
      </c>
      <c r="C48" s="381">
        <v>100</v>
      </c>
      <c r="D48" s="381"/>
      <c r="E48" s="381">
        <v>100</v>
      </c>
    </row>
    <row r="49" spans="2:5" ht="89.65" hidden="1" customHeight="1">
      <c r="B49" s="380" t="s">
        <v>872</v>
      </c>
      <c r="C49" s="381">
        <v>100</v>
      </c>
      <c r="D49" s="381">
        <v>100</v>
      </c>
      <c r="E49" s="381"/>
    </row>
    <row r="50" spans="2:5" ht="73.349999999999994" hidden="1" customHeight="1">
      <c r="B50" s="380" t="s">
        <v>873</v>
      </c>
      <c r="C50" s="381">
        <v>100</v>
      </c>
      <c r="D50" s="381"/>
      <c r="E50" s="381">
        <v>100</v>
      </c>
    </row>
    <row r="51" spans="2:5" ht="54.75" hidden="1" customHeight="1">
      <c r="B51" s="391" t="s">
        <v>695</v>
      </c>
      <c r="C51" s="381">
        <v>100</v>
      </c>
      <c r="D51" s="381">
        <v>100</v>
      </c>
      <c r="E51" s="381"/>
    </row>
    <row r="52" spans="2:5" ht="43.7" hidden="1" customHeight="1">
      <c r="B52" s="391" t="s">
        <v>874</v>
      </c>
      <c r="C52" s="381">
        <v>100</v>
      </c>
      <c r="D52" s="381"/>
      <c r="E52" s="381">
        <v>100</v>
      </c>
    </row>
    <row r="53" spans="2:5" ht="18.95" customHeight="1">
      <c r="B53" s="392" t="s">
        <v>875</v>
      </c>
      <c r="C53" s="381"/>
      <c r="D53" s="381"/>
      <c r="E53" s="381"/>
    </row>
    <row r="54" spans="2:5" ht="37.35" customHeight="1">
      <c r="B54" s="391" t="s">
        <v>876</v>
      </c>
      <c r="C54" s="381">
        <v>100</v>
      </c>
      <c r="D54" s="381">
        <v>100</v>
      </c>
      <c r="E54" s="381"/>
    </row>
    <row r="55" spans="2:5" ht="37.5" customHeight="1">
      <c r="B55" s="391" t="s">
        <v>877</v>
      </c>
      <c r="C55" s="381">
        <v>100</v>
      </c>
      <c r="D55" s="381"/>
      <c r="E55" s="381">
        <v>100</v>
      </c>
    </row>
    <row r="56" spans="2:5" ht="37.9" customHeight="1">
      <c r="B56" s="391" t="s">
        <v>878</v>
      </c>
      <c r="C56" s="381">
        <v>100</v>
      </c>
      <c r="D56" s="381">
        <v>100</v>
      </c>
      <c r="E56" s="381"/>
    </row>
    <row r="57" spans="2:5" ht="27" customHeight="1">
      <c r="B57" s="391" t="s">
        <v>879</v>
      </c>
      <c r="C57" s="381">
        <v>100</v>
      </c>
      <c r="D57" s="381"/>
      <c r="E57" s="381">
        <v>100</v>
      </c>
    </row>
    <row r="58" spans="2:5">
      <c r="B58" s="393"/>
      <c r="C58" s="394"/>
      <c r="D58" s="394"/>
      <c r="E58" s="394"/>
    </row>
    <row r="59" spans="2:5">
      <c r="B59" s="393"/>
    </row>
    <row r="60" spans="2:5">
      <c r="B60" s="393"/>
    </row>
    <row r="61" spans="2:5">
      <c r="B61" s="393"/>
    </row>
    <row r="62" spans="2:5">
      <c r="B62" s="395"/>
    </row>
    <row r="63" spans="2:5">
      <c r="B63" s="395"/>
    </row>
    <row r="64" spans="2:5">
      <c r="B64" s="395"/>
    </row>
  </sheetData>
  <mergeCells count="14">
    <mergeCell ref="B10:E10"/>
    <mergeCell ref="D11:E11"/>
    <mergeCell ref="B12:B16"/>
    <mergeCell ref="C12:C16"/>
    <mergeCell ref="D12:E12"/>
    <mergeCell ref="D13:D16"/>
    <mergeCell ref="E13:E16"/>
    <mergeCell ref="A9:E9"/>
    <mergeCell ref="B1:E1"/>
    <mergeCell ref="A2:E2"/>
    <mergeCell ref="A3:E3"/>
    <mergeCell ref="A4:E4"/>
    <mergeCell ref="A8:E8"/>
    <mergeCell ref="B6:E6"/>
  </mergeCells>
  <printOptions horizontalCentered="1"/>
  <pageMargins left="0" right="0" top="0" bottom="0.55118110236220474" header="0" footer="0.55118110236220474"/>
  <pageSetup paperSize="9" scale="6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5"/>
  <sheetViews>
    <sheetView topLeftCell="E4" workbookViewId="0">
      <selection activeCell="P13" sqref="P13"/>
    </sheetView>
  </sheetViews>
  <sheetFormatPr defaultRowHeight="12.75"/>
  <cols>
    <col min="1" max="6" width="12.7109375" customWidth="1"/>
    <col min="7" max="7" width="27.5703125" customWidth="1"/>
    <col min="10" max="14" width="14" customWidth="1"/>
  </cols>
  <sheetData>
    <row r="5" spans="1:14" ht="13.5" thickBot="1"/>
    <row r="6" spans="1:14" ht="16.5" thickBot="1">
      <c r="A6" s="562" t="s">
        <v>892</v>
      </c>
      <c r="B6" s="411">
        <v>2016</v>
      </c>
      <c r="C6" s="411">
        <v>2017</v>
      </c>
      <c r="D6" s="411">
        <v>2018</v>
      </c>
      <c r="E6" s="411">
        <v>2019</v>
      </c>
      <c r="F6" s="411">
        <v>2020</v>
      </c>
    </row>
    <row r="7" spans="1:14" ht="16.5" thickBot="1">
      <c r="A7" s="563"/>
      <c r="B7" s="412" t="s">
        <v>893</v>
      </c>
      <c r="C7" s="412" t="s">
        <v>894</v>
      </c>
      <c r="D7" s="412" t="s">
        <v>895</v>
      </c>
      <c r="E7" s="412" t="s">
        <v>895</v>
      </c>
      <c r="F7" s="412" t="s">
        <v>895</v>
      </c>
    </row>
    <row r="8" spans="1:14" ht="32.25" customHeight="1" thickBot="1">
      <c r="A8" s="413" t="s">
        <v>896</v>
      </c>
      <c r="B8" s="419">
        <f>+B10+B13</f>
        <v>363904.3</v>
      </c>
      <c r="C8" s="418">
        <f t="shared" ref="C8:F8" si="0">+C10+C13</f>
        <v>380030</v>
      </c>
      <c r="D8" s="418">
        <f t="shared" si="0"/>
        <v>393730.9</v>
      </c>
      <c r="E8" s="418">
        <f t="shared" si="0"/>
        <v>359511.3</v>
      </c>
      <c r="F8" s="418">
        <f t="shared" si="0"/>
        <v>361499.8</v>
      </c>
      <c r="J8" s="560" t="s">
        <v>4</v>
      </c>
      <c r="K8" s="411">
        <v>2017</v>
      </c>
      <c r="L8" s="411">
        <v>2018</v>
      </c>
      <c r="M8" s="411">
        <v>2019</v>
      </c>
      <c r="N8" s="411">
        <v>2020</v>
      </c>
    </row>
    <row r="9" spans="1:14" ht="126.75" customHeight="1" thickBot="1">
      <c r="A9" s="414" t="s">
        <v>897</v>
      </c>
      <c r="B9" s="415">
        <v>0.94</v>
      </c>
      <c r="C9" s="416">
        <f>C8/B8</f>
        <v>1.0443130240560499</v>
      </c>
      <c r="D9" s="416">
        <f>D8/C8</f>
        <v>1.0360521537773335</v>
      </c>
      <c r="E9" s="416">
        <f>E8/D8</f>
        <v>0.91308886348518736</v>
      </c>
      <c r="F9" s="416">
        <f>F8/E8</f>
        <v>1.0055311196059762</v>
      </c>
      <c r="J9" s="561"/>
      <c r="K9" s="412" t="s">
        <v>894</v>
      </c>
      <c r="L9" s="412" t="s">
        <v>895</v>
      </c>
      <c r="M9" s="412" t="s">
        <v>895</v>
      </c>
      <c r="N9" s="412" t="s">
        <v>895</v>
      </c>
    </row>
    <row r="10" spans="1:14" ht="16.5" thickBot="1">
      <c r="A10" s="417"/>
      <c r="B10" s="564">
        <v>361981.6</v>
      </c>
      <c r="C10" s="562">
        <v>377837.3</v>
      </c>
      <c r="D10" s="562">
        <v>390713.9</v>
      </c>
      <c r="E10" s="562">
        <v>356505.3</v>
      </c>
      <c r="F10" s="562">
        <v>358364.8</v>
      </c>
      <c r="J10" s="413" t="s">
        <v>297</v>
      </c>
      <c r="K10" s="412">
        <v>9348.7000000000007</v>
      </c>
      <c r="L10" s="412">
        <v>11502.39</v>
      </c>
      <c r="M10" s="412">
        <v>11502.39</v>
      </c>
      <c r="N10" s="412">
        <v>11502.39</v>
      </c>
    </row>
    <row r="11" spans="1:14" ht="15.75" customHeight="1" thickBot="1">
      <c r="A11" s="417" t="s">
        <v>890</v>
      </c>
      <c r="B11" s="565"/>
      <c r="C11" s="567"/>
      <c r="D11" s="567"/>
      <c r="E11" s="567"/>
      <c r="F11" s="567"/>
      <c r="J11" s="413" t="s">
        <v>277</v>
      </c>
      <c r="K11" s="412">
        <v>362</v>
      </c>
      <c r="L11" s="412">
        <v>374.6</v>
      </c>
      <c r="M11" s="412">
        <v>332.3</v>
      </c>
      <c r="N11" s="412">
        <f>4.5+330.1</f>
        <v>334.6</v>
      </c>
    </row>
    <row r="12" spans="1:14" ht="16.5" thickBot="1">
      <c r="A12" s="413"/>
      <c r="B12" s="566"/>
      <c r="C12" s="563"/>
      <c r="D12" s="563"/>
      <c r="E12" s="563"/>
      <c r="F12" s="563"/>
      <c r="J12" s="413" t="s">
        <v>279</v>
      </c>
      <c r="K12" s="412">
        <v>1953.1</v>
      </c>
      <c r="L12" s="412">
        <v>1348.16</v>
      </c>
      <c r="M12" s="412">
        <v>1348.16</v>
      </c>
      <c r="N12" s="412">
        <v>1348.16</v>
      </c>
    </row>
    <row r="13" spans="1:14" ht="16.5" thickBot="1">
      <c r="A13" s="417"/>
      <c r="B13" s="564">
        <v>1922.7</v>
      </c>
      <c r="C13" s="562">
        <v>2192.6999999999998</v>
      </c>
      <c r="D13" s="562">
        <v>3017</v>
      </c>
      <c r="E13" s="562">
        <v>3006</v>
      </c>
      <c r="F13" s="562">
        <v>3135</v>
      </c>
      <c r="J13" s="413" t="s">
        <v>472</v>
      </c>
      <c r="K13" s="412">
        <f>+K10+K11+K12</f>
        <v>11663.800000000001</v>
      </c>
      <c r="L13" s="412">
        <f t="shared" ref="L13:N13" si="1">+L10+L11+L12</f>
        <v>13225.15</v>
      </c>
      <c r="M13" s="412">
        <f t="shared" si="1"/>
        <v>13182.849999999999</v>
      </c>
      <c r="N13" s="412">
        <f t="shared" si="1"/>
        <v>13185.15</v>
      </c>
    </row>
    <row r="14" spans="1:14" ht="31.5" customHeight="1" thickBot="1">
      <c r="A14" s="417" t="s">
        <v>898</v>
      </c>
      <c r="B14" s="565"/>
      <c r="C14" s="567"/>
      <c r="D14" s="567"/>
      <c r="E14" s="567"/>
      <c r="F14" s="567"/>
      <c r="J14" s="414" t="s">
        <v>897</v>
      </c>
      <c r="K14" s="420">
        <v>0.98</v>
      </c>
      <c r="L14" s="420">
        <f>L13/K13</f>
        <v>1.1338628920248974</v>
      </c>
      <c r="M14" s="420">
        <f t="shared" ref="M14:N14" si="2">M13/L13</f>
        <v>0.99680154856466652</v>
      </c>
      <c r="N14" s="420">
        <f t="shared" si="2"/>
        <v>1.0001744691019014</v>
      </c>
    </row>
    <row r="15" spans="1:14" ht="16.5" thickBot="1">
      <c r="A15" s="413"/>
      <c r="B15" s="566"/>
      <c r="C15" s="563"/>
      <c r="D15" s="563"/>
      <c r="E15" s="563"/>
      <c r="F15" s="563"/>
    </row>
  </sheetData>
  <mergeCells count="12">
    <mergeCell ref="B13:B15"/>
    <mergeCell ref="C13:C15"/>
    <mergeCell ref="D13:D15"/>
    <mergeCell ref="E13:E15"/>
    <mergeCell ref="F13:F15"/>
    <mergeCell ref="J8:J9"/>
    <mergeCell ref="A6:A7"/>
    <mergeCell ref="B10:B12"/>
    <mergeCell ref="C10:C12"/>
    <mergeCell ref="D10:D12"/>
    <mergeCell ref="E10:E12"/>
    <mergeCell ref="F10:F1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view="pageBreakPreview" zoomScale="60" workbookViewId="0">
      <selection activeCell="L9" sqref="L9"/>
    </sheetView>
  </sheetViews>
  <sheetFormatPr defaultRowHeight="18.75"/>
  <cols>
    <col min="1" max="1" width="15.42578125" style="429" customWidth="1"/>
    <col min="2" max="2" width="21.7109375" style="428" customWidth="1"/>
    <col min="3" max="3" width="11.85546875" style="428" customWidth="1"/>
    <col min="4" max="4" width="31.140625" style="428" customWidth="1"/>
    <col min="5" max="16384" width="9.140625" style="428"/>
  </cols>
  <sheetData>
    <row r="1" spans="1:4" ht="42" customHeight="1">
      <c r="A1" s="568" t="s">
        <v>902</v>
      </c>
      <c r="B1" s="568"/>
      <c r="C1" s="568"/>
      <c r="D1" s="568"/>
    </row>
    <row r="3" spans="1:4" s="430" customFormat="1">
      <c r="A3" s="431" t="s">
        <v>899</v>
      </c>
      <c r="B3" s="432" t="s">
        <v>900</v>
      </c>
      <c r="C3" s="432" t="s">
        <v>9</v>
      </c>
      <c r="D3" s="432" t="s">
        <v>901</v>
      </c>
    </row>
    <row r="4" spans="1:4">
      <c r="A4" s="435" t="s">
        <v>903</v>
      </c>
      <c r="B4" s="177" t="s">
        <v>814</v>
      </c>
      <c r="C4" s="433">
        <v>244</v>
      </c>
      <c r="D4" s="433">
        <v>50</v>
      </c>
    </row>
    <row r="5" spans="1:4">
      <c r="A5" s="435" t="s">
        <v>904</v>
      </c>
      <c r="B5" s="177" t="s">
        <v>814</v>
      </c>
      <c r="C5" s="433">
        <v>870</v>
      </c>
      <c r="D5" s="433">
        <v>150</v>
      </c>
    </row>
    <row r="6" spans="1:4" s="430" customFormat="1">
      <c r="A6" s="431"/>
      <c r="B6" s="432" t="s">
        <v>472</v>
      </c>
      <c r="C6" s="434"/>
      <c r="D6" s="434">
        <f>SUM(D4:D5)</f>
        <v>200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9"/>
  <sheetViews>
    <sheetView view="pageBreakPreview" zoomScaleSheetLayoutView="100" workbookViewId="0">
      <selection activeCell="A7" sqref="A7:B7"/>
    </sheetView>
  </sheetViews>
  <sheetFormatPr defaultColWidth="13.5703125" defaultRowHeight="15.75"/>
  <cols>
    <col min="1" max="1" width="61.5703125" style="396" customWidth="1"/>
    <col min="2" max="2" width="26.140625" style="410" customWidth="1"/>
    <col min="3" max="3" width="7.140625" style="396" customWidth="1"/>
    <col min="4" max="4" width="8.42578125" style="396" customWidth="1"/>
    <col min="5" max="31" width="9.140625" style="396" customWidth="1"/>
    <col min="32" max="32" width="44.5703125" style="396" customWidth="1"/>
    <col min="33" max="33" width="0" style="396" hidden="1" customWidth="1"/>
    <col min="34" max="34" width="24.5703125" style="396" customWidth="1"/>
    <col min="35" max="35" width="22.42578125" style="396" customWidth="1"/>
    <col min="36" max="36" width="20.140625" style="396" customWidth="1"/>
    <col min="37" max="38" width="0" style="396" hidden="1" customWidth="1"/>
    <col min="39" max="39" width="14.42578125" style="396" customWidth="1"/>
    <col min="40" max="40" width="12.42578125" style="396" customWidth="1"/>
    <col min="41" max="41" width="13.5703125" style="396" customWidth="1"/>
    <col min="42" max="256" width="13.5703125" style="396"/>
    <col min="257" max="257" width="61.5703125" style="396" customWidth="1"/>
    <col min="258" max="258" width="26.140625" style="396" customWidth="1"/>
    <col min="259" max="259" width="7.140625" style="396" customWidth="1"/>
    <col min="260" max="260" width="8.42578125" style="396" customWidth="1"/>
    <col min="261" max="287" width="9.140625" style="396" customWidth="1"/>
    <col min="288" max="288" width="44.5703125" style="396" customWidth="1"/>
    <col min="289" max="289" width="0" style="396" hidden="1" customWidth="1"/>
    <col min="290" max="290" width="24.5703125" style="396" customWidth="1"/>
    <col min="291" max="291" width="22.42578125" style="396" customWidth="1"/>
    <col min="292" max="292" width="20.140625" style="396" customWidth="1"/>
    <col min="293" max="294" width="0" style="396" hidden="1" customWidth="1"/>
    <col min="295" max="295" width="14.42578125" style="396" customWidth="1"/>
    <col min="296" max="296" width="12.42578125" style="396" customWidth="1"/>
    <col min="297" max="297" width="13.5703125" style="396" customWidth="1"/>
    <col min="298" max="512" width="13.5703125" style="396"/>
    <col min="513" max="513" width="61.5703125" style="396" customWidth="1"/>
    <col min="514" max="514" width="26.140625" style="396" customWidth="1"/>
    <col min="515" max="515" width="7.140625" style="396" customWidth="1"/>
    <col min="516" max="516" width="8.42578125" style="396" customWidth="1"/>
    <col min="517" max="543" width="9.140625" style="396" customWidth="1"/>
    <col min="544" max="544" width="44.5703125" style="396" customWidth="1"/>
    <col min="545" max="545" width="0" style="396" hidden="1" customWidth="1"/>
    <col min="546" max="546" width="24.5703125" style="396" customWidth="1"/>
    <col min="547" max="547" width="22.42578125" style="396" customWidth="1"/>
    <col min="548" max="548" width="20.140625" style="396" customWidth="1"/>
    <col min="549" max="550" width="0" style="396" hidden="1" customWidth="1"/>
    <col min="551" max="551" width="14.42578125" style="396" customWidth="1"/>
    <col min="552" max="552" width="12.42578125" style="396" customWidth="1"/>
    <col min="553" max="553" width="13.5703125" style="396" customWidth="1"/>
    <col min="554" max="768" width="13.5703125" style="396"/>
    <col min="769" max="769" width="61.5703125" style="396" customWidth="1"/>
    <col min="770" max="770" width="26.140625" style="396" customWidth="1"/>
    <col min="771" max="771" width="7.140625" style="396" customWidth="1"/>
    <col min="772" max="772" width="8.42578125" style="396" customWidth="1"/>
    <col min="773" max="799" width="9.140625" style="396" customWidth="1"/>
    <col min="800" max="800" width="44.5703125" style="396" customWidth="1"/>
    <col min="801" max="801" width="0" style="396" hidden="1" customWidth="1"/>
    <col min="802" max="802" width="24.5703125" style="396" customWidth="1"/>
    <col min="803" max="803" width="22.42578125" style="396" customWidth="1"/>
    <col min="804" max="804" width="20.140625" style="396" customWidth="1"/>
    <col min="805" max="806" width="0" style="396" hidden="1" customWidth="1"/>
    <col min="807" max="807" width="14.42578125" style="396" customWidth="1"/>
    <col min="808" max="808" width="12.42578125" style="396" customWidth="1"/>
    <col min="809" max="809" width="13.5703125" style="396" customWidth="1"/>
    <col min="810" max="1024" width="13.5703125" style="396"/>
    <col min="1025" max="1025" width="61.5703125" style="396" customWidth="1"/>
    <col min="1026" max="1026" width="26.140625" style="396" customWidth="1"/>
    <col min="1027" max="1027" width="7.140625" style="396" customWidth="1"/>
    <col min="1028" max="1028" width="8.42578125" style="396" customWidth="1"/>
    <col min="1029" max="1055" width="9.140625" style="396" customWidth="1"/>
    <col min="1056" max="1056" width="44.5703125" style="396" customWidth="1"/>
    <col min="1057" max="1057" width="0" style="396" hidden="1" customWidth="1"/>
    <col min="1058" max="1058" width="24.5703125" style="396" customWidth="1"/>
    <col min="1059" max="1059" width="22.42578125" style="396" customWidth="1"/>
    <col min="1060" max="1060" width="20.140625" style="396" customWidth="1"/>
    <col min="1061" max="1062" width="0" style="396" hidden="1" customWidth="1"/>
    <col min="1063" max="1063" width="14.42578125" style="396" customWidth="1"/>
    <col min="1064" max="1064" width="12.42578125" style="396" customWidth="1"/>
    <col min="1065" max="1065" width="13.5703125" style="396" customWidth="1"/>
    <col min="1066" max="1280" width="13.5703125" style="396"/>
    <col min="1281" max="1281" width="61.5703125" style="396" customWidth="1"/>
    <col min="1282" max="1282" width="26.140625" style="396" customWidth="1"/>
    <col min="1283" max="1283" width="7.140625" style="396" customWidth="1"/>
    <col min="1284" max="1284" width="8.42578125" style="396" customWidth="1"/>
    <col min="1285" max="1311" width="9.140625" style="396" customWidth="1"/>
    <col min="1312" max="1312" width="44.5703125" style="396" customWidth="1"/>
    <col min="1313" max="1313" width="0" style="396" hidden="1" customWidth="1"/>
    <col min="1314" max="1314" width="24.5703125" style="396" customWidth="1"/>
    <col min="1315" max="1315" width="22.42578125" style="396" customWidth="1"/>
    <col min="1316" max="1316" width="20.140625" style="396" customWidth="1"/>
    <col min="1317" max="1318" width="0" style="396" hidden="1" customWidth="1"/>
    <col min="1319" max="1319" width="14.42578125" style="396" customWidth="1"/>
    <col min="1320" max="1320" width="12.42578125" style="396" customWidth="1"/>
    <col min="1321" max="1321" width="13.5703125" style="396" customWidth="1"/>
    <col min="1322" max="1536" width="13.5703125" style="396"/>
    <col min="1537" max="1537" width="61.5703125" style="396" customWidth="1"/>
    <col min="1538" max="1538" width="26.140625" style="396" customWidth="1"/>
    <col min="1539" max="1539" width="7.140625" style="396" customWidth="1"/>
    <col min="1540" max="1540" width="8.42578125" style="396" customWidth="1"/>
    <col min="1541" max="1567" width="9.140625" style="396" customWidth="1"/>
    <col min="1568" max="1568" width="44.5703125" style="396" customWidth="1"/>
    <col min="1569" max="1569" width="0" style="396" hidden="1" customWidth="1"/>
    <col min="1570" max="1570" width="24.5703125" style="396" customWidth="1"/>
    <col min="1571" max="1571" width="22.42578125" style="396" customWidth="1"/>
    <col min="1572" max="1572" width="20.140625" style="396" customWidth="1"/>
    <col min="1573" max="1574" width="0" style="396" hidden="1" customWidth="1"/>
    <col min="1575" max="1575" width="14.42578125" style="396" customWidth="1"/>
    <col min="1576" max="1576" width="12.42578125" style="396" customWidth="1"/>
    <col min="1577" max="1577" width="13.5703125" style="396" customWidth="1"/>
    <col min="1578" max="1792" width="13.5703125" style="396"/>
    <col min="1793" max="1793" width="61.5703125" style="396" customWidth="1"/>
    <col min="1794" max="1794" width="26.140625" style="396" customWidth="1"/>
    <col min="1795" max="1795" width="7.140625" style="396" customWidth="1"/>
    <col min="1796" max="1796" width="8.42578125" style="396" customWidth="1"/>
    <col min="1797" max="1823" width="9.140625" style="396" customWidth="1"/>
    <col min="1824" max="1824" width="44.5703125" style="396" customWidth="1"/>
    <col min="1825" max="1825" width="0" style="396" hidden="1" customWidth="1"/>
    <col min="1826" max="1826" width="24.5703125" style="396" customWidth="1"/>
    <col min="1827" max="1827" width="22.42578125" style="396" customWidth="1"/>
    <col min="1828" max="1828" width="20.140625" style="396" customWidth="1"/>
    <col min="1829" max="1830" width="0" style="396" hidden="1" customWidth="1"/>
    <col min="1831" max="1831" width="14.42578125" style="396" customWidth="1"/>
    <col min="1832" max="1832" width="12.42578125" style="396" customWidth="1"/>
    <col min="1833" max="1833" width="13.5703125" style="396" customWidth="1"/>
    <col min="1834" max="2048" width="13.5703125" style="396"/>
    <col min="2049" max="2049" width="61.5703125" style="396" customWidth="1"/>
    <col min="2050" max="2050" width="26.140625" style="396" customWidth="1"/>
    <col min="2051" max="2051" width="7.140625" style="396" customWidth="1"/>
    <col min="2052" max="2052" width="8.42578125" style="396" customWidth="1"/>
    <col min="2053" max="2079" width="9.140625" style="396" customWidth="1"/>
    <col min="2080" max="2080" width="44.5703125" style="396" customWidth="1"/>
    <col min="2081" max="2081" width="0" style="396" hidden="1" customWidth="1"/>
    <col min="2082" max="2082" width="24.5703125" style="396" customWidth="1"/>
    <col min="2083" max="2083" width="22.42578125" style="396" customWidth="1"/>
    <col min="2084" max="2084" width="20.140625" style="396" customWidth="1"/>
    <col min="2085" max="2086" width="0" style="396" hidden="1" customWidth="1"/>
    <col min="2087" max="2087" width="14.42578125" style="396" customWidth="1"/>
    <col min="2088" max="2088" width="12.42578125" style="396" customWidth="1"/>
    <col min="2089" max="2089" width="13.5703125" style="396" customWidth="1"/>
    <col min="2090" max="2304" width="13.5703125" style="396"/>
    <col min="2305" max="2305" width="61.5703125" style="396" customWidth="1"/>
    <col min="2306" max="2306" width="26.140625" style="396" customWidth="1"/>
    <col min="2307" max="2307" width="7.140625" style="396" customWidth="1"/>
    <col min="2308" max="2308" width="8.42578125" style="396" customWidth="1"/>
    <col min="2309" max="2335" width="9.140625" style="396" customWidth="1"/>
    <col min="2336" max="2336" width="44.5703125" style="396" customWidth="1"/>
    <col min="2337" max="2337" width="0" style="396" hidden="1" customWidth="1"/>
    <col min="2338" max="2338" width="24.5703125" style="396" customWidth="1"/>
    <col min="2339" max="2339" width="22.42578125" style="396" customWidth="1"/>
    <col min="2340" max="2340" width="20.140625" style="396" customWidth="1"/>
    <col min="2341" max="2342" width="0" style="396" hidden="1" customWidth="1"/>
    <col min="2343" max="2343" width="14.42578125" style="396" customWidth="1"/>
    <col min="2344" max="2344" width="12.42578125" style="396" customWidth="1"/>
    <col min="2345" max="2345" width="13.5703125" style="396" customWidth="1"/>
    <col min="2346" max="2560" width="13.5703125" style="396"/>
    <col min="2561" max="2561" width="61.5703125" style="396" customWidth="1"/>
    <col min="2562" max="2562" width="26.140625" style="396" customWidth="1"/>
    <col min="2563" max="2563" width="7.140625" style="396" customWidth="1"/>
    <col min="2564" max="2564" width="8.42578125" style="396" customWidth="1"/>
    <col min="2565" max="2591" width="9.140625" style="396" customWidth="1"/>
    <col min="2592" max="2592" width="44.5703125" style="396" customWidth="1"/>
    <col min="2593" max="2593" width="0" style="396" hidden="1" customWidth="1"/>
    <col min="2594" max="2594" width="24.5703125" style="396" customWidth="1"/>
    <col min="2595" max="2595" width="22.42578125" style="396" customWidth="1"/>
    <col min="2596" max="2596" width="20.140625" style="396" customWidth="1"/>
    <col min="2597" max="2598" width="0" style="396" hidden="1" customWidth="1"/>
    <col min="2599" max="2599" width="14.42578125" style="396" customWidth="1"/>
    <col min="2600" max="2600" width="12.42578125" style="396" customWidth="1"/>
    <col min="2601" max="2601" width="13.5703125" style="396" customWidth="1"/>
    <col min="2602" max="2816" width="13.5703125" style="396"/>
    <col min="2817" max="2817" width="61.5703125" style="396" customWidth="1"/>
    <col min="2818" max="2818" width="26.140625" style="396" customWidth="1"/>
    <col min="2819" max="2819" width="7.140625" style="396" customWidth="1"/>
    <col min="2820" max="2820" width="8.42578125" style="396" customWidth="1"/>
    <col min="2821" max="2847" width="9.140625" style="396" customWidth="1"/>
    <col min="2848" max="2848" width="44.5703125" style="396" customWidth="1"/>
    <col min="2849" max="2849" width="0" style="396" hidden="1" customWidth="1"/>
    <col min="2850" max="2850" width="24.5703125" style="396" customWidth="1"/>
    <col min="2851" max="2851" width="22.42578125" style="396" customWidth="1"/>
    <col min="2852" max="2852" width="20.140625" style="396" customWidth="1"/>
    <col min="2853" max="2854" width="0" style="396" hidden="1" customWidth="1"/>
    <col min="2855" max="2855" width="14.42578125" style="396" customWidth="1"/>
    <col min="2856" max="2856" width="12.42578125" style="396" customWidth="1"/>
    <col min="2857" max="2857" width="13.5703125" style="396" customWidth="1"/>
    <col min="2858" max="3072" width="13.5703125" style="396"/>
    <col min="3073" max="3073" width="61.5703125" style="396" customWidth="1"/>
    <col min="3074" max="3074" width="26.140625" style="396" customWidth="1"/>
    <col min="3075" max="3075" width="7.140625" style="396" customWidth="1"/>
    <col min="3076" max="3076" width="8.42578125" style="396" customWidth="1"/>
    <col min="3077" max="3103" width="9.140625" style="396" customWidth="1"/>
    <col min="3104" max="3104" width="44.5703125" style="396" customWidth="1"/>
    <col min="3105" max="3105" width="0" style="396" hidden="1" customWidth="1"/>
    <col min="3106" max="3106" width="24.5703125" style="396" customWidth="1"/>
    <col min="3107" max="3107" width="22.42578125" style="396" customWidth="1"/>
    <col min="3108" max="3108" width="20.140625" style="396" customWidth="1"/>
    <col min="3109" max="3110" width="0" style="396" hidden="1" customWidth="1"/>
    <col min="3111" max="3111" width="14.42578125" style="396" customWidth="1"/>
    <col min="3112" max="3112" width="12.42578125" style="396" customWidth="1"/>
    <col min="3113" max="3113" width="13.5703125" style="396" customWidth="1"/>
    <col min="3114" max="3328" width="13.5703125" style="396"/>
    <col min="3329" max="3329" width="61.5703125" style="396" customWidth="1"/>
    <col min="3330" max="3330" width="26.140625" style="396" customWidth="1"/>
    <col min="3331" max="3331" width="7.140625" style="396" customWidth="1"/>
    <col min="3332" max="3332" width="8.42578125" style="396" customWidth="1"/>
    <col min="3333" max="3359" width="9.140625" style="396" customWidth="1"/>
    <col min="3360" max="3360" width="44.5703125" style="396" customWidth="1"/>
    <col min="3361" max="3361" width="0" style="396" hidden="1" customWidth="1"/>
    <col min="3362" max="3362" width="24.5703125" style="396" customWidth="1"/>
    <col min="3363" max="3363" width="22.42578125" style="396" customWidth="1"/>
    <col min="3364" max="3364" width="20.140625" style="396" customWidth="1"/>
    <col min="3365" max="3366" width="0" style="396" hidden="1" customWidth="1"/>
    <col min="3367" max="3367" width="14.42578125" style="396" customWidth="1"/>
    <col min="3368" max="3368" width="12.42578125" style="396" customWidth="1"/>
    <col min="3369" max="3369" width="13.5703125" style="396" customWidth="1"/>
    <col min="3370" max="3584" width="13.5703125" style="396"/>
    <col min="3585" max="3585" width="61.5703125" style="396" customWidth="1"/>
    <col min="3586" max="3586" width="26.140625" style="396" customWidth="1"/>
    <col min="3587" max="3587" width="7.140625" style="396" customWidth="1"/>
    <col min="3588" max="3588" width="8.42578125" style="396" customWidth="1"/>
    <col min="3589" max="3615" width="9.140625" style="396" customWidth="1"/>
    <col min="3616" max="3616" width="44.5703125" style="396" customWidth="1"/>
    <col min="3617" max="3617" width="0" style="396" hidden="1" customWidth="1"/>
    <col min="3618" max="3618" width="24.5703125" style="396" customWidth="1"/>
    <col min="3619" max="3619" width="22.42578125" style="396" customWidth="1"/>
    <col min="3620" max="3620" width="20.140625" style="396" customWidth="1"/>
    <col min="3621" max="3622" width="0" style="396" hidden="1" customWidth="1"/>
    <col min="3623" max="3623" width="14.42578125" style="396" customWidth="1"/>
    <col min="3624" max="3624" width="12.42578125" style="396" customWidth="1"/>
    <col min="3625" max="3625" width="13.5703125" style="396" customWidth="1"/>
    <col min="3626" max="3840" width="13.5703125" style="396"/>
    <col min="3841" max="3841" width="61.5703125" style="396" customWidth="1"/>
    <col min="3842" max="3842" width="26.140625" style="396" customWidth="1"/>
    <col min="3843" max="3843" width="7.140625" style="396" customWidth="1"/>
    <col min="3844" max="3844" width="8.42578125" style="396" customWidth="1"/>
    <col min="3845" max="3871" width="9.140625" style="396" customWidth="1"/>
    <col min="3872" max="3872" width="44.5703125" style="396" customWidth="1"/>
    <col min="3873" max="3873" width="0" style="396" hidden="1" customWidth="1"/>
    <col min="3874" max="3874" width="24.5703125" style="396" customWidth="1"/>
    <col min="3875" max="3875" width="22.42578125" style="396" customWidth="1"/>
    <col min="3876" max="3876" width="20.140625" style="396" customWidth="1"/>
    <col min="3877" max="3878" width="0" style="396" hidden="1" customWidth="1"/>
    <col min="3879" max="3879" width="14.42578125" style="396" customWidth="1"/>
    <col min="3880" max="3880" width="12.42578125" style="396" customWidth="1"/>
    <col min="3881" max="3881" width="13.5703125" style="396" customWidth="1"/>
    <col min="3882" max="4096" width="13.5703125" style="396"/>
    <col min="4097" max="4097" width="61.5703125" style="396" customWidth="1"/>
    <col min="4098" max="4098" width="26.140625" style="396" customWidth="1"/>
    <col min="4099" max="4099" width="7.140625" style="396" customWidth="1"/>
    <col min="4100" max="4100" width="8.42578125" style="396" customWidth="1"/>
    <col min="4101" max="4127" width="9.140625" style="396" customWidth="1"/>
    <col min="4128" max="4128" width="44.5703125" style="396" customWidth="1"/>
    <col min="4129" max="4129" width="0" style="396" hidden="1" customWidth="1"/>
    <col min="4130" max="4130" width="24.5703125" style="396" customWidth="1"/>
    <col min="4131" max="4131" width="22.42578125" style="396" customWidth="1"/>
    <col min="4132" max="4132" width="20.140625" style="396" customWidth="1"/>
    <col min="4133" max="4134" width="0" style="396" hidden="1" customWidth="1"/>
    <col min="4135" max="4135" width="14.42578125" style="396" customWidth="1"/>
    <col min="4136" max="4136" width="12.42578125" style="396" customWidth="1"/>
    <col min="4137" max="4137" width="13.5703125" style="396" customWidth="1"/>
    <col min="4138" max="4352" width="13.5703125" style="396"/>
    <col min="4353" max="4353" width="61.5703125" style="396" customWidth="1"/>
    <col min="4354" max="4354" width="26.140625" style="396" customWidth="1"/>
    <col min="4355" max="4355" width="7.140625" style="396" customWidth="1"/>
    <col min="4356" max="4356" width="8.42578125" style="396" customWidth="1"/>
    <col min="4357" max="4383" width="9.140625" style="396" customWidth="1"/>
    <col min="4384" max="4384" width="44.5703125" style="396" customWidth="1"/>
    <col min="4385" max="4385" width="0" style="396" hidden="1" customWidth="1"/>
    <col min="4386" max="4386" width="24.5703125" style="396" customWidth="1"/>
    <col min="4387" max="4387" width="22.42578125" style="396" customWidth="1"/>
    <col min="4388" max="4388" width="20.140625" style="396" customWidth="1"/>
    <col min="4389" max="4390" width="0" style="396" hidden="1" customWidth="1"/>
    <col min="4391" max="4391" width="14.42578125" style="396" customWidth="1"/>
    <col min="4392" max="4392" width="12.42578125" style="396" customWidth="1"/>
    <col min="4393" max="4393" width="13.5703125" style="396" customWidth="1"/>
    <col min="4394" max="4608" width="13.5703125" style="396"/>
    <col min="4609" max="4609" width="61.5703125" style="396" customWidth="1"/>
    <col min="4610" max="4610" width="26.140625" style="396" customWidth="1"/>
    <col min="4611" max="4611" width="7.140625" style="396" customWidth="1"/>
    <col min="4612" max="4612" width="8.42578125" style="396" customWidth="1"/>
    <col min="4613" max="4639" width="9.140625" style="396" customWidth="1"/>
    <col min="4640" max="4640" width="44.5703125" style="396" customWidth="1"/>
    <col min="4641" max="4641" width="0" style="396" hidden="1" customWidth="1"/>
    <col min="4642" max="4642" width="24.5703125" style="396" customWidth="1"/>
    <col min="4643" max="4643" width="22.42578125" style="396" customWidth="1"/>
    <col min="4644" max="4644" width="20.140625" style="396" customWidth="1"/>
    <col min="4645" max="4646" width="0" style="396" hidden="1" customWidth="1"/>
    <col min="4647" max="4647" width="14.42578125" style="396" customWidth="1"/>
    <col min="4648" max="4648" width="12.42578125" style="396" customWidth="1"/>
    <col min="4649" max="4649" width="13.5703125" style="396" customWidth="1"/>
    <col min="4650" max="4864" width="13.5703125" style="396"/>
    <col min="4865" max="4865" width="61.5703125" style="396" customWidth="1"/>
    <col min="4866" max="4866" width="26.140625" style="396" customWidth="1"/>
    <col min="4867" max="4867" width="7.140625" style="396" customWidth="1"/>
    <col min="4868" max="4868" width="8.42578125" style="396" customWidth="1"/>
    <col min="4869" max="4895" width="9.140625" style="396" customWidth="1"/>
    <col min="4896" max="4896" width="44.5703125" style="396" customWidth="1"/>
    <col min="4897" max="4897" width="0" style="396" hidden="1" customWidth="1"/>
    <col min="4898" max="4898" width="24.5703125" style="396" customWidth="1"/>
    <col min="4899" max="4899" width="22.42578125" style="396" customWidth="1"/>
    <col min="4900" max="4900" width="20.140625" style="396" customWidth="1"/>
    <col min="4901" max="4902" width="0" style="396" hidden="1" customWidth="1"/>
    <col min="4903" max="4903" width="14.42578125" style="396" customWidth="1"/>
    <col min="4904" max="4904" width="12.42578125" style="396" customWidth="1"/>
    <col min="4905" max="4905" width="13.5703125" style="396" customWidth="1"/>
    <col min="4906" max="5120" width="13.5703125" style="396"/>
    <col min="5121" max="5121" width="61.5703125" style="396" customWidth="1"/>
    <col min="5122" max="5122" width="26.140625" style="396" customWidth="1"/>
    <col min="5123" max="5123" width="7.140625" style="396" customWidth="1"/>
    <col min="5124" max="5124" width="8.42578125" style="396" customWidth="1"/>
    <col min="5125" max="5151" width="9.140625" style="396" customWidth="1"/>
    <col min="5152" max="5152" width="44.5703125" style="396" customWidth="1"/>
    <col min="5153" max="5153" width="0" style="396" hidden="1" customWidth="1"/>
    <col min="5154" max="5154" width="24.5703125" style="396" customWidth="1"/>
    <col min="5155" max="5155" width="22.42578125" style="396" customWidth="1"/>
    <col min="5156" max="5156" width="20.140625" style="396" customWidth="1"/>
    <col min="5157" max="5158" width="0" style="396" hidden="1" customWidth="1"/>
    <col min="5159" max="5159" width="14.42578125" style="396" customWidth="1"/>
    <col min="5160" max="5160" width="12.42578125" style="396" customWidth="1"/>
    <col min="5161" max="5161" width="13.5703125" style="396" customWidth="1"/>
    <col min="5162" max="5376" width="13.5703125" style="396"/>
    <col min="5377" max="5377" width="61.5703125" style="396" customWidth="1"/>
    <col min="5378" max="5378" width="26.140625" style="396" customWidth="1"/>
    <col min="5379" max="5379" width="7.140625" style="396" customWidth="1"/>
    <col min="5380" max="5380" width="8.42578125" style="396" customWidth="1"/>
    <col min="5381" max="5407" width="9.140625" style="396" customWidth="1"/>
    <col min="5408" max="5408" width="44.5703125" style="396" customWidth="1"/>
    <col min="5409" max="5409" width="0" style="396" hidden="1" customWidth="1"/>
    <col min="5410" max="5410" width="24.5703125" style="396" customWidth="1"/>
    <col min="5411" max="5411" width="22.42578125" style="396" customWidth="1"/>
    <col min="5412" max="5412" width="20.140625" style="396" customWidth="1"/>
    <col min="5413" max="5414" width="0" style="396" hidden="1" customWidth="1"/>
    <col min="5415" max="5415" width="14.42578125" style="396" customWidth="1"/>
    <col min="5416" max="5416" width="12.42578125" style="396" customWidth="1"/>
    <col min="5417" max="5417" width="13.5703125" style="396" customWidth="1"/>
    <col min="5418" max="5632" width="13.5703125" style="396"/>
    <col min="5633" max="5633" width="61.5703125" style="396" customWidth="1"/>
    <col min="5634" max="5634" width="26.140625" style="396" customWidth="1"/>
    <col min="5635" max="5635" width="7.140625" style="396" customWidth="1"/>
    <col min="5636" max="5636" width="8.42578125" style="396" customWidth="1"/>
    <col min="5637" max="5663" width="9.140625" style="396" customWidth="1"/>
    <col min="5664" max="5664" width="44.5703125" style="396" customWidth="1"/>
    <col min="5665" max="5665" width="0" style="396" hidden="1" customWidth="1"/>
    <col min="5666" max="5666" width="24.5703125" style="396" customWidth="1"/>
    <col min="5667" max="5667" width="22.42578125" style="396" customWidth="1"/>
    <col min="5668" max="5668" width="20.140625" style="396" customWidth="1"/>
    <col min="5669" max="5670" width="0" style="396" hidden="1" customWidth="1"/>
    <col min="5671" max="5671" width="14.42578125" style="396" customWidth="1"/>
    <col min="5672" max="5672" width="12.42578125" style="396" customWidth="1"/>
    <col min="5673" max="5673" width="13.5703125" style="396" customWidth="1"/>
    <col min="5674" max="5888" width="13.5703125" style="396"/>
    <col min="5889" max="5889" width="61.5703125" style="396" customWidth="1"/>
    <col min="5890" max="5890" width="26.140625" style="396" customWidth="1"/>
    <col min="5891" max="5891" width="7.140625" style="396" customWidth="1"/>
    <col min="5892" max="5892" width="8.42578125" style="396" customWidth="1"/>
    <col min="5893" max="5919" width="9.140625" style="396" customWidth="1"/>
    <col min="5920" max="5920" width="44.5703125" style="396" customWidth="1"/>
    <col min="5921" max="5921" width="0" style="396" hidden="1" customWidth="1"/>
    <col min="5922" max="5922" width="24.5703125" style="396" customWidth="1"/>
    <col min="5923" max="5923" width="22.42578125" style="396" customWidth="1"/>
    <col min="5924" max="5924" width="20.140625" style="396" customWidth="1"/>
    <col min="5925" max="5926" width="0" style="396" hidden="1" customWidth="1"/>
    <col min="5927" max="5927" width="14.42578125" style="396" customWidth="1"/>
    <col min="5928" max="5928" width="12.42578125" style="396" customWidth="1"/>
    <col min="5929" max="5929" width="13.5703125" style="396" customWidth="1"/>
    <col min="5930" max="6144" width="13.5703125" style="396"/>
    <col min="6145" max="6145" width="61.5703125" style="396" customWidth="1"/>
    <col min="6146" max="6146" width="26.140625" style="396" customWidth="1"/>
    <col min="6147" max="6147" width="7.140625" style="396" customWidth="1"/>
    <col min="6148" max="6148" width="8.42578125" style="396" customWidth="1"/>
    <col min="6149" max="6175" width="9.140625" style="396" customWidth="1"/>
    <col min="6176" max="6176" width="44.5703125" style="396" customWidth="1"/>
    <col min="6177" max="6177" width="0" style="396" hidden="1" customWidth="1"/>
    <col min="6178" max="6178" width="24.5703125" style="396" customWidth="1"/>
    <col min="6179" max="6179" width="22.42578125" style="396" customWidth="1"/>
    <col min="6180" max="6180" width="20.140625" style="396" customWidth="1"/>
    <col min="6181" max="6182" width="0" style="396" hidden="1" customWidth="1"/>
    <col min="6183" max="6183" width="14.42578125" style="396" customWidth="1"/>
    <col min="6184" max="6184" width="12.42578125" style="396" customWidth="1"/>
    <col min="6185" max="6185" width="13.5703125" style="396" customWidth="1"/>
    <col min="6186" max="6400" width="13.5703125" style="396"/>
    <col min="6401" max="6401" width="61.5703125" style="396" customWidth="1"/>
    <col min="6402" max="6402" width="26.140625" style="396" customWidth="1"/>
    <col min="6403" max="6403" width="7.140625" style="396" customWidth="1"/>
    <col min="6404" max="6404" width="8.42578125" style="396" customWidth="1"/>
    <col min="6405" max="6431" width="9.140625" style="396" customWidth="1"/>
    <col min="6432" max="6432" width="44.5703125" style="396" customWidth="1"/>
    <col min="6433" max="6433" width="0" style="396" hidden="1" customWidth="1"/>
    <col min="6434" max="6434" width="24.5703125" style="396" customWidth="1"/>
    <col min="6435" max="6435" width="22.42578125" style="396" customWidth="1"/>
    <col min="6436" max="6436" width="20.140625" style="396" customWidth="1"/>
    <col min="6437" max="6438" width="0" style="396" hidden="1" customWidth="1"/>
    <col min="6439" max="6439" width="14.42578125" style="396" customWidth="1"/>
    <col min="6440" max="6440" width="12.42578125" style="396" customWidth="1"/>
    <col min="6441" max="6441" width="13.5703125" style="396" customWidth="1"/>
    <col min="6442" max="6656" width="13.5703125" style="396"/>
    <col min="6657" max="6657" width="61.5703125" style="396" customWidth="1"/>
    <col min="6658" max="6658" width="26.140625" style="396" customWidth="1"/>
    <col min="6659" max="6659" width="7.140625" style="396" customWidth="1"/>
    <col min="6660" max="6660" width="8.42578125" style="396" customWidth="1"/>
    <col min="6661" max="6687" width="9.140625" style="396" customWidth="1"/>
    <col min="6688" max="6688" width="44.5703125" style="396" customWidth="1"/>
    <col min="6689" max="6689" width="0" style="396" hidden="1" customWidth="1"/>
    <col min="6690" max="6690" width="24.5703125" style="396" customWidth="1"/>
    <col min="6691" max="6691" width="22.42578125" style="396" customWidth="1"/>
    <col min="6692" max="6692" width="20.140625" style="396" customWidth="1"/>
    <col min="6693" max="6694" width="0" style="396" hidden="1" customWidth="1"/>
    <col min="6695" max="6695" width="14.42578125" style="396" customWidth="1"/>
    <col min="6696" max="6696" width="12.42578125" style="396" customWidth="1"/>
    <col min="6697" max="6697" width="13.5703125" style="396" customWidth="1"/>
    <col min="6698" max="6912" width="13.5703125" style="396"/>
    <col min="6913" max="6913" width="61.5703125" style="396" customWidth="1"/>
    <col min="6914" max="6914" width="26.140625" style="396" customWidth="1"/>
    <col min="6915" max="6915" width="7.140625" style="396" customWidth="1"/>
    <col min="6916" max="6916" width="8.42578125" style="396" customWidth="1"/>
    <col min="6917" max="6943" width="9.140625" style="396" customWidth="1"/>
    <col min="6944" max="6944" width="44.5703125" style="396" customWidth="1"/>
    <col min="6945" max="6945" width="0" style="396" hidden="1" customWidth="1"/>
    <col min="6946" max="6946" width="24.5703125" style="396" customWidth="1"/>
    <col min="6947" max="6947" width="22.42578125" style="396" customWidth="1"/>
    <col min="6948" max="6948" width="20.140625" style="396" customWidth="1"/>
    <col min="6949" max="6950" width="0" style="396" hidden="1" customWidth="1"/>
    <col min="6951" max="6951" width="14.42578125" style="396" customWidth="1"/>
    <col min="6952" max="6952" width="12.42578125" style="396" customWidth="1"/>
    <col min="6953" max="6953" width="13.5703125" style="396" customWidth="1"/>
    <col min="6954" max="7168" width="13.5703125" style="396"/>
    <col min="7169" max="7169" width="61.5703125" style="396" customWidth="1"/>
    <col min="7170" max="7170" width="26.140625" style="396" customWidth="1"/>
    <col min="7171" max="7171" width="7.140625" style="396" customWidth="1"/>
    <col min="7172" max="7172" width="8.42578125" style="396" customWidth="1"/>
    <col min="7173" max="7199" width="9.140625" style="396" customWidth="1"/>
    <col min="7200" max="7200" width="44.5703125" style="396" customWidth="1"/>
    <col min="7201" max="7201" width="0" style="396" hidden="1" customWidth="1"/>
    <col min="7202" max="7202" width="24.5703125" style="396" customWidth="1"/>
    <col min="7203" max="7203" width="22.42578125" style="396" customWidth="1"/>
    <col min="7204" max="7204" width="20.140625" style="396" customWidth="1"/>
    <col min="7205" max="7206" width="0" style="396" hidden="1" customWidth="1"/>
    <col min="7207" max="7207" width="14.42578125" style="396" customWidth="1"/>
    <col min="7208" max="7208" width="12.42578125" style="396" customWidth="1"/>
    <col min="7209" max="7209" width="13.5703125" style="396" customWidth="1"/>
    <col min="7210" max="7424" width="13.5703125" style="396"/>
    <col min="7425" max="7425" width="61.5703125" style="396" customWidth="1"/>
    <col min="7426" max="7426" width="26.140625" style="396" customWidth="1"/>
    <col min="7427" max="7427" width="7.140625" style="396" customWidth="1"/>
    <col min="7428" max="7428" width="8.42578125" style="396" customWidth="1"/>
    <col min="7429" max="7455" width="9.140625" style="396" customWidth="1"/>
    <col min="7456" max="7456" width="44.5703125" style="396" customWidth="1"/>
    <col min="7457" max="7457" width="0" style="396" hidden="1" customWidth="1"/>
    <col min="7458" max="7458" width="24.5703125" style="396" customWidth="1"/>
    <col min="7459" max="7459" width="22.42578125" style="396" customWidth="1"/>
    <col min="7460" max="7460" width="20.140625" style="396" customWidth="1"/>
    <col min="7461" max="7462" width="0" style="396" hidden="1" customWidth="1"/>
    <col min="7463" max="7463" width="14.42578125" style="396" customWidth="1"/>
    <col min="7464" max="7464" width="12.42578125" style="396" customWidth="1"/>
    <col min="7465" max="7465" width="13.5703125" style="396" customWidth="1"/>
    <col min="7466" max="7680" width="13.5703125" style="396"/>
    <col min="7681" max="7681" width="61.5703125" style="396" customWidth="1"/>
    <col min="7682" max="7682" width="26.140625" style="396" customWidth="1"/>
    <col min="7683" max="7683" width="7.140625" style="396" customWidth="1"/>
    <col min="7684" max="7684" width="8.42578125" style="396" customWidth="1"/>
    <col min="7685" max="7711" width="9.140625" style="396" customWidth="1"/>
    <col min="7712" max="7712" width="44.5703125" style="396" customWidth="1"/>
    <col min="7713" max="7713" width="0" style="396" hidden="1" customWidth="1"/>
    <col min="7714" max="7714" width="24.5703125" style="396" customWidth="1"/>
    <col min="7715" max="7715" width="22.42578125" style="396" customWidth="1"/>
    <col min="7716" max="7716" width="20.140625" style="396" customWidth="1"/>
    <col min="7717" max="7718" width="0" style="396" hidden="1" customWidth="1"/>
    <col min="7719" max="7719" width="14.42578125" style="396" customWidth="1"/>
    <col min="7720" max="7720" width="12.42578125" style="396" customWidth="1"/>
    <col min="7721" max="7721" width="13.5703125" style="396" customWidth="1"/>
    <col min="7722" max="7936" width="13.5703125" style="396"/>
    <col min="7937" max="7937" width="61.5703125" style="396" customWidth="1"/>
    <col min="7938" max="7938" width="26.140625" style="396" customWidth="1"/>
    <col min="7939" max="7939" width="7.140625" style="396" customWidth="1"/>
    <col min="7940" max="7940" width="8.42578125" style="396" customWidth="1"/>
    <col min="7941" max="7967" width="9.140625" style="396" customWidth="1"/>
    <col min="7968" max="7968" width="44.5703125" style="396" customWidth="1"/>
    <col min="7969" max="7969" width="0" style="396" hidden="1" customWidth="1"/>
    <col min="7970" max="7970" width="24.5703125" style="396" customWidth="1"/>
    <col min="7971" max="7971" width="22.42578125" style="396" customWidth="1"/>
    <col min="7972" max="7972" width="20.140625" style="396" customWidth="1"/>
    <col min="7973" max="7974" width="0" style="396" hidden="1" customWidth="1"/>
    <col min="7975" max="7975" width="14.42578125" style="396" customWidth="1"/>
    <col min="7976" max="7976" width="12.42578125" style="396" customWidth="1"/>
    <col min="7977" max="7977" width="13.5703125" style="396" customWidth="1"/>
    <col min="7978" max="8192" width="13.5703125" style="396"/>
    <col min="8193" max="8193" width="61.5703125" style="396" customWidth="1"/>
    <col min="8194" max="8194" width="26.140625" style="396" customWidth="1"/>
    <col min="8195" max="8195" width="7.140625" style="396" customWidth="1"/>
    <col min="8196" max="8196" width="8.42578125" style="396" customWidth="1"/>
    <col min="8197" max="8223" width="9.140625" style="396" customWidth="1"/>
    <col min="8224" max="8224" width="44.5703125" style="396" customWidth="1"/>
    <col min="8225" max="8225" width="0" style="396" hidden="1" customWidth="1"/>
    <col min="8226" max="8226" width="24.5703125" style="396" customWidth="1"/>
    <col min="8227" max="8227" width="22.42578125" style="396" customWidth="1"/>
    <col min="8228" max="8228" width="20.140625" style="396" customWidth="1"/>
    <col min="8229" max="8230" width="0" style="396" hidden="1" customWidth="1"/>
    <col min="8231" max="8231" width="14.42578125" style="396" customWidth="1"/>
    <col min="8232" max="8232" width="12.42578125" style="396" customWidth="1"/>
    <col min="8233" max="8233" width="13.5703125" style="396" customWidth="1"/>
    <col min="8234" max="8448" width="13.5703125" style="396"/>
    <col min="8449" max="8449" width="61.5703125" style="396" customWidth="1"/>
    <col min="8450" max="8450" width="26.140625" style="396" customWidth="1"/>
    <col min="8451" max="8451" width="7.140625" style="396" customWidth="1"/>
    <col min="8452" max="8452" width="8.42578125" style="396" customWidth="1"/>
    <col min="8453" max="8479" width="9.140625" style="396" customWidth="1"/>
    <col min="8480" max="8480" width="44.5703125" style="396" customWidth="1"/>
    <col min="8481" max="8481" width="0" style="396" hidden="1" customWidth="1"/>
    <col min="8482" max="8482" width="24.5703125" style="396" customWidth="1"/>
    <col min="8483" max="8483" width="22.42578125" style="396" customWidth="1"/>
    <col min="8484" max="8484" width="20.140625" style="396" customWidth="1"/>
    <col min="8485" max="8486" width="0" style="396" hidden="1" customWidth="1"/>
    <col min="8487" max="8487" width="14.42578125" style="396" customWidth="1"/>
    <col min="8488" max="8488" width="12.42578125" style="396" customWidth="1"/>
    <col min="8489" max="8489" width="13.5703125" style="396" customWidth="1"/>
    <col min="8490" max="8704" width="13.5703125" style="396"/>
    <col min="8705" max="8705" width="61.5703125" style="396" customWidth="1"/>
    <col min="8706" max="8706" width="26.140625" style="396" customWidth="1"/>
    <col min="8707" max="8707" width="7.140625" style="396" customWidth="1"/>
    <col min="8708" max="8708" width="8.42578125" style="396" customWidth="1"/>
    <col min="8709" max="8735" width="9.140625" style="396" customWidth="1"/>
    <col min="8736" max="8736" width="44.5703125" style="396" customWidth="1"/>
    <col min="8737" max="8737" width="0" style="396" hidden="1" customWidth="1"/>
    <col min="8738" max="8738" width="24.5703125" style="396" customWidth="1"/>
    <col min="8739" max="8739" width="22.42578125" style="396" customWidth="1"/>
    <col min="8740" max="8740" width="20.140625" style="396" customWidth="1"/>
    <col min="8741" max="8742" width="0" style="396" hidden="1" customWidth="1"/>
    <col min="8743" max="8743" width="14.42578125" style="396" customWidth="1"/>
    <col min="8744" max="8744" width="12.42578125" style="396" customWidth="1"/>
    <col min="8745" max="8745" width="13.5703125" style="396" customWidth="1"/>
    <col min="8746" max="8960" width="13.5703125" style="396"/>
    <col min="8961" max="8961" width="61.5703125" style="396" customWidth="1"/>
    <col min="8962" max="8962" width="26.140625" style="396" customWidth="1"/>
    <col min="8963" max="8963" width="7.140625" style="396" customWidth="1"/>
    <col min="8964" max="8964" width="8.42578125" style="396" customWidth="1"/>
    <col min="8965" max="8991" width="9.140625" style="396" customWidth="1"/>
    <col min="8992" max="8992" width="44.5703125" style="396" customWidth="1"/>
    <col min="8993" max="8993" width="0" style="396" hidden="1" customWidth="1"/>
    <col min="8994" max="8994" width="24.5703125" style="396" customWidth="1"/>
    <col min="8995" max="8995" width="22.42578125" style="396" customWidth="1"/>
    <col min="8996" max="8996" width="20.140625" style="396" customWidth="1"/>
    <col min="8997" max="8998" width="0" style="396" hidden="1" customWidth="1"/>
    <col min="8999" max="8999" width="14.42578125" style="396" customWidth="1"/>
    <col min="9000" max="9000" width="12.42578125" style="396" customWidth="1"/>
    <col min="9001" max="9001" width="13.5703125" style="396" customWidth="1"/>
    <col min="9002" max="9216" width="13.5703125" style="396"/>
    <col min="9217" max="9217" width="61.5703125" style="396" customWidth="1"/>
    <col min="9218" max="9218" width="26.140625" style="396" customWidth="1"/>
    <col min="9219" max="9219" width="7.140625" style="396" customWidth="1"/>
    <col min="9220" max="9220" width="8.42578125" style="396" customWidth="1"/>
    <col min="9221" max="9247" width="9.140625" style="396" customWidth="1"/>
    <col min="9248" max="9248" width="44.5703125" style="396" customWidth="1"/>
    <col min="9249" max="9249" width="0" style="396" hidden="1" customWidth="1"/>
    <col min="9250" max="9250" width="24.5703125" style="396" customWidth="1"/>
    <col min="9251" max="9251" width="22.42578125" style="396" customWidth="1"/>
    <col min="9252" max="9252" width="20.140625" style="396" customWidth="1"/>
    <col min="9253" max="9254" width="0" style="396" hidden="1" customWidth="1"/>
    <col min="9255" max="9255" width="14.42578125" style="396" customWidth="1"/>
    <col min="9256" max="9256" width="12.42578125" style="396" customWidth="1"/>
    <col min="9257" max="9257" width="13.5703125" style="396" customWidth="1"/>
    <col min="9258" max="9472" width="13.5703125" style="396"/>
    <col min="9473" max="9473" width="61.5703125" style="396" customWidth="1"/>
    <col min="9474" max="9474" width="26.140625" style="396" customWidth="1"/>
    <col min="9475" max="9475" width="7.140625" style="396" customWidth="1"/>
    <col min="9476" max="9476" width="8.42578125" style="396" customWidth="1"/>
    <col min="9477" max="9503" width="9.140625" style="396" customWidth="1"/>
    <col min="9504" max="9504" width="44.5703125" style="396" customWidth="1"/>
    <col min="9505" max="9505" width="0" style="396" hidden="1" customWidth="1"/>
    <col min="9506" max="9506" width="24.5703125" style="396" customWidth="1"/>
    <col min="9507" max="9507" width="22.42578125" style="396" customWidth="1"/>
    <col min="9508" max="9508" width="20.140625" style="396" customWidth="1"/>
    <col min="9509" max="9510" width="0" style="396" hidden="1" customWidth="1"/>
    <col min="9511" max="9511" width="14.42578125" style="396" customWidth="1"/>
    <col min="9512" max="9512" width="12.42578125" style="396" customWidth="1"/>
    <col min="9513" max="9513" width="13.5703125" style="396" customWidth="1"/>
    <col min="9514" max="9728" width="13.5703125" style="396"/>
    <col min="9729" max="9729" width="61.5703125" style="396" customWidth="1"/>
    <col min="9730" max="9730" width="26.140625" style="396" customWidth="1"/>
    <col min="9731" max="9731" width="7.140625" style="396" customWidth="1"/>
    <col min="9732" max="9732" width="8.42578125" style="396" customWidth="1"/>
    <col min="9733" max="9759" width="9.140625" style="396" customWidth="1"/>
    <col min="9760" max="9760" width="44.5703125" style="396" customWidth="1"/>
    <col min="9761" max="9761" width="0" style="396" hidden="1" customWidth="1"/>
    <col min="9762" max="9762" width="24.5703125" style="396" customWidth="1"/>
    <col min="9763" max="9763" width="22.42578125" style="396" customWidth="1"/>
    <col min="9764" max="9764" width="20.140625" style="396" customWidth="1"/>
    <col min="9765" max="9766" width="0" style="396" hidden="1" customWidth="1"/>
    <col min="9767" max="9767" width="14.42578125" style="396" customWidth="1"/>
    <col min="9768" max="9768" width="12.42578125" style="396" customWidth="1"/>
    <col min="9769" max="9769" width="13.5703125" style="396" customWidth="1"/>
    <col min="9770" max="9984" width="13.5703125" style="396"/>
    <col min="9985" max="9985" width="61.5703125" style="396" customWidth="1"/>
    <col min="9986" max="9986" width="26.140625" style="396" customWidth="1"/>
    <col min="9987" max="9987" width="7.140625" style="396" customWidth="1"/>
    <col min="9988" max="9988" width="8.42578125" style="396" customWidth="1"/>
    <col min="9989" max="10015" width="9.140625" style="396" customWidth="1"/>
    <col min="10016" max="10016" width="44.5703125" style="396" customWidth="1"/>
    <col min="10017" max="10017" width="0" style="396" hidden="1" customWidth="1"/>
    <col min="10018" max="10018" width="24.5703125" style="396" customWidth="1"/>
    <col min="10019" max="10019" width="22.42578125" style="396" customWidth="1"/>
    <col min="10020" max="10020" width="20.140625" style="396" customWidth="1"/>
    <col min="10021" max="10022" width="0" style="396" hidden="1" customWidth="1"/>
    <col min="10023" max="10023" width="14.42578125" style="396" customWidth="1"/>
    <col min="10024" max="10024" width="12.42578125" style="396" customWidth="1"/>
    <col min="10025" max="10025" width="13.5703125" style="396" customWidth="1"/>
    <col min="10026" max="10240" width="13.5703125" style="396"/>
    <col min="10241" max="10241" width="61.5703125" style="396" customWidth="1"/>
    <col min="10242" max="10242" width="26.140625" style="396" customWidth="1"/>
    <col min="10243" max="10243" width="7.140625" style="396" customWidth="1"/>
    <col min="10244" max="10244" width="8.42578125" style="396" customWidth="1"/>
    <col min="10245" max="10271" width="9.140625" style="396" customWidth="1"/>
    <col min="10272" max="10272" width="44.5703125" style="396" customWidth="1"/>
    <col min="10273" max="10273" width="0" style="396" hidden="1" customWidth="1"/>
    <col min="10274" max="10274" width="24.5703125" style="396" customWidth="1"/>
    <col min="10275" max="10275" width="22.42578125" style="396" customWidth="1"/>
    <col min="10276" max="10276" width="20.140625" style="396" customWidth="1"/>
    <col min="10277" max="10278" width="0" style="396" hidden="1" customWidth="1"/>
    <col min="10279" max="10279" width="14.42578125" style="396" customWidth="1"/>
    <col min="10280" max="10280" width="12.42578125" style="396" customWidth="1"/>
    <col min="10281" max="10281" width="13.5703125" style="396" customWidth="1"/>
    <col min="10282" max="10496" width="13.5703125" style="396"/>
    <col min="10497" max="10497" width="61.5703125" style="396" customWidth="1"/>
    <col min="10498" max="10498" width="26.140625" style="396" customWidth="1"/>
    <col min="10499" max="10499" width="7.140625" style="396" customWidth="1"/>
    <col min="10500" max="10500" width="8.42578125" style="396" customWidth="1"/>
    <col min="10501" max="10527" width="9.140625" style="396" customWidth="1"/>
    <col min="10528" max="10528" width="44.5703125" style="396" customWidth="1"/>
    <col min="10529" max="10529" width="0" style="396" hidden="1" customWidth="1"/>
    <col min="10530" max="10530" width="24.5703125" style="396" customWidth="1"/>
    <col min="10531" max="10531" width="22.42578125" style="396" customWidth="1"/>
    <col min="10532" max="10532" width="20.140625" style="396" customWidth="1"/>
    <col min="10533" max="10534" width="0" style="396" hidden="1" customWidth="1"/>
    <col min="10535" max="10535" width="14.42578125" style="396" customWidth="1"/>
    <col min="10536" max="10536" width="12.42578125" style="396" customWidth="1"/>
    <col min="10537" max="10537" width="13.5703125" style="396" customWidth="1"/>
    <col min="10538" max="10752" width="13.5703125" style="396"/>
    <col min="10753" max="10753" width="61.5703125" style="396" customWidth="1"/>
    <col min="10754" max="10754" width="26.140625" style="396" customWidth="1"/>
    <col min="10755" max="10755" width="7.140625" style="396" customWidth="1"/>
    <col min="10756" max="10756" width="8.42578125" style="396" customWidth="1"/>
    <col min="10757" max="10783" width="9.140625" style="396" customWidth="1"/>
    <col min="10784" max="10784" width="44.5703125" style="396" customWidth="1"/>
    <col min="10785" max="10785" width="0" style="396" hidden="1" customWidth="1"/>
    <col min="10786" max="10786" width="24.5703125" style="396" customWidth="1"/>
    <col min="10787" max="10787" width="22.42578125" style="396" customWidth="1"/>
    <col min="10788" max="10788" width="20.140625" style="396" customWidth="1"/>
    <col min="10789" max="10790" width="0" style="396" hidden="1" customWidth="1"/>
    <col min="10791" max="10791" width="14.42578125" style="396" customWidth="1"/>
    <col min="10792" max="10792" width="12.42578125" style="396" customWidth="1"/>
    <col min="10793" max="10793" width="13.5703125" style="396" customWidth="1"/>
    <col min="10794" max="11008" width="13.5703125" style="396"/>
    <col min="11009" max="11009" width="61.5703125" style="396" customWidth="1"/>
    <col min="11010" max="11010" width="26.140625" style="396" customWidth="1"/>
    <col min="11011" max="11011" width="7.140625" style="396" customWidth="1"/>
    <col min="11012" max="11012" width="8.42578125" style="396" customWidth="1"/>
    <col min="11013" max="11039" width="9.140625" style="396" customWidth="1"/>
    <col min="11040" max="11040" width="44.5703125" style="396" customWidth="1"/>
    <col min="11041" max="11041" width="0" style="396" hidden="1" customWidth="1"/>
    <col min="11042" max="11042" width="24.5703125" style="396" customWidth="1"/>
    <col min="11043" max="11043" width="22.42578125" style="396" customWidth="1"/>
    <col min="11044" max="11044" width="20.140625" style="396" customWidth="1"/>
    <col min="11045" max="11046" width="0" style="396" hidden="1" customWidth="1"/>
    <col min="11047" max="11047" width="14.42578125" style="396" customWidth="1"/>
    <col min="11048" max="11048" width="12.42578125" style="396" customWidth="1"/>
    <col min="11049" max="11049" width="13.5703125" style="396" customWidth="1"/>
    <col min="11050" max="11264" width="13.5703125" style="396"/>
    <col min="11265" max="11265" width="61.5703125" style="396" customWidth="1"/>
    <col min="11266" max="11266" width="26.140625" style="396" customWidth="1"/>
    <col min="11267" max="11267" width="7.140625" style="396" customWidth="1"/>
    <col min="11268" max="11268" width="8.42578125" style="396" customWidth="1"/>
    <col min="11269" max="11295" width="9.140625" style="396" customWidth="1"/>
    <col min="11296" max="11296" width="44.5703125" style="396" customWidth="1"/>
    <col min="11297" max="11297" width="0" style="396" hidden="1" customWidth="1"/>
    <col min="11298" max="11298" width="24.5703125" style="396" customWidth="1"/>
    <col min="11299" max="11299" width="22.42578125" style="396" customWidth="1"/>
    <col min="11300" max="11300" width="20.140625" style="396" customWidth="1"/>
    <col min="11301" max="11302" width="0" style="396" hidden="1" customWidth="1"/>
    <col min="11303" max="11303" width="14.42578125" style="396" customWidth="1"/>
    <col min="11304" max="11304" width="12.42578125" style="396" customWidth="1"/>
    <col min="11305" max="11305" width="13.5703125" style="396" customWidth="1"/>
    <col min="11306" max="11520" width="13.5703125" style="396"/>
    <col min="11521" max="11521" width="61.5703125" style="396" customWidth="1"/>
    <col min="11522" max="11522" width="26.140625" style="396" customWidth="1"/>
    <col min="11523" max="11523" width="7.140625" style="396" customWidth="1"/>
    <col min="11524" max="11524" width="8.42578125" style="396" customWidth="1"/>
    <col min="11525" max="11551" width="9.140625" style="396" customWidth="1"/>
    <col min="11552" max="11552" width="44.5703125" style="396" customWidth="1"/>
    <col min="11553" max="11553" width="0" style="396" hidden="1" customWidth="1"/>
    <col min="11554" max="11554" width="24.5703125" style="396" customWidth="1"/>
    <col min="11555" max="11555" width="22.42578125" style="396" customWidth="1"/>
    <col min="11556" max="11556" width="20.140625" style="396" customWidth="1"/>
    <col min="11557" max="11558" width="0" style="396" hidden="1" customWidth="1"/>
    <col min="11559" max="11559" width="14.42578125" style="396" customWidth="1"/>
    <col min="11560" max="11560" width="12.42578125" style="396" customWidth="1"/>
    <col min="11561" max="11561" width="13.5703125" style="396" customWidth="1"/>
    <col min="11562" max="11776" width="13.5703125" style="396"/>
    <col min="11777" max="11777" width="61.5703125" style="396" customWidth="1"/>
    <col min="11778" max="11778" width="26.140625" style="396" customWidth="1"/>
    <col min="11779" max="11779" width="7.140625" style="396" customWidth="1"/>
    <col min="11780" max="11780" width="8.42578125" style="396" customWidth="1"/>
    <col min="11781" max="11807" width="9.140625" style="396" customWidth="1"/>
    <col min="11808" max="11808" width="44.5703125" style="396" customWidth="1"/>
    <col min="11809" max="11809" width="0" style="396" hidden="1" customWidth="1"/>
    <col min="11810" max="11810" width="24.5703125" style="396" customWidth="1"/>
    <col min="11811" max="11811" width="22.42578125" style="396" customWidth="1"/>
    <col min="11812" max="11812" width="20.140625" style="396" customWidth="1"/>
    <col min="11813" max="11814" width="0" style="396" hidden="1" customWidth="1"/>
    <col min="11815" max="11815" width="14.42578125" style="396" customWidth="1"/>
    <col min="11816" max="11816" width="12.42578125" style="396" customWidth="1"/>
    <col min="11817" max="11817" width="13.5703125" style="396" customWidth="1"/>
    <col min="11818" max="12032" width="13.5703125" style="396"/>
    <col min="12033" max="12033" width="61.5703125" style="396" customWidth="1"/>
    <col min="12034" max="12034" width="26.140625" style="396" customWidth="1"/>
    <col min="12035" max="12035" width="7.140625" style="396" customWidth="1"/>
    <col min="12036" max="12036" width="8.42578125" style="396" customWidth="1"/>
    <col min="12037" max="12063" width="9.140625" style="396" customWidth="1"/>
    <col min="12064" max="12064" width="44.5703125" style="396" customWidth="1"/>
    <col min="12065" max="12065" width="0" style="396" hidden="1" customWidth="1"/>
    <col min="12066" max="12066" width="24.5703125" style="396" customWidth="1"/>
    <col min="12067" max="12067" width="22.42578125" style="396" customWidth="1"/>
    <col min="12068" max="12068" width="20.140625" style="396" customWidth="1"/>
    <col min="12069" max="12070" width="0" style="396" hidden="1" customWidth="1"/>
    <col min="12071" max="12071" width="14.42578125" style="396" customWidth="1"/>
    <col min="12072" max="12072" width="12.42578125" style="396" customWidth="1"/>
    <col min="12073" max="12073" width="13.5703125" style="396" customWidth="1"/>
    <col min="12074" max="12288" width="13.5703125" style="396"/>
    <col min="12289" max="12289" width="61.5703125" style="396" customWidth="1"/>
    <col min="12290" max="12290" width="26.140625" style="396" customWidth="1"/>
    <col min="12291" max="12291" width="7.140625" style="396" customWidth="1"/>
    <col min="12292" max="12292" width="8.42578125" style="396" customWidth="1"/>
    <col min="12293" max="12319" width="9.140625" style="396" customWidth="1"/>
    <col min="12320" max="12320" width="44.5703125" style="396" customWidth="1"/>
    <col min="12321" max="12321" width="0" style="396" hidden="1" customWidth="1"/>
    <col min="12322" max="12322" width="24.5703125" style="396" customWidth="1"/>
    <col min="12323" max="12323" width="22.42578125" style="396" customWidth="1"/>
    <col min="12324" max="12324" width="20.140625" style="396" customWidth="1"/>
    <col min="12325" max="12326" width="0" style="396" hidden="1" customWidth="1"/>
    <col min="12327" max="12327" width="14.42578125" style="396" customWidth="1"/>
    <col min="12328" max="12328" width="12.42578125" style="396" customWidth="1"/>
    <col min="12329" max="12329" width="13.5703125" style="396" customWidth="1"/>
    <col min="12330" max="12544" width="13.5703125" style="396"/>
    <col min="12545" max="12545" width="61.5703125" style="396" customWidth="1"/>
    <col min="12546" max="12546" width="26.140625" style="396" customWidth="1"/>
    <col min="12547" max="12547" width="7.140625" style="396" customWidth="1"/>
    <col min="12548" max="12548" width="8.42578125" style="396" customWidth="1"/>
    <col min="12549" max="12575" width="9.140625" style="396" customWidth="1"/>
    <col min="12576" max="12576" width="44.5703125" style="396" customWidth="1"/>
    <col min="12577" max="12577" width="0" style="396" hidden="1" customWidth="1"/>
    <col min="12578" max="12578" width="24.5703125" style="396" customWidth="1"/>
    <col min="12579" max="12579" width="22.42578125" style="396" customWidth="1"/>
    <col min="12580" max="12580" width="20.140625" style="396" customWidth="1"/>
    <col min="12581" max="12582" width="0" style="396" hidden="1" customWidth="1"/>
    <col min="12583" max="12583" width="14.42578125" style="396" customWidth="1"/>
    <col min="12584" max="12584" width="12.42578125" style="396" customWidth="1"/>
    <col min="12585" max="12585" width="13.5703125" style="396" customWidth="1"/>
    <col min="12586" max="12800" width="13.5703125" style="396"/>
    <col min="12801" max="12801" width="61.5703125" style="396" customWidth="1"/>
    <col min="12802" max="12802" width="26.140625" style="396" customWidth="1"/>
    <col min="12803" max="12803" width="7.140625" style="396" customWidth="1"/>
    <col min="12804" max="12804" width="8.42578125" style="396" customWidth="1"/>
    <col min="12805" max="12831" width="9.140625" style="396" customWidth="1"/>
    <col min="12832" max="12832" width="44.5703125" style="396" customWidth="1"/>
    <col min="12833" max="12833" width="0" style="396" hidden="1" customWidth="1"/>
    <col min="12834" max="12834" width="24.5703125" style="396" customWidth="1"/>
    <col min="12835" max="12835" width="22.42578125" style="396" customWidth="1"/>
    <col min="12836" max="12836" width="20.140625" style="396" customWidth="1"/>
    <col min="12837" max="12838" width="0" style="396" hidden="1" customWidth="1"/>
    <col min="12839" max="12839" width="14.42578125" style="396" customWidth="1"/>
    <col min="12840" max="12840" width="12.42578125" style="396" customWidth="1"/>
    <col min="12841" max="12841" width="13.5703125" style="396" customWidth="1"/>
    <col min="12842" max="13056" width="13.5703125" style="396"/>
    <col min="13057" max="13057" width="61.5703125" style="396" customWidth="1"/>
    <col min="13058" max="13058" width="26.140625" style="396" customWidth="1"/>
    <col min="13059" max="13059" width="7.140625" style="396" customWidth="1"/>
    <col min="13060" max="13060" width="8.42578125" style="396" customWidth="1"/>
    <col min="13061" max="13087" width="9.140625" style="396" customWidth="1"/>
    <col min="13088" max="13088" width="44.5703125" style="396" customWidth="1"/>
    <col min="13089" max="13089" width="0" style="396" hidden="1" customWidth="1"/>
    <col min="13090" max="13090" width="24.5703125" style="396" customWidth="1"/>
    <col min="13091" max="13091" width="22.42578125" style="396" customWidth="1"/>
    <col min="13092" max="13092" width="20.140625" style="396" customWidth="1"/>
    <col min="13093" max="13094" width="0" style="396" hidden="1" customWidth="1"/>
    <col min="13095" max="13095" width="14.42578125" style="396" customWidth="1"/>
    <col min="13096" max="13096" width="12.42578125" style="396" customWidth="1"/>
    <col min="13097" max="13097" width="13.5703125" style="396" customWidth="1"/>
    <col min="13098" max="13312" width="13.5703125" style="396"/>
    <col min="13313" max="13313" width="61.5703125" style="396" customWidth="1"/>
    <col min="13314" max="13314" width="26.140625" style="396" customWidth="1"/>
    <col min="13315" max="13315" width="7.140625" style="396" customWidth="1"/>
    <col min="13316" max="13316" width="8.42578125" style="396" customWidth="1"/>
    <col min="13317" max="13343" width="9.140625" style="396" customWidth="1"/>
    <col min="13344" max="13344" width="44.5703125" style="396" customWidth="1"/>
    <col min="13345" max="13345" width="0" style="396" hidden="1" customWidth="1"/>
    <col min="13346" max="13346" width="24.5703125" style="396" customWidth="1"/>
    <col min="13347" max="13347" width="22.42578125" style="396" customWidth="1"/>
    <col min="13348" max="13348" width="20.140625" style="396" customWidth="1"/>
    <col min="13349" max="13350" width="0" style="396" hidden="1" customWidth="1"/>
    <col min="13351" max="13351" width="14.42578125" style="396" customWidth="1"/>
    <col min="13352" max="13352" width="12.42578125" style="396" customWidth="1"/>
    <col min="13353" max="13353" width="13.5703125" style="396" customWidth="1"/>
    <col min="13354" max="13568" width="13.5703125" style="396"/>
    <col min="13569" max="13569" width="61.5703125" style="396" customWidth="1"/>
    <col min="13570" max="13570" width="26.140625" style="396" customWidth="1"/>
    <col min="13571" max="13571" width="7.140625" style="396" customWidth="1"/>
    <col min="13572" max="13572" width="8.42578125" style="396" customWidth="1"/>
    <col min="13573" max="13599" width="9.140625" style="396" customWidth="1"/>
    <col min="13600" max="13600" width="44.5703125" style="396" customWidth="1"/>
    <col min="13601" max="13601" width="0" style="396" hidden="1" customWidth="1"/>
    <col min="13602" max="13602" width="24.5703125" style="396" customWidth="1"/>
    <col min="13603" max="13603" width="22.42578125" style="396" customWidth="1"/>
    <col min="13604" max="13604" width="20.140625" style="396" customWidth="1"/>
    <col min="13605" max="13606" width="0" style="396" hidden="1" customWidth="1"/>
    <col min="13607" max="13607" width="14.42578125" style="396" customWidth="1"/>
    <col min="13608" max="13608" width="12.42578125" style="396" customWidth="1"/>
    <col min="13609" max="13609" width="13.5703125" style="396" customWidth="1"/>
    <col min="13610" max="13824" width="13.5703125" style="396"/>
    <col min="13825" max="13825" width="61.5703125" style="396" customWidth="1"/>
    <col min="13826" max="13826" width="26.140625" style="396" customWidth="1"/>
    <col min="13827" max="13827" width="7.140625" style="396" customWidth="1"/>
    <col min="13828" max="13828" width="8.42578125" style="396" customWidth="1"/>
    <col min="13829" max="13855" width="9.140625" style="396" customWidth="1"/>
    <col min="13856" max="13856" width="44.5703125" style="396" customWidth="1"/>
    <col min="13857" max="13857" width="0" style="396" hidden="1" customWidth="1"/>
    <col min="13858" max="13858" width="24.5703125" style="396" customWidth="1"/>
    <col min="13859" max="13859" width="22.42578125" style="396" customWidth="1"/>
    <col min="13860" max="13860" width="20.140625" style="396" customWidth="1"/>
    <col min="13861" max="13862" width="0" style="396" hidden="1" customWidth="1"/>
    <col min="13863" max="13863" width="14.42578125" style="396" customWidth="1"/>
    <col min="13864" max="13864" width="12.42578125" style="396" customWidth="1"/>
    <col min="13865" max="13865" width="13.5703125" style="396" customWidth="1"/>
    <col min="13866" max="14080" width="13.5703125" style="396"/>
    <col min="14081" max="14081" width="61.5703125" style="396" customWidth="1"/>
    <col min="14082" max="14082" width="26.140625" style="396" customWidth="1"/>
    <col min="14083" max="14083" width="7.140625" style="396" customWidth="1"/>
    <col min="14084" max="14084" width="8.42578125" style="396" customWidth="1"/>
    <col min="14085" max="14111" width="9.140625" style="396" customWidth="1"/>
    <col min="14112" max="14112" width="44.5703125" style="396" customWidth="1"/>
    <col min="14113" max="14113" width="0" style="396" hidden="1" customWidth="1"/>
    <col min="14114" max="14114" width="24.5703125" style="396" customWidth="1"/>
    <col min="14115" max="14115" width="22.42578125" style="396" customWidth="1"/>
    <col min="14116" max="14116" width="20.140625" style="396" customWidth="1"/>
    <col min="14117" max="14118" width="0" style="396" hidden="1" customWidth="1"/>
    <col min="14119" max="14119" width="14.42578125" style="396" customWidth="1"/>
    <col min="14120" max="14120" width="12.42578125" style="396" customWidth="1"/>
    <col min="14121" max="14121" width="13.5703125" style="396" customWidth="1"/>
    <col min="14122" max="14336" width="13.5703125" style="396"/>
    <col min="14337" max="14337" width="61.5703125" style="396" customWidth="1"/>
    <col min="14338" max="14338" width="26.140625" style="396" customWidth="1"/>
    <col min="14339" max="14339" width="7.140625" style="396" customWidth="1"/>
    <col min="14340" max="14340" width="8.42578125" style="396" customWidth="1"/>
    <col min="14341" max="14367" width="9.140625" style="396" customWidth="1"/>
    <col min="14368" max="14368" width="44.5703125" style="396" customWidth="1"/>
    <col min="14369" max="14369" width="0" style="396" hidden="1" customWidth="1"/>
    <col min="14370" max="14370" width="24.5703125" style="396" customWidth="1"/>
    <col min="14371" max="14371" width="22.42578125" style="396" customWidth="1"/>
    <col min="14372" max="14372" width="20.140625" style="396" customWidth="1"/>
    <col min="14373" max="14374" width="0" style="396" hidden="1" customWidth="1"/>
    <col min="14375" max="14375" width="14.42578125" style="396" customWidth="1"/>
    <col min="14376" max="14376" width="12.42578125" style="396" customWidth="1"/>
    <col min="14377" max="14377" width="13.5703125" style="396" customWidth="1"/>
    <col min="14378" max="14592" width="13.5703125" style="396"/>
    <col min="14593" max="14593" width="61.5703125" style="396" customWidth="1"/>
    <col min="14594" max="14594" width="26.140625" style="396" customWidth="1"/>
    <col min="14595" max="14595" width="7.140625" style="396" customWidth="1"/>
    <col min="14596" max="14596" width="8.42578125" style="396" customWidth="1"/>
    <col min="14597" max="14623" width="9.140625" style="396" customWidth="1"/>
    <col min="14624" max="14624" width="44.5703125" style="396" customWidth="1"/>
    <col min="14625" max="14625" width="0" style="396" hidden="1" customWidth="1"/>
    <col min="14626" max="14626" width="24.5703125" style="396" customWidth="1"/>
    <col min="14627" max="14627" width="22.42578125" style="396" customWidth="1"/>
    <col min="14628" max="14628" width="20.140625" style="396" customWidth="1"/>
    <col min="14629" max="14630" width="0" style="396" hidden="1" customWidth="1"/>
    <col min="14631" max="14631" width="14.42578125" style="396" customWidth="1"/>
    <col min="14632" max="14632" width="12.42578125" style="396" customWidth="1"/>
    <col min="14633" max="14633" width="13.5703125" style="396" customWidth="1"/>
    <col min="14634" max="14848" width="13.5703125" style="396"/>
    <col min="14849" max="14849" width="61.5703125" style="396" customWidth="1"/>
    <col min="14850" max="14850" width="26.140625" style="396" customWidth="1"/>
    <col min="14851" max="14851" width="7.140625" style="396" customWidth="1"/>
    <col min="14852" max="14852" width="8.42578125" style="396" customWidth="1"/>
    <col min="14853" max="14879" width="9.140625" style="396" customWidth="1"/>
    <col min="14880" max="14880" width="44.5703125" style="396" customWidth="1"/>
    <col min="14881" max="14881" width="0" style="396" hidden="1" customWidth="1"/>
    <col min="14882" max="14882" width="24.5703125" style="396" customWidth="1"/>
    <col min="14883" max="14883" width="22.42578125" style="396" customWidth="1"/>
    <col min="14884" max="14884" width="20.140625" style="396" customWidth="1"/>
    <col min="14885" max="14886" width="0" style="396" hidden="1" customWidth="1"/>
    <col min="14887" max="14887" width="14.42578125" style="396" customWidth="1"/>
    <col min="14888" max="14888" width="12.42578125" style="396" customWidth="1"/>
    <col min="14889" max="14889" width="13.5703125" style="396" customWidth="1"/>
    <col min="14890" max="15104" width="13.5703125" style="396"/>
    <col min="15105" max="15105" width="61.5703125" style="396" customWidth="1"/>
    <col min="15106" max="15106" width="26.140625" style="396" customWidth="1"/>
    <col min="15107" max="15107" width="7.140625" style="396" customWidth="1"/>
    <col min="15108" max="15108" width="8.42578125" style="396" customWidth="1"/>
    <col min="15109" max="15135" width="9.140625" style="396" customWidth="1"/>
    <col min="15136" max="15136" width="44.5703125" style="396" customWidth="1"/>
    <col min="15137" max="15137" width="0" style="396" hidden="1" customWidth="1"/>
    <col min="15138" max="15138" width="24.5703125" style="396" customWidth="1"/>
    <col min="15139" max="15139" width="22.42578125" style="396" customWidth="1"/>
    <col min="15140" max="15140" width="20.140625" style="396" customWidth="1"/>
    <col min="15141" max="15142" width="0" style="396" hidden="1" customWidth="1"/>
    <col min="15143" max="15143" width="14.42578125" style="396" customWidth="1"/>
    <col min="15144" max="15144" width="12.42578125" style="396" customWidth="1"/>
    <col min="15145" max="15145" width="13.5703125" style="396" customWidth="1"/>
    <col min="15146" max="15360" width="13.5703125" style="396"/>
    <col min="15361" max="15361" width="61.5703125" style="396" customWidth="1"/>
    <col min="15362" max="15362" width="26.140625" style="396" customWidth="1"/>
    <col min="15363" max="15363" width="7.140625" style="396" customWidth="1"/>
    <col min="15364" max="15364" width="8.42578125" style="396" customWidth="1"/>
    <col min="15365" max="15391" width="9.140625" style="396" customWidth="1"/>
    <col min="15392" max="15392" width="44.5703125" style="396" customWidth="1"/>
    <col min="15393" max="15393" width="0" style="396" hidden="1" customWidth="1"/>
    <col min="15394" max="15394" width="24.5703125" style="396" customWidth="1"/>
    <col min="15395" max="15395" width="22.42578125" style="396" customWidth="1"/>
    <col min="15396" max="15396" width="20.140625" style="396" customWidth="1"/>
    <col min="15397" max="15398" width="0" style="396" hidden="1" customWidth="1"/>
    <col min="15399" max="15399" width="14.42578125" style="396" customWidth="1"/>
    <col min="15400" max="15400" width="12.42578125" style="396" customWidth="1"/>
    <col min="15401" max="15401" width="13.5703125" style="396" customWidth="1"/>
    <col min="15402" max="15616" width="13.5703125" style="396"/>
    <col min="15617" max="15617" width="61.5703125" style="396" customWidth="1"/>
    <col min="15618" max="15618" width="26.140625" style="396" customWidth="1"/>
    <col min="15619" max="15619" width="7.140625" style="396" customWidth="1"/>
    <col min="15620" max="15620" width="8.42578125" style="396" customWidth="1"/>
    <col min="15621" max="15647" width="9.140625" style="396" customWidth="1"/>
    <col min="15648" max="15648" width="44.5703125" style="396" customWidth="1"/>
    <col min="15649" max="15649" width="0" style="396" hidden="1" customWidth="1"/>
    <col min="15650" max="15650" width="24.5703125" style="396" customWidth="1"/>
    <col min="15651" max="15651" width="22.42578125" style="396" customWidth="1"/>
    <col min="15652" max="15652" width="20.140625" style="396" customWidth="1"/>
    <col min="15653" max="15654" width="0" style="396" hidden="1" customWidth="1"/>
    <col min="15655" max="15655" width="14.42578125" style="396" customWidth="1"/>
    <col min="15656" max="15656" width="12.42578125" style="396" customWidth="1"/>
    <col min="15657" max="15657" width="13.5703125" style="396" customWidth="1"/>
    <col min="15658" max="15872" width="13.5703125" style="396"/>
    <col min="15873" max="15873" width="61.5703125" style="396" customWidth="1"/>
    <col min="15874" max="15874" width="26.140625" style="396" customWidth="1"/>
    <col min="15875" max="15875" width="7.140625" style="396" customWidth="1"/>
    <col min="15876" max="15876" width="8.42578125" style="396" customWidth="1"/>
    <col min="15877" max="15903" width="9.140625" style="396" customWidth="1"/>
    <col min="15904" max="15904" width="44.5703125" style="396" customWidth="1"/>
    <col min="15905" max="15905" width="0" style="396" hidden="1" customWidth="1"/>
    <col min="15906" max="15906" width="24.5703125" style="396" customWidth="1"/>
    <col min="15907" max="15907" width="22.42578125" style="396" customWidth="1"/>
    <col min="15908" max="15908" width="20.140625" style="396" customWidth="1"/>
    <col min="15909" max="15910" width="0" style="396" hidden="1" customWidth="1"/>
    <col min="15911" max="15911" width="14.42578125" style="396" customWidth="1"/>
    <col min="15912" max="15912" width="12.42578125" style="396" customWidth="1"/>
    <col min="15913" max="15913" width="13.5703125" style="396" customWidth="1"/>
    <col min="15914" max="16128" width="13.5703125" style="396"/>
    <col min="16129" max="16129" width="61.5703125" style="396" customWidth="1"/>
    <col min="16130" max="16130" width="26.140625" style="396" customWidth="1"/>
    <col min="16131" max="16131" width="7.140625" style="396" customWidth="1"/>
    <col min="16132" max="16132" width="8.42578125" style="396" customWidth="1"/>
    <col min="16133" max="16159" width="9.140625" style="396" customWidth="1"/>
    <col min="16160" max="16160" width="44.5703125" style="396" customWidth="1"/>
    <col min="16161" max="16161" width="0" style="396" hidden="1" customWidth="1"/>
    <col min="16162" max="16162" width="24.5703125" style="396" customWidth="1"/>
    <col min="16163" max="16163" width="22.42578125" style="396" customWidth="1"/>
    <col min="16164" max="16164" width="20.140625" style="396" customWidth="1"/>
    <col min="16165" max="16166" width="0" style="396" hidden="1" customWidth="1"/>
    <col min="16167" max="16167" width="14.42578125" style="396" customWidth="1"/>
    <col min="16168" max="16168" width="12.42578125" style="396" customWidth="1"/>
    <col min="16169" max="16169" width="13.5703125" style="396" customWidth="1"/>
    <col min="16170" max="16384" width="13.5703125" style="396"/>
  </cols>
  <sheetData>
    <row r="1" spans="1:6" s="116" customFormat="1" ht="12.75" customHeight="1">
      <c r="B1" s="471" t="s">
        <v>891</v>
      </c>
      <c r="C1" s="471"/>
      <c r="D1" s="345"/>
      <c r="E1" s="471"/>
      <c r="F1" s="471"/>
    </row>
    <row r="2" spans="1:6" s="114" customFormat="1" ht="18" customHeight="1">
      <c r="A2" s="463" t="s">
        <v>433</v>
      </c>
      <c r="B2" s="463"/>
      <c r="C2" s="373"/>
      <c r="D2" s="373"/>
      <c r="E2" s="373"/>
      <c r="F2" s="373"/>
    </row>
    <row r="3" spans="1:6" s="114" customFormat="1" ht="18" customHeight="1">
      <c r="A3" s="463" t="s">
        <v>1</v>
      </c>
      <c r="B3" s="463"/>
      <c r="C3" s="373"/>
      <c r="D3" s="373"/>
      <c r="E3" s="373"/>
      <c r="F3" s="373"/>
    </row>
    <row r="4" spans="1:6" s="114" customFormat="1" ht="18" customHeight="1">
      <c r="A4" s="463" t="s">
        <v>2</v>
      </c>
      <c r="B4" s="463"/>
      <c r="C4" s="373"/>
      <c r="D4" s="373"/>
      <c r="E4" s="373"/>
      <c r="F4" s="373"/>
    </row>
    <row r="5" spans="1:6" s="114" customFormat="1" ht="15.75" customHeight="1">
      <c r="A5" s="463"/>
      <c r="B5" s="463"/>
      <c r="C5" s="373"/>
      <c r="D5" s="373"/>
      <c r="E5" s="373"/>
      <c r="F5" s="373"/>
    </row>
    <row r="6" spans="1:6" customFormat="1" ht="15.75" customHeight="1">
      <c r="A6" s="437"/>
      <c r="B6" s="293" t="s">
        <v>926</v>
      </c>
      <c r="C6" s="293"/>
      <c r="D6" s="293"/>
      <c r="E6" s="293"/>
    </row>
    <row r="7" spans="1:6" ht="96.75" customHeight="1">
      <c r="A7" s="470" t="s">
        <v>880</v>
      </c>
      <c r="B7" s="470"/>
    </row>
    <row r="8" spans="1:6" ht="15" customHeight="1">
      <c r="A8" s="397"/>
      <c r="B8" s="397"/>
    </row>
    <row r="9" spans="1:6">
      <c r="B9" s="398" t="s">
        <v>881</v>
      </c>
    </row>
    <row r="10" spans="1:6" s="400" customFormat="1" ht="54" customHeight="1">
      <c r="A10" s="399" t="s">
        <v>882</v>
      </c>
      <c r="B10" s="399" t="s">
        <v>883</v>
      </c>
    </row>
    <row r="11" spans="1:6" s="400" customFormat="1" ht="15" customHeight="1">
      <c r="A11" s="399">
        <v>1</v>
      </c>
      <c r="B11" s="399">
        <v>2</v>
      </c>
    </row>
    <row r="12" spans="1:6" s="403" customFormat="1" ht="11.25" customHeight="1">
      <c r="A12" s="401"/>
      <c r="B12" s="402"/>
    </row>
    <row r="13" spans="1:6" s="403" customFormat="1" ht="15.75" hidden="1" customHeight="1">
      <c r="A13" s="404" t="s">
        <v>884</v>
      </c>
      <c r="B13" s="405">
        <v>9.0399999999999994E-2</v>
      </c>
    </row>
    <row r="14" spans="1:6" s="403" customFormat="1" ht="15.75" hidden="1" customHeight="1">
      <c r="A14" s="404" t="s">
        <v>885</v>
      </c>
      <c r="B14" s="405">
        <v>2.9000000000000001E-2</v>
      </c>
    </row>
    <row r="15" spans="1:6" s="403" customFormat="1" ht="15.75" hidden="1" customHeight="1">
      <c r="A15" s="406" t="s">
        <v>886</v>
      </c>
      <c r="B15" s="405">
        <v>3.5299999999999998E-2</v>
      </c>
    </row>
    <row r="16" spans="1:6" s="403" customFormat="1" ht="22.5" hidden="1" customHeight="1">
      <c r="A16" s="406" t="s">
        <v>887</v>
      </c>
      <c r="B16" s="405">
        <v>3.7999999999999999E-2</v>
      </c>
    </row>
    <row r="17" spans="1:2" s="403" customFormat="1" ht="15.75" hidden="1" customHeight="1">
      <c r="A17" s="406" t="s">
        <v>888</v>
      </c>
      <c r="B17" s="407">
        <v>2.4199999999999999E-2</v>
      </c>
    </row>
    <row r="18" spans="1:2" s="403" customFormat="1" ht="18.75" hidden="1" customHeight="1">
      <c r="A18" s="406" t="s">
        <v>889</v>
      </c>
      <c r="B18" s="405">
        <v>2.4199999999999999E-2</v>
      </c>
    </row>
    <row r="19" spans="1:2" s="403" customFormat="1">
      <c r="A19" s="408" t="s">
        <v>890</v>
      </c>
      <c r="B19" s="409">
        <v>7.3899999999999993E-2</v>
      </c>
    </row>
  </sheetData>
  <mergeCells count="7">
    <mergeCell ref="A7:B7"/>
    <mergeCell ref="B1:C1"/>
    <mergeCell ref="E1:F1"/>
    <mergeCell ref="A2:B2"/>
    <mergeCell ref="A3:B3"/>
    <mergeCell ref="A4:B4"/>
    <mergeCell ref="A5:B5"/>
  </mergeCells>
  <pageMargins left="0.93" right="0.55000000000000004" top="0.53" bottom="0.74803149606299213" header="0.31496062992125984" footer="0.31496062992125984"/>
  <pageSetup paperSize="9" orientation="portrait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V90"/>
  <sheetViews>
    <sheetView view="pageBreakPreview" zoomScaleNormal="75" zoomScaleSheetLayoutView="100" workbookViewId="0">
      <selection activeCell="A9" sqref="A9"/>
    </sheetView>
  </sheetViews>
  <sheetFormatPr defaultRowHeight="15.75"/>
  <cols>
    <col min="1" max="1" width="33.7109375" style="119" customWidth="1"/>
    <col min="2" max="2" width="48.85546875" style="159" customWidth="1"/>
    <col min="3" max="3" width="27.5703125" style="243" customWidth="1"/>
    <col min="4" max="4" width="14.85546875" style="116" hidden="1" customWidth="1"/>
    <col min="5" max="6" width="0" style="116" hidden="1" customWidth="1"/>
    <col min="7" max="256" width="9.140625" style="116"/>
    <col min="257" max="257" width="33.7109375" style="116" customWidth="1"/>
    <col min="258" max="258" width="48.85546875" style="116" customWidth="1"/>
    <col min="259" max="259" width="27.5703125" style="116" customWidth="1"/>
    <col min="260" max="262" width="0" style="116" hidden="1" customWidth="1"/>
    <col min="263" max="512" width="9.140625" style="116"/>
    <col min="513" max="513" width="33.7109375" style="116" customWidth="1"/>
    <col min="514" max="514" width="48.85546875" style="116" customWidth="1"/>
    <col min="515" max="515" width="27.5703125" style="116" customWidth="1"/>
    <col min="516" max="518" width="0" style="116" hidden="1" customWidth="1"/>
    <col min="519" max="768" width="9.140625" style="116"/>
    <col min="769" max="769" width="33.7109375" style="116" customWidth="1"/>
    <col min="770" max="770" width="48.85546875" style="116" customWidth="1"/>
    <col min="771" max="771" width="27.5703125" style="116" customWidth="1"/>
    <col min="772" max="774" width="0" style="116" hidden="1" customWidth="1"/>
    <col min="775" max="1024" width="9.140625" style="116"/>
    <col min="1025" max="1025" width="33.7109375" style="116" customWidth="1"/>
    <col min="1026" max="1026" width="48.85546875" style="116" customWidth="1"/>
    <col min="1027" max="1027" width="27.5703125" style="116" customWidth="1"/>
    <col min="1028" max="1030" width="0" style="116" hidden="1" customWidth="1"/>
    <col min="1031" max="1280" width="9.140625" style="116"/>
    <col min="1281" max="1281" width="33.7109375" style="116" customWidth="1"/>
    <col min="1282" max="1282" width="48.85546875" style="116" customWidth="1"/>
    <col min="1283" max="1283" width="27.5703125" style="116" customWidth="1"/>
    <col min="1284" max="1286" width="0" style="116" hidden="1" customWidth="1"/>
    <col min="1287" max="1536" width="9.140625" style="116"/>
    <col min="1537" max="1537" width="33.7109375" style="116" customWidth="1"/>
    <col min="1538" max="1538" width="48.85546875" style="116" customWidth="1"/>
    <col min="1539" max="1539" width="27.5703125" style="116" customWidth="1"/>
    <col min="1540" max="1542" width="0" style="116" hidden="1" customWidth="1"/>
    <col min="1543" max="1792" width="9.140625" style="116"/>
    <col min="1793" max="1793" width="33.7109375" style="116" customWidth="1"/>
    <col min="1794" max="1794" width="48.85546875" style="116" customWidth="1"/>
    <col min="1795" max="1795" width="27.5703125" style="116" customWidth="1"/>
    <col min="1796" max="1798" width="0" style="116" hidden="1" customWidth="1"/>
    <col min="1799" max="2048" width="9.140625" style="116"/>
    <col min="2049" max="2049" width="33.7109375" style="116" customWidth="1"/>
    <col min="2050" max="2050" width="48.85546875" style="116" customWidth="1"/>
    <col min="2051" max="2051" width="27.5703125" style="116" customWidth="1"/>
    <col min="2052" max="2054" width="0" style="116" hidden="1" customWidth="1"/>
    <col min="2055" max="2304" width="9.140625" style="116"/>
    <col min="2305" max="2305" width="33.7109375" style="116" customWidth="1"/>
    <col min="2306" max="2306" width="48.85546875" style="116" customWidth="1"/>
    <col min="2307" max="2307" width="27.5703125" style="116" customWidth="1"/>
    <col min="2308" max="2310" width="0" style="116" hidden="1" customWidth="1"/>
    <col min="2311" max="2560" width="9.140625" style="116"/>
    <col min="2561" max="2561" width="33.7109375" style="116" customWidth="1"/>
    <col min="2562" max="2562" width="48.85546875" style="116" customWidth="1"/>
    <col min="2563" max="2563" width="27.5703125" style="116" customWidth="1"/>
    <col min="2564" max="2566" width="0" style="116" hidden="1" customWidth="1"/>
    <col min="2567" max="2816" width="9.140625" style="116"/>
    <col min="2817" max="2817" width="33.7109375" style="116" customWidth="1"/>
    <col min="2818" max="2818" width="48.85546875" style="116" customWidth="1"/>
    <col min="2819" max="2819" width="27.5703125" style="116" customWidth="1"/>
    <col min="2820" max="2822" width="0" style="116" hidden="1" customWidth="1"/>
    <col min="2823" max="3072" width="9.140625" style="116"/>
    <col min="3073" max="3073" width="33.7109375" style="116" customWidth="1"/>
    <col min="3074" max="3074" width="48.85546875" style="116" customWidth="1"/>
    <col min="3075" max="3075" width="27.5703125" style="116" customWidth="1"/>
    <col min="3076" max="3078" width="0" style="116" hidden="1" customWidth="1"/>
    <col min="3079" max="3328" width="9.140625" style="116"/>
    <col min="3329" max="3329" width="33.7109375" style="116" customWidth="1"/>
    <col min="3330" max="3330" width="48.85546875" style="116" customWidth="1"/>
    <col min="3331" max="3331" width="27.5703125" style="116" customWidth="1"/>
    <col min="3332" max="3334" width="0" style="116" hidden="1" customWidth="1"/>
    <col min="3335" max="3584" width="9.140625" style="116"/>
    <col min="3585" max="3585" width="33.7109375" style="116" customWidth="1"/>
    <col min="3586" max="3586" width="48.85546875" style="116" customWidth="1"/>
    <col min="3587" max="3587" width="27.5703125" style="116" customWidth="1"/>
    <col min="3588" max="3590" width="0" style="116" hidden="1" customWidth="1"/>
    <col min="3591" max="3840" width="9.140625" style="116"/>
    <col min="3841" max="3841" width="33.7109375" style="116" customWidth="1"/>
    <col min="3842" max="3842" width="48.85546875" style="116" customWidth="1"/>
    <col min="3843" max="3843" width="27.5703125" style="116" customWidth="1"/>
    <col min="3844" max="3846" width="0" style="116" hidden="1" customWidth="1"/>
    <col min="3847" max="4096" width="9.140625" style="116"/>
    <col min="4097" max="4097" width="33.7109375" style="116" customWidth="1"/>
    <col min="4098" max="4098" width="48.85546875" style="116" customWidth="1"/>
    <col min="4099" max="4099" width="27.5703125" style="116" customWidth="1"/>
    <col min="4100" max="4102" width="0" style="116" hidden="1" customWidth="1"/>
    <col min="4103" max="4352" width="9.140625" style="116"/>
    <col min="4353" max="4353" width="33.7109375" style="116" customWidth="1"/>
    <col min="4354" max="4354" width="48.85546875" style="116" customWidth="1"/>
    <col min="4355" max="4355" width="27.5703125" style="116" customWidth="1"/>
    <col min="4356" max="4358" width="0" style="116" hidden="1" customWidth="1"/>
    <col min="4359" max="4608" width="9.140625" style="116"/>
    <col min="4609" max="4609" width="33.7109375" style="116" customWidth="1"/>
    <col min="4610" max="4610" width="48.85546875" style="116" customWidth="1"/>
    <col min="4611" max="4611" width="27.5703125" style="116" customWidth="1"/>
    <col min="4612" max="4614" width="0" style="116" hidden="1" customWidth="1"/>
    <col min="4615" max="4864" width="9.140625" style="116"/>
    <col min="4865" max="4865" width="33.7109375" style="116" customWidth="1"/>
    <col min="4866" max="4866" width="48.85546875" style="116" customWidth="1"/>
    <col min="4867" max="4867" width="27.5703125" style="116" customWidth="1"/>
    <col min="4868" max="4870" width="0" style="116" hidden="1" customWidth="1"/>
    <col min="4871" max="5120" width="9.140625" style="116"/>
    <col min="5121" max="5121" width="33.7109375" style="116" customWidth="1"/>
    <col min="5122" max="5122" width="48.85546875" style="116" customWidth="1"/>
    <col min="5123" max="5123" width="27.5703125" style="116" customWidth="1"/>
    <col min="5124" max="5126" width="0" style="116" hidden="1" customWidth="1"/>
    <col min="5127" max="5376" width="9.140625" style="116"/>
    <col min="5377" max="5377" width="33.7109375" style="116" customWidth="1"/>
    <col min="5378" max="5378" width="48.85546875" style="116" customWidth="1"/>
    <col min="5379" max="5379" width="27.5703125" style="116" customWidth="1"/>
    <col min="5380" max="5382" width="0" style="116" hidden="1" customWidth="1"/>
    <col min="5383" max="5632" width="9.140625" style="116"/>
    <col min="5633" max="5633" width="33.7109375" style="116" customWidth="1"/>
    <col min="5634" max="5634" width="48.85546875" style="116" customWidth="1"/>
    <col min="5635" max="5635" width="27.5703125" style="116" customWidth="1"/>
    <col min="5636" max="5638" width="0" style="116" hidden="1" customWidth="1"/>
    <col min="5639" max="5888" width="9.140625" style="116"/>
    <col min="5889" max="5889" width="33.7109375" style="116" customWidth="1"/>
    <col min="5890" max="5890" width="48.85546875" style="116" customWidth="1"/>
    <col min="5891" max="5891" width="27.5703125" style="116" customWidth="1"/>
    <col min="5892" max="5894" width="0" style="116" hidden="1" customWidth="1"/>
    <col min="5895" max="6144" width="9.140625" style="116"/>
    <col min="6145" max="6145" width="33.7109375" style="116" customWidth="1"/>
    <col min="6146" max="6146" width="48.85546875" style="116" customWidth="1"/>
    <col min="6147" max="6147" width="27.5703125" style="116" customWidth="1"/>
    <col min="6148" max="6150" width="0" style="116" hidden="1" customWidth="1"/>
    <col min="6151" max="6400" width="9.140625" style="116"/>
    <col min="6401" max="6401" width="33.7109375" style="116" customWidth="1"/>
    <col min="6402" max="6402" width="48.85546875" style="116" customWidth="1"/>
    <col min="6403" max="6403" width="27.5703125" style="116" customWidth="1"/>
    <col min="6404" max="6406" width="0" style="116" hidden="1" customWidth="1"/>
    <col min="6407" max="6656" width="9.140625" style="116"/>
    <col min="6657" max="6657" width="33.7109375" style="116" customWidth="1"/>
    <col min="6658" max="6658" width="48.85546875" style="116" customWidth="1"/>
    <col min="6659" max="6659" width="27.5703125" style="116" customWidth="1"/>
    <col min="6660" max="6662" width="0" style="116" hidden="1" customWidth="1"/>
    <col min="6663" max="6912" width="9.140625" style="116"/>
    <col min="6913" max="6913" width="33.7109375" style="116" customWidth="1"/>
    <col min="6914" max="6914" width="48.85546875" style="116" customWidth="1"/>
    <col min="6915" max="6915" width="27.5703125" style="116" customWidth="1"/>
    <col min="6916" max="6918" width="0" style="116" hidden="1" customWidth="1"/>
    <col min="6919" max="7168" width="9.140625" style="116"/>
    <col min="7169" max="7169" width="33.7109375" style="116" customWidth="1"/>
    <col min="7170" max="7170" width="48.85546875" style="116" customWidth="1"/>
    <col min="7171" max="7171" width="27.5703125" style="116" customWidth="1"/>
    <col min="7172" max="7174" width="0" style="116" hidden="1" customWidth="1"/>
    <col min="7175" max="7424" width="9.140625" style="116"/>
    <col min="7425" max="7425" width="33.7109375" style="116" customWidth="1"/>
    <col min="7426" max="7426" width="48.85546875" style="116" customWidth="1"/>
    <col min="7427" max="7427" width="27.5703125" style="116" customWidth="1"/>
    <col min="7428" max="7430" width="0" style="116" hidden="1" customWidth="1"/>
    <col min="7431" max="7680" width="9.140625" style="116"/>
    <col min="7681" max="7681" width="33.7109375" style="116" customWidth="1"/>
    <col min="7682" max="7682" width="48.85546875" style="116" customWidth="1"/>
    <col min="7683" max="7683" width="27.5703125" style="116" customWidth="1"/>
    <col min="7684" max="7686" width="0" style="116" hidden="1" customWidth="1"/>
    <col min="7687" max="7936" width="9.140625" style="116"/>
    <col min="7937" max="7937" width="33.7109375" style="116" customWidth="1"/>
    <col min="7938" max="7938" width="48.85546875" style="116" customWidth="1"/>
    <col min="7939" max="7939" width="27.5703125" style="116" customWidth="1"/>
    <col min="7940" max="7942" width="0" style="116" hidden="1" customWidth="1"/>
    <col min="7943" max="8192" width="9.140625" style="116"/>
    <col min="8193" max="8193" width="33.7109375" style="116" customWidth="1"/>
    <col min="8194" max="8194" width="48.85546875" style="116" customWidth="1"/>
    <col min="8195" max="8195" width="27.5703125" style="116" customWidth="1"/>
    <col min="8196" max="8198" width="0" style="116" hidden="1" customWidth="1"/>
    <col min="8199" max="8448" width="9.140625" style="116"/>
    <col min="8449" max="8449" width="33.7109375" style="116" customWidth="1"/>
    <col min="8450" max="8450" width="48.85546875" style="116" customWidth="1"/>
    <col min="8451" max="8451" width="27.5703125" style="116" customWidth="1"/>
    <col min="8452" max="8454" width="0" style="116" hidden="1" customWidth="1"/>
    <col min="8455" max="8704" width="9.140625" style="116"/>
    <col min="8705" max="8705" width="33.7109375" style="116" customWidth="1"/>
    <col min="8706" max="8706" width="48.85546875" style="116" customWidth="1"/>
    <col min="8707" max="8707" width="27.5703125" style="116" customWidth="1"/>
    <col min="8708" max="8710" width="0" style="116" hidden="1" customWidth="1"/>
    <col min="8711" max="8960" width="9.140625" style="116"/>
    <col min="8961" max="8961" width="33.7109375" style="116" customWidth="1"/>
    <col min="8962" max="8962" width="48.85546875" style="116" customWidth="1"/>
    <col min="8963" max="8963" width="27.5703125" style="116" customWidth="1"/>
    <col min="8964" max="8966" width="0" style="116" hidden="1" customWidth="1"/>
    <col min="8967" max="9216" width="9.140625" style="116"/>
    <col min="9217" max="9217" width="33.7109375" style="116" customWidth="1"/>
    <col min="9218" max="9218" width="48.85546875" style="116" customWidth="1"/>
    <col min="9219" max="9219" width="27.5703125" style="116" customWidth="1"/>
    <col min="9220" max="9222" width="0" style="116" hidden="1" customWidth="1"/>
    <col min="9223" max="9472" width="9.140625" style="116"/>
    <col min="9473" max="9473" width="33.7109375" style="116" customWidth="1"/>
    <col min="9474" max="9474" width="48.85546875" style="116" customWidth="1"/>
    <col min="9475" max="9475" width="27.5703125" style="116" customWidth="1"/>
    <col min="9476" max="9478" width="0" style="116" hidden="1" customWidth="1"/>
    <col min="9479" max="9728" width="9.140625" style="116"/>
    <col min="9729" max="9729" width="33.7109375" style="116" customWidth="1"/>
    <col min="9730" max="9730" width="48.85546875" style="116" customWidth="1"/>
    <col min="9731" max="9731" width="27.5703125" style="116" customWidth="1"/>
    <col min="9732" max="9734" width="0" style="116" hidden="1" customWidth="1"/>
    <col min="9735" max="9984" width="9.140625" style="116"/>
    <col min="9985" max="9985" width="33.7109375" style="116" customWidth="1"/>
    <col min="9986" max="9986" width="48.85546875" style="116" customWidth="1"/>
    <col min="9987" max="9987" width="27.5703125" style="116" customWidth="1"/>
    <col min="9988" max="9990" width="0" style="116" hidden="1" customWidth="1"/>
    <col min="9991" max="10240" width="9.140625" style="116"/>
    <col min="10241" max="10241" width="33.7109375" style="116" customWidth="1"/>
    <col min="10242" max="10242" width="48.85546875" style="116" customWidth="1"/>
    <col min="10243" max="10243" width="27.5703125" style="116" customWidth="1"/>
    <col min="10244" max="10246" width="0" style="116" hidden="1" customWidth="1"/>
    <col min="10247" max="10496" width="9.140625" style="116"/>
    <col min="10497" max="10497" width="33.7109375" style="116" customWidth="1"/>
    <col min="10498" max="10498" width="48.85546875" style="116" customWidth="1"/>
    <col min="10499" max="10499" width="27.5703125" style="116" customWidth="1"/>
    <col min="10500" max="10502" width="0" style="116" hidden="1" customWidth="1"/>
    <col min="10503" max="10752" width="9.140625" style="116"/>
    <col min="10753" max="10753" width="33.7109375" style="116" customWidth="1"/>
    <col min="10754" max="10754" width="48.85546875" style="116" customWidth="1"/>
    <col min="10755" max="10755" width="27.5703125" style="116" customWidth="1"/>
    <col min="10756" max="10758" width="0" style="116" hidden="1" customWidth="1"/>
    <col min="10759" max="11008" width="9.140625" style="116"/>
    <col min="11009" max="11009" width="33.7109375" style="116" customWidth="1"/>
    <col min="11010" max="11010" width="48.85546875" style="116" customWidth="1"/>
    <col min="11011" max="11011" width="27.5703125" style="116" customWidth="1"/>
    <col min="11012" max="11014" width="0" style="116" hidden="1" customWidth="1"/>
    <col min="11015" max="11264" width="9.140625" style="116"/>
    <col min="11265" max="11265" width="33.7109375" style="116" customWidth="1"/>
    <col min="11266" max="11266" width="48.85546875" style="116" customWidth="1"/>
    <col min="11267" max="11267" width="27.5703125" style="116" customWidth="1"/>
    <col min="11268" max="11270" width="0" style="116" hidden="1" customWidth="1"/>
    <col min="11271" max="11520" width="9.140625" style="116"/>
    <col min="11521" max="11521" width="33.7109375" style="116" customWidth="1"/>
    <col min="11522" max="11522" width="48.85546875" style="116" customWidth="1"/>
    <col min="11523" max="11523" width="27.5703125" style="116" customWidth="1"/>
    <col min="11524" max="11526" width="0" style="116" hidden="1" customWidth="1"/>
    <col min="11527" max="11776" width="9.140625" style="116"/>
    <col min="11777" max="11777" width="33.7109375" style="116" customWidth="1"/>
    <col min="11778" max="11778" width="48.85546875" style="116" customWidth="1"/>
    <col min="11779" max="11779" width="27.5703125" style="116" customWidth="1"/>
    <col min="11780" max="11782" width="0" style="116" hidden="1" customWidth="1"/>
    <col min="11783" max="12032" width="9.140625" style="116"/>
    <col min="12033" max="12033" width="33.7109375" style="116" customWidth="1"/>
    <col min="12034" max="12034" width="48.85546875" style="116" customWidth="1"/>
    <col min="12035" max="12035" width="27.5703125" style="116" customWidth="1"/>
    <col min="12036" max="12038" width="0" style="116" hidden="1" customWidth="1"/>
    <col min="12039" max="12288" width="9.140625" style="116"/>
    <col min="12289" max="12289" width="33.7109375" style="116" customWidth="1"/>
    <col min="12290" max="12290" width="48.85546875" style="116" customWidth="1"/>
    <col min="12291" max="12291" width="27.5703125" style="116" customWidth="1"/>
    <col min="12292" max="12294" width="0" style="116" hidden="1" customWidth="1"/>
    <col min="12295" max="12544" width="9.140625" style="116"/>
    <col min="12545" max="12545" width="33.7109375" style="116" customWidth="1"/>
    <col min="12546" max="12546" width="48.85546875" style="116" customWidth="1"/>
    <col min="12547" max="12547" width="27.5703125" style="116" customWidth="1"/>
    <col min="12548" max="12550" width="0" style="116" hidden="1" customWidth="1"/>
    <col min="12551" max="12800" width="9.140625" style="116"/>
    <col min="12801" max="12801" width="33.7109375" style="116" customWidth="1"/>
    <col min="12802" max="12802" width="48.85546875" style="116" customWidth="1"/>
    <col min="12803" max="12803" width="27.5703125" style="116" customWidth="1"/>
    <col min="12804" max="12806" width="0" style="116" hidden="1" customWidth="1"/>
    <col min="12807" max="13056" width="9.140625" style="116"/>
    <col min="13057" max="13057" width="33.7109375" style="116" customWidth="1"/>
    <col min="13058" max="13058" width="48.85546875" style="116" customWidth="1"/>
    <col min="13059" max="13059" width="27.5703125" style="116" customWidth="1"/>
    <col min="13060" max="13062" width="0" style="116" hidden="1" customWidth="1"/>
    <col min="13063" max="13312" width="9.140625" style="116"/>
    <col min="13313" max="13313" width="33.7109375" style="116" customWidth="1"/>
    <col min="13314" max="13314" width="48.85546875" style="116" customWidth="1"/>
    <col min="13315" max="13315" width="27.5703125" style="116" customWidth="1"/>
    <col min="13316" max="13318" width="0" style="116" hidden="1" customWidth="1"/>
    <col min="13319" max="13568" width="9.140625" style="116"/>
    <col min="13569" max="13569" width="33.7109375" style="116" customWidth="1"/>
    <col min="13570" max="13570" width="48.85546875" style="116" customWidth="1"/>
    <col min="13571" max="13571" width="27.5703125" style="116" customWidth="1"/>
    <col min="13572" max="13574" width="0" style="116" hidden="1" customWidth="1"/>
    <col min="13575" max="13824" width="9.140625" style="116"/>
    <col min="13825" max="13825" width="33.7109375" style="116" customWidth="1"/>
    <col min="13826" max="13826" width="48.85546875" style="116" customWidth="1"/>
    <col min="13827" max="13827" width="27.5703125" style="116" customWidth="1"/>
    <col min="13828" max="13830" width="0" style="116" hidden="1" customWidth="1"/>
    <col min="13831" max="14080" width="9.140625" style="116"/>
    <col min="14081" max="14081" width="33.7109375" style="116" customWidth="1"/>
    <col min="14082" max="14082" width="48.85546875" style="116" customWidth="1"/>
    <col min="14083" max="14083" width="27.5703125" style="116" customWidth="1"/>
    <col min="14084" max="14086" width="0" style="116" hidden="1" customWidth="1"/>
    <col min="14087" max="14336" width="9.140625" style="116"/>
    <col min="14337" max="14337" width="33.7109375" style="116" customWidth="1"/>
    <col min="14338" max="14338" width="48.85546875" style="116" customWidth="1"/>
    <col min="14339" max="14339" width="27.5703125" style="116" customWidth="1"/>
    <col min="14340" max="14342" width="0" style="116" hidden="1" customWidth="1"/>
    <col min="14343" max="14592" width="9.140625" style="116"/>
    <col min="14593" max="14593" width="33.7109375" style="116" customWidth="1"/>
    <col min="14594" max="14594" width="48.85546875" style="116" customWidth="1"/>
    <col min="14595" max="14595" width="27.5703125" style="116" customWidth="1"/>
    <col min="14596" max="14598" width="0" style="116" hidden="1" customWidth="1"/>
    <col min="14599" max="14848" width="9.140625" style="116"/>
    <col min="14849" max="14849" width="33.7109375" style="116" customWidth="1"/>
    <col min="14850" max="14850" width="48.85546875" style="116" customWidth="1"/>
    <col min="14851" max="14851" width="27.5703125" style="116" customWidth="1"/>
    <col min="14852" max="14854" width="0" style="116" hidden="1" customWidth="1"/>
    <col min="14855" max="15104" width="9.140625" style="116"/>
    <col min="15105" max="15105" width="33.7109375" style="116" customWidth="1"/>
    <col min="15106" max="15106" width="48.85546875" style="116" customWidth="1"/>
    <col min="15107" max="15107" width="27.5703125" style="116" customWidth="1"/>
    <col min="15108" max="15110" width="0" style="116" hidden="1" customWidth="1"/>
    <col min="15111" max="15360" width="9.140625" style="116"/>
    <col min="15361" max="15361" width="33.7109375" style="116" customWidth="1"/>
    <col min="15362" max="15362" width="48.85546875" style="116" customWidth="1"/>
    <col min="15363" max="15363" width="27.5703125" style="116" customWidth="1"/>
    <col min="15364" max="15366" width="0" style="116" hidden="1" customWidth="1"/>
    <col min="15367" max="15616" width="9.140625" style="116"/>
    <col min="15617" max="15617" width="33.7109375" style="116" customWidth="1"/>
    <col min="15618" max="15618" width="48.85546875" style="116" customWidth="1"/>
    <col min="15619" max="15619" width="27.5703125" style="116" customWidth="1"/>
    <col min="15620" max="15622" width="0" style="116" hidden="1" customWidth="1"/>
    <col min="15623" max="15872" width="9.140625" style="116"/>
    <col min="15873" max="15873" width="33.7109375" style="116" customWidth="1"/>
    <col min="15874" max="15874" width="48.85546875" style="116" customWidth="1"/>
    <col min="15875" max="15875" width="27.5703125" style="116" customWidth="1"/>
    <col min="15876" max="15878" width="0" style="116" hidden="1" customWidth="1"/>
    <col min="15879" max="16128" width="9.140625" style="116"/>
    <col min="16129" max="16129" width="33.7109375" style="116" customWidth="1"/>
    <col min="16130" max="16130" width="48.85546875" style="116" customWidth="1"/>
    <col min="16131" max="16131" width="27.5703125" style="116" customWidth="1"/>
    <col min="16132" max="16134" width="0" style="116" hidden="1" customWidth="1"/>
    <col min="16135" max="16384" width="9.140625" style="116"/>
  </cols>
  <sheetData>
    <row r="1" spans="1:256">
      <c r="A1" s="476" t="s">
        <v>605</v>
      </c>
      <c r="B1" s="476"/>
      <c r="C1" s="476"/>
      <c r="D1" s="476"/>
      <c r="E1" s="476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spans="1:256">
      <c r="A2" s="477" t="s">
        <v>473</v>
      </c>
      <c r="B2" s="477"/>
      <c r="C2" s="477"/>
      <c r="D2" s="477"/>
      <c r="E2" s="477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</row>
    <row r="3" spans="1:256">
      <c r="A3" s="477" t="s">
        <v>935</v>
      </c>
      <c r="B3" s="477"/>
      <c r="C3" s="477"/>
      <c r="D3" s="477"/>
      <c r="E3" s="477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pans="1:256">
      <c r="A4" s="477" t="s">
        <v>2</v>
      </c>
      <c r="B4" s="477"/>
      <c r="C4" s="477"/>
      <c r="D4" s="477"/>
      <c r="E4" s="477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5"/>
      <c r="IV4" s="115"/>
    </row>
    <row r="5" spans="1:256">
      <c r="A5" s="214"/>
      <c r="B5" s="477" t="s">
        <v>926</v>
      </c>
      <c r="C5" s="477"/>
      <c r="D5" s="477"/>
      <c r="E5" s="477"/>
    </row>
    <row r="6" spans="1:256">
      <c r="A6" s="214"/>
      <c r="B6" s="214"/>
      <c r="C6" s="117"/>
      <c r="D6" s="214"/>
      <c r="E6" s="214"/>
    </row>
    <row r="7" spans="1:256">
      <c r="A7" s="472" t="s">
        <v>474</v>
      </c>
      <c r="B7" s="472"/>
      <c r="C7" s="472"/>
      <c r="D7" s="472"/>
      <c r="E7" s="472"/>
    </row>
    <row r="8" spans="1:256">
      <c r="A8" s="472" t="s">
        <v>936</v>
      </c>
      <c r="B8" s="472"/>
      <c r="C8" s="472"/>
      <c r="D8" s="472"/>
      <c r="E8" s="472"/>
    </row>
    <row r="9" spans="1:256">
      <c r="A9" s="213"/>
      <c r="B9" s="213"/>
      <c r="C9" s="231"/>
    </row>
    <row r="10" spans="1:256">
      <c r="A10" s="213"/>
      <c r="B10" s="213"/>
      <c r="C10" s="231"/>
    </row>
    <row r="11" spans="1:256">
      <c r="B11" s="473"/>
      <c r="C11" s="473"/>
      <c r="E11" s="116" t="s">
        <v>475</v>
      </c>
    </row>
    <row r="12" spans="1:256" ht="63">
      <c r="A12" s="120" t="s">
        <v>476</v>
      </c>
      <c r="B12" s="121" t="s">
        <v>477</v>
      </c>
      <c r="C12" s="130" t="s">
        <v>435</v>
      </c>
      <c r="D12" s="123" t="s">
        <v>443</v>
      </c>
      <c r="E12" s="124" t="s">
        <v>444</v>
      </c>
    </row>
    <row r="13" spans="1:256">
      <c r="A13" s="125" t="s">
        <v>478</v>
      </c>
      <c r="B13" s="126" t="s">
        <v>479</v>
      </c>
      <c r="C13" s="232">
        <v>3</v>
      </c>
      <c r="D13" s="127">
        <v>4</v>
      </c>
      <c r="E13" s="127">
        <v>5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</row>
    <row r="14" spans="1:256" ht="31.5">
      <c r="A14" s="221" t="s">
        <v>480</v>
      </c>
      <c r="B14" s="129" t="s">
        <v>481</v>
      </c>
      <c r="C14" s="130">
        <f>C15+C29</f>
        <v>26717</v>
      </c>
      <c r="D14" s="130">
        <f>D15+D29</f>
        <v>0</v>
      </c>
      <c r="E14" s="130">
        <f t="shared" ref="E14:E77" si="0">+C14+D14</f>
        <v>26717</v>
      </c>
      <c r="F14" s="131"/>
    </row>
    <row r="15" spans="1:256">
      <c r="A15" s="221"/>
      <c r="B15" s="129" t="s">
        <v>482</v>
      </c>
      <c r="C15" s="130">
        <f>+C16+C17+C19+C23+C25+C27</f>
        <v>24818</v>
      </c>
      <c r="D15" s="130">
        <f>+D16+D17+D19+D23+D25+D27</f>
        <v>0</v>
      </c>
      <c r="E15" s="130">
        <f t="shared" si="0"/>
        <v>24818</v>
      </c>
    </row>
    <row r="16" spans="1:256">
      <c r="A16" s="132" t="s">
        <v>483</v>
      </c>
      <c r="B16" s="55" t="s">
        <v>484</v>
      </c>
      <c r="C16" s="133">
        <v>21222</v>
      </c>
      <c r="D16" s="133"/>
      <c r="E16" s="134">
        <f t="shared" si="0"/>
        <v>21222</v>
      </c>
    </row>
    <row r="17" spans="1:5" ht="47.25">
      <c r="A17" s="132" t="s">
        <v>485</v>
      </c>
      <c r="B17" s="55" t="s">
        <v>486</v>
      </c>
      <c r="C17" s="134">
        <f>C18</f>
        <v>469</v>
      </c>
      <c r="D17" s="134">
        <f>D18</f>
        <v>0</v>
      </c>
      <c r="E17" s="134">
        <f t="shared" si="0"/>
        <v>469</v>
      </c>
    </row>
    <row r="18" spans="1:5" ht="47.25">
      <c r="A18" s="132" t="s">
        <v>487</v>
      </c>
      <c r="B18" s="55" t="s">
        <v>488</v>
      </c>
      <c r="C18" s="133">
        <v>469</v>
      </c>
      <c r="D18" s="133"/>
      <c r="E18" s="134">
        <f t="shared" si="0"/>
        <v>469</v>
      </c>
    </row>
    <row r="19" spans="1:5">
      <c r="A19" s="132" t="s">
        <v>489</v>
      </c>
      <c r="B19" s="55" t="s">
        <v>490</v>
      </c>
      <c r="C19" s="134">
        <f>+C20+C21+C22</f>
        <v>1327</v>
      </c>
      <c r="D19" s="134">
        <f>+D20+D21+D22</f>
        <v>0</v>
      </c>
      <c r="E19" s="134">
        <f t="shared" si="0"/>
        <v>1327</v>
      </c>
    </row>
    <row r="20" spans="1:5" ht="31.5">
      <c r="A20" s="132" t="s">
        <v>491</v>
      </c>
      <c r="B20" s="55" t="s">
        <v>492</v>
      </c>
      <c r="C20" s="133">
        <v>980</v>
      </c>
      <c r="D20" s="133"/>
      <c r="E20" s="134">
        <f t="shared" si="0"/>
        <v>980</v>
      </c>
    </row>
    <row r="21" spans="1:5">
      <c r="A21" s="132" t="s">
        <v>493</v>
      </c>
      <c r="B21" s="55" t="s">
        <v>494</v>
      </c>
      <c r="C21" s="134">
        <v>231</v>
      </c>
      <c r="D21" s="134"/>
      <c r="E21" s="134">
        <f t="shared" si="0"/>
        <v>231</v>
      </c>
    </row>
    <row r="22" spans="1:5" ht="31.5">
      <c r="A22" s="233" t="s">
        <v>495</v>
      </c>
      <c r="B22" s="234" t="s">
        <v>496</v>
      </c>
      <c r="C22" s="134">
        <v>116</v>
      </c>
      <c r="D22" s="134"/>
      <c r="E22" s="134">
        <f t="shared" si="0"/>
        <v>116</v>
      </c>
    </row>
    <row r="23" spans="1:5">
      <c r="A23" s="132" t="s">
        <v>497</v>
      </c>
      <c r="B23" s="55" t="s">
        <v>498</v>
      </c>
      <c r="C23" s="134">
        <f>C24</f>
        <v>1300</v>
      </c>
      <c r="D23" s="134">
        <f>D24</f>
        <v>0</v>
      </c>
      <c r="E23" s="134">
        <f t="shared" si="0"/>
        <v>1300</v>
      </c>
    </row>
    <row r="24" spans="1:5">
      <c r="A24" s="132" t="s">
        <v>499</v>
      </c>
      <c r="B24" s="235" t="s">
        <v>500</v>
      </c>
      <c r="C24" s="134">
        <v>1300</v>
      </c>
      <c r="D24" s="134"/>
      <c r="E24" s="134">
        <f t="shared" si="0"/>
        <v>1300</v>
      </c>
    </row>
    <row r="25" spans="1:5">
      <c r="A25" s="132" t="s">
        <v>501</v>
      </c>
      <c r="B25" s="138" t="s">
        <v>502</v>
      </c>
      <c r="C25" s="134">
        <f>+C26</f>
        <v>500</v>
      </c>
      <c r="D25" s="134">
        <f>+D26</f>
        <v>0</v>
      </c>
      <c r="E25" s="134">
        <f t="shared" si="0"/>
        <v>500</v>
      </c>
    </row>
    <row r="26" spans="1:5" ht="63">
      <c r="A26" s="132" t="s">
        <v>503</v>
      </c>
      <c r="B26" s="55" t="s">
        <v>504</v>
      </c>
      <c r="C26" s="134">
        <v>500</v>
      </c>
      <c r="D26" s="134"/>
      <c r="E26" s="134">
        <f t="shared" si="0"/>
        <v>500</v>
      </c>
    </row>
    <row r="27" spans="1:5" ht="47.25">
      <c r="A27" s="139" t="s">
        <v>505</v>
      </c>
      <c r="B27" s="129" t="s">
        <v>506</v>
      </c>
      <c r="C27" s="130"/>
      <c r="D27" s="130"/>
      <c r="E27" s="130">
        <f t="shared" si="0"/>
        <v>0</v>
      </c>
    </row>
    <row r="28" spans="1:5">
      <c r="A28" s="132" t="s">
        <v>507</v>
      </c>
      <c r="B28" s="55" t="s">
        <v>508</v>
      </c>
      <c r="C28" s="134"/>
      <c r="D28" s="134"/>
      <c r="E28" s="130">
        <f t="shared" si="0"/>
        <v>0</v>
      </c>
    </row>
    <row r="29" spans="1:5">
      <c r="A29" s="139"/>
      <c r="B29" s="129" t="s">
        <v>509</v>
      </c>
      <c r="C29" s="130">
        <f>C30+C33+C35+C37+C39+C40</f>
        <v>1899</v>
      </c>
      <c r="D29" s="130">
        <f>D30+D33+D35+D37+D39+D40</f>
        <v>0</v>
      </c>
      <c r="E29" s="130">
        <f t="shared" si="0"/>
        <v>1899</v>
      </c>
    </row>
    <row r="30" spans="1:5" ht="63">
      <c r="A30" s="132" t="s">
        <v>510</v>
      </c>
      <c r="B30" s="55" t="s">
        <v>511</v>
      </c>
      <c r="C30" s="134">
        <f>+C31+C32</f>
        <v>573</v>
      </c>
      <c r="D30" s="134">
        <f>+D31+D32</f>
        <v>0</v>
      </c>
      <c r="E30" s="134">
        <f t="shared" si="0"/>
        <v>573</v>
      </c>
    </row>
    <row r="31" spans="1:5" ht="141.75">
      <c r="A31" s="233" t="s">
        <v>512</v>
      </c>
      <c r="B31" s="236" t="s">
        <v>513</v>
      </c>
      <c r="C31" s="134">
        <v>320</v>
      </c>
      <c r="D31" s="134"/>
      <c r="E31" s="134">
        <f t="shared" si="0"/>
        <v>320</v>
      </c>
    </row>
    <row r="32" spans="1:5" ht="126">
      <c r="A32" s="141" t="s">
        <v>514</v>
      </c>
      <c r="B32" s="142" t="s">
        <v>515</v>
      </c>
      <c r="C32" s="134">
        <v>253</v>
      </c>
      <c r="D32" s="134"/>
      <c r="E32" s="134">
        <f t="shared" si="0"/>
        <v>253</v>
      </c>
    </row>
    <row r="33" spans="1:6" ht="31.5">
      <c r="A33" s="132" t="s">
        <v>516</v>
      </c>
      <c r="B33" s="55" t="s">
        <v>517</v>
      </c>
      <c r="C33" s="134">
        <f>C34</f>
        <v>542</v>
      </c>
      <c r="D33" s="134">
        <f>D34</f>
        <v>0</v>
      </c>
      <c r="E33" s="134">
        <f t="shared" si="0"/>
        <v>542</v>
      </c>
    </row>
    <row r="34" spans="1:6" ht="31.5">
      <c r="A34" s="233" t="s">
        <v>518</v>
      </c>
      <c r="B34" s="236" t="s">
        <v>519</v>
      </c>
      <c r="C34" s="134">
        <v>542</v>
      </c>
      <c r="D34" s="134"/>
      <c r="E34" s="134">
        <f t="shared" si="0"/>
        <v>542</v>
      </c>
    </row>
    <row r="35" spans="1:6" ht="47.25">
      <c r="A35" s="132" t="s">
        <v>520</v>
      </c>
      <c r="B35" s="55" t="s">
        <v>521</v>
      </c>
      <c r="C35" s="134">
        <v>65</v>
      </c>
      <c r="D35" s="134"/>
      <c r="E35" s="134">
        <f t="shared" si="0"/>
        <v>65</v>
      </c>
    </row>
    <row r="36" spans="1:6" ht="47.25">
      <c r="A36" s="132" t="s">
        <v>522</v>
      </c>
      <c r="B36" s="55" t="s">
        <v>523</v>
      </c>
      <c r="C36" s="134"/>
      <c r="D36" s="134"/>
      <c r="E36" s="134">
        <f t="shared" si="0"/>
        <v>0</v>
      </c>
    </row>
    <row r="37" spans="1:6" ht="31.5">
      <c r="A37" s="132" t="s">
        <v>524</v>
      </c>
      <c r="B37" s="142" t="s">
        <v>525</v>
      </c>
      <c r="C37" s="134">
        <v>70</v>
      </c>
      <c r="D37" s="134"/>
      <c r="E37" s="134">
        <f t="shared" si="0"/>
        <v>70</v>
      </c>
    </row>
    <row r="38" spans="1:6" ht="78.75">
      <c r="A38" s="143" t="s">
        <v>526</v>
      </c>
      <c r="B38" s="142" t="s">
        <v>527</v>
      </c>
      <c r="C38" s="134"/>
      <c r="D38" s="134"/>
      <c r="E38" s="134">
        <f t="shared" si="0"/>
        <v>0</v>
      </c>
    </row>
    <row r="39" spans="1:6" ht="31.5">
      <c r="A39" s="144" t="s">
        <v>528</v>
      </c>
      <c r="B39" s="218" t="s">
        <v>529</v>
      </c>
      <c r="C39" s="134">
        <v>529</v>
      </c>
      <c r="D39" s="134"/>
      <c r="E39" s="134">
        <f t="shared" si="0"/>
        <v>529</v>
      </c>
    </row>
    <row r="40" spans="1:6">
      <c r="A40" s="129" t="s">
        <v>530</v>
      </c>
      <c r="B40" s="129" t="s">
        <v>531</v>
      </c>
      <c r="C40" s="145">
        <v>120</v>
      </c>
      <c r="D40" s="145"/>
      <c r="E40" s="130">
        <f t="shared" si="0"/>
        <v>120</v>
      </c>
    </row>
    <row r="41" spans="1:6">
      <c r="A41" s="144" t="s">
        <v>532</v>
      </c>
      <c r="B41" s="146" t="s">
        <v>533</v>
      </c>
      <c r="C41" s="147">
        <f>C42+C45+C54+C75</f>
        <v>363996.9</v>
      </c>
      <c r="D41" s="166">
        <f>D42+D45+D54+D75</f>
        <v>364.755</v>
      </c>
      <c r="E41" s="167">
        <f t="shared" si="0"/>
        <v>364361.65500000003</v>
      </c>
      <c r="F41" s="116">
        <v>352267.4</v>
      </c>
    </row>
    <row r="42" spans="1:6" ht="31.5">
      <c r="A42" s="438" t="s">
        <v>906</v>
      </c>
      <c r="B42" s="439" t="s">
        <v>905</v>
      </c>
      <c r="C42" s="442">
        <f>C43+C44</f>
        <v>111731.5</v>
      </c>
      <c r="D42" s="149">
        <f>D43+D44</f>
        <v>0</v>
      </c>
      <c r="E42" s="134">
        <f t="shared" si="0"/>
        <v>111731.5</v>
      </c>
    </row>
    <row r="43" spans="1:6" ht="31.5">
      <c r="A43" s="148" t="s">
        <v>534</v>
      </c>
      <c r="B43" s="150" t="s">
        <v>535</v>
      </c>
      <c r="C43" s="149">
        <v>106251.3</v>
      </c>
      <c r="D43" s="149"/>
      <c r="E43" s="134">
        <f t="shared" si="0"/>
        <v>106251.3</v>
      </c>
    </row>
    <row r="44" spans="1:6" ht="47.25">
      <c r="A44" s="148" t="s">
        <v>536</v>
      </c>
      <c r="B44" s="150" t="s">
        <v>537</v>
      </c>
      <c r="C44" s="149">
        <v>5480.2</v>
      </c>
      <c r="D44" s="149"/>
      <c r="E44" s="134">
        <f t="shared" si="0"/>
        <v>5480.2</v>
      </c>
    </row>
    <row r="45" spans="1:6" ht="47.25">
      <c r="A45" s="440" t="s">
        <v>907</v>
      </c>
      <c r="B45" s="441" t="s">
        <v>908</v>
      </c>
      <c r="C45" s="442">
        <f>SUM(C46:C53)</f>
        <v>18500</v>
      </c>
      <c r="D45" s="149">
        <f>SUM(D46:D53)</f>
        <v>0</v>
      </c>
      <c r="E45" s="134">
        <f t="shared" si="0"/>
        <v>18500</v>
      </c>
    </row>
    <row r="46" spans="1:6" ht="31.5">
      <c r="A46" s="151" t="s">
        <v>538</v>
      </c>
      <c r="B46" s="150" t="s">
        <v>909</v>
      </c>
      <c r="C46" s="149">
        <v>1093.7</v>
      </c>
      <c r="D46" s="149"/>
      <c r="E46" s="134">
        <f t="shared" si="0"/>
        <v>1093.7</v>
      </c>
    </row>
    <row r="47" spans="1:6" ht="126">
      <c r="A47" s="151" t="s">
        <v>538</v>
      </c>
      <c r="B47" s="152" t="s">
        <v>312</v>
      </c>
      <c r="C47" s="149">
        <v>9769.5</v>
      </c>
      <c r="D47" s="149"/>
      <c r="E47" s="134">
        <f t="shared" si="0"/>
        <v>9769.5</v>
      </c>
    </row>
    <row r="48" spans="1:6" ht="63">
      <c r="A48" s="151" t="s">
        <v>538</v>
      </c>
      <c r="B48" s="152" t="s">
        <v>539</v>
      </c>
      <c r="C48" s="134">
        <v>5902</v>
      </c>
      <c r="D48" s="134"/>
      <c r="E48" s="134">
        <f t="shared" si="0"/>
        <v>5902</v>
      </c>
    </row>
    <row r="49" spans="1:256" ht="47.25" hidden="1">
      <c r="A49" s="151" t="s">
        <v>538</v>
      </c>
      <c r="B49" s="152" t="s">
        <v>540</v>
      </c>
      <c r="C49" s="134"/>
      <c r="D49" s="134"/>
      <c r="E49" s="134">
        <f t="shared" si="0"/>
        <v>0</v>
      </c>
    </row>
    <row r="50" spans="1:256" ht="78.75" hidden="1">
      <c r="A50" s="151" t="s">
        <v>538</v>
      </c>
      <c r="B50" s="152" t="s">
        <v>541</v>
      </c>
      <c r="C50" s="134"/>
      <c r="D50" s="134"/>
      <c r="E50" s="134">
        <f t="shared" si="0"/>
        <v>0</v>
      </c>
    </row>
    <row r="51" spans="1:256" ht="47.25" hidden="1">
      <c r="A51" s="151" t="s">
        <v>538</v>
      </c>
      <c r="B51" s="152" t="s">
        <v>542</v>
      </c>
      <c r="C51" s="149"/>
      <c r="D51" s="149"/>
      <c r="E51" s="134">
        <f t="shared" si="0"/>
        <v>0</v>
      </c>
    </row>
    <row r="52" spans="1:256" ht="47.25" hidden="1">
      <c r="A52" s="151" t="s">
        <v>543</v>
      </c>
      <c r="B52" s="152" t="s">
        <v>540</v>
      </c>
      <c r="C52" s="149"/>
      <c r="D52" s="149"/>
      <c r="E52" s="134">
        <f t="shared" si="0"/>
        <v>0</v>
      </c>
    </row>
    <row r="53" spans="1:256" ht="78.75">
      <c r="A53" s="151" t="s">
        <v>544</v>
      </c>
      <c r="B53" s="152" t="s">
        <v>910</v>
      </c>
      <c r="C53" s="149">
        <v>1734.8</v>
      </c>
      <c r="D53" s="149"/>
      <c r="E53" s="134">
        <f t="shared" si="0"/>
        <v>1734.8</v>
      </c>
    </row>
    <row r="54" spans="1:256" s="445" customFormat="1" ht="31.5">
      <c r="A54" s="440" t="s">
        <v>912</v>
      </c>
      <c r="B54" s="441" t="s">
        <v>911</v>
      </c>
      <c r="C54" s="442">
        <f>SUM(C55:C74)</f>
        <v>232816.4</v>
      </c>
      <c r="D54" s="443">
        <f>SUM(D55:D74)</f>
        <v>364.755</v>
      </c>
      <c r="E54" s="444">
        <f t="shared" si="0"/>
        <v>233181.155</v>
      </c>
    </row>
    <row r="55" spans="1:256" ht="267.75">
      <c r="A55" s="446" t="s">
        <v>545</v>
      </c>
      <c r="B55" s="152" t="s">
        <v>913</v>
      </c>
      <c r="C55" s="149">
        <f>138514+48125</f>
        <v>186639</v>
      </c>
      <c r="D55" s="149"/>
      <c r="E55" s="134">
        <f t="shared" si="0"/>
        <v>186639</v>
      </c>
    </row>
    <row r="56" spans="1:256" ht="126" hidden="1">
      <c r="A56" s="148" t="s">
        <v>546</v>
      </c>
      <c r="B56" s="150" t="s">
        <v>547</v>
      </c>
      <c r="C56" s="149"/>
      <c r="D56" s="149"/>
      <c r="E56" s="134">
        <f t="shared" si="0"/>
        <v>0</v>
      </c>
    </row>
    <row r="57" spans="1:256" ht="47.25">
      <c r="A57" s="148" t="s">
        <v>545</v>
      </c>
      <c r="B57" s="152" t="s">
        <v>548</v>
      </c>
      <c r="C57" s="149">
        <v>4207.3</v>
      </c>
      <c r="D57" s="149"/>
      <c r="E57" s="134">
        <f t="shared" si="0"/>
        <v>4207.3</v>
      </c>
    </row>
    <row r="58" spans="1:256" ht="47.25">
      <c r="A58" s="153" t="s">
        <v>545</v>
      </c>
      <c r="B58" s="152" t="s">
        <v>606</v>
      </c>
      <c r="C58" s="149">
        <v>5340.1</v>
      </c>
      <c r="D58" s="149"/>
      <c r="E58" s="134">
        <f t="shared" si="0"/>
        <v>5340.1</v>
      </c>
    </row>
    <row r="59" spans="1:256" ht="63" hidden="1">
      <c r="A59" s="153" t="s">
        <v>549</v>
      </c>
      <c r="B59" s="152" t="s">
        <v>550</v>
      </c>
      <c r="C59" s="149"/>
      <c r="D59" s="149"/>
      <c r="E59" s="134">
        <f t="shared" si="0"/>
        <v>0</v>
      </c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  <c r="BT59" s="154"/>
      <c r="BU59" s="154"/>
      <c r="BV59" s="154"/>
      <c r="BW59" s="154"/>
      <c r="BX59" s="154"/>
      <c r="BY59" s="154"/>
      <c r="BZ59" s="154"/>
      <c r="CA59" s="154"/>
      <c r="CB59" s="154"/>
      <c r="CC59" s="154"/>
      <c r="CD59" s="154"/>
      <c r="CE59" s="154"/>
      <c r="CF59" s="154"/>
      <c r="CG59" s="154"/>
      <c r="CH59" s="154"/>
      <c r="CI59" s="154"/>
      <c r="CJ59" s="154"/>
      <c r="CK59" s="154"/>
      <c r="CL59" s="154"/>
      <c r="CM59" s="154"/>
      <c r="CN59" s="154"/>
      <c r="CO59" s="154"/>
      <c r="CP59" s="154"/>
      <c r="CQ59" s="154"/>
      <c r="CR59" s="154"/>
      <c r="CS59" s="154"/>
      <c r="CT59" s="154"/>
      <c r="CU59" s="154"/>
      <c r="CV59" s="154"/>
      <c r="CW59" s="154"/>
      <c r="CX59" s="154"/>
      <c r="CY59" s="154"/>
      <c r="CZ59" s="154"/>
      <c r="DA59" s="154"/>
      <c r="DB59" s="154"/>
      <c r="DC59" s="154"/>
      <c r="DD59" s="154"/>
      <c r="DE59" s="154"/>
      <c r="DF59" s="154"/>
      <c r="DG59" s="154"/>
      <c r="DH59" s="154"/>
      <c r="DI59" s="154"/>
      <c r="DJ59" s="154"/>
      <c r="DK59" s="154"/>
      <c r="DL59" s="154"/>
      <c r="DM59" s="154"/>
      <c r="DN59" s="154"/>
      <c r="DO59" s="154"/>
      <c r="DP59" s="154"/>
      <c r="DQ59" s="154"/>
      <c r="DR59" s="154"/>
      <c r="DS59" s="154"/>
      <c r="DT59" s="154"/>
      <c r="DU59" s="154"/>
      <c r="DV59" s="154"/>
      <c r="DW59" s="154"/>
      <c r="DX59" s="154"/>
      <c r="DY59" s="154"/>
      <c r="DZ59" s="154"/>
      <c r="EA59" s="154"/>
      <c r="EB59" s="154"/>
      <c r="EC59" s="154"/>
      <c r="ED59" s="154"/>
      <c r="EE59" s="154"/>
      <c r="EF59" s="154"/>
      <c r="EG59" s="154"/>
      <c r="EH59" s="154"/>
      <c r="EI59" s="154"/>
      <c r="EJ59" s="154"/>
      <c r="EK59" s="154"/>
      <c r="EL59" s="154"/>
      <c r="EM59" s="154"/>
      <c r="EN59" s="154"/>
      <c r="EO59" s="154"/>
      <c r="EP59" s="154"/>
      <c r="EQ59" s="154"/>
      <c r="ER59" s="154"/>
      <c r="ES59" s="154"/>
      <c r="ET59" s="154"/>
      <c r="EU59" s="154"/>
      <c r="EV59" s="154"/>
      <c r="EW59" s="154"/>
      <c r="EX59" s="154"/>
      <c r="EY59" s="154"/>
      <c r="EZ59" s="154"/>
      <c r="FA59" s="154"/>
      <c r="FB59" s="154"/>
      <c r="FC59" s="154"/>
      <c r="FD59" s="154"/>
      <c r="FE59" s="154"/>
      <c r="FF59" s="154"/>
      <c r="FG59" s="154"/>
      <c r="FH59" s="154"/>
      <c r="FI59" s="154"/>
      <c r="FJ59" s="154"/>
      <c r="FK59" s="154"/>
      <c r="FL59" s="154"/>
      <c r="FM59" s="154"/>
      <c r="FN59" s="154"/>
      <c r="FO59" s="154"/>
      <c r="FP59" s="154"/>
      <c r="FQ59" s="154"/>
      <c r="FR59" s="154"/>
      <c r="FS59" s="154"/>
      <c r="FT59" s="154"/>
      <c r="FU59" s="154"/>
      <c r="FV59" s="154"/>
      <c r="FW59" s="154"/>
      <c r="FX59" s="154"/>
      <c r="FY59" s="154"/>
      <c r="FZ59" s="154"/>
      <c r="GA59" s="154"/>
      <c r="GB59" s="154"/>
      <c r="GC59" s="154"/>
      <c r="GD59" s="154"/>
      <c r="GE59" s="154"/>
      <c r="GF59" s="154"/>
      <c r="GG59" s="154"/>
      <c r="GH59" s="154"/>
      <c r="GI59" s="154"/>
      <c r="GJ59" s="154"/>
      <c r="GK59" s="154"/>
      <c r="GL59" s="154"/>
      <c r="GM59" s="154"/>
      <c r="GN59" s="154"/>
      <c r="GO59" s="154"/>
      <c r="GP59" s="154"/>
      <c r="GQ59" s="154"/>
      <c r="GR59" s="154"/>
      <c r="GS59" s="154"/>
      <c r="GT59" s="154"/>
      <c r="GU59" s="154"/>
      <c r="GV59" s="154"/>
      <c r="GW59" s="154"/>
      <c r="GX59" s="154"/>
      <c r="GY59" s="154"/>
      <c r="GZ59" s="154"/>
      <c r="HA59" s="154"/>
      <c r="HB59" s="154"/>
      <c r="HC59" s="154"/>
      <c r="HD59" s="154"/>
      <c r="HE59" s="154"/>
      <c r="HF59" s="154"/>
      <c r="HG59" s="154"/>
      <c r="HH59" s="154"/>
      <c r="HI59" s="154"/>
      <c r="HJ59" s="154"/>
      <c r="HK59" s="154"/>
      <c r="HL59" s="154"/>
      <c r="HM59" s="154"/>
      <c r="HN59" s="154"/>
      <c r="HO59" s="154"/>
      <c r="HP59" s="154"/>
      <c r="HQ59" s="154"/>
      <c r="HR59" s="154"/>
      <c r="HS59" s="154"/>
      <c r="HT59" s="154"/>
      <c r="HU59" s="154"/>
      <c r="HV59" s="154"/>
      <c r="HW59" s="154"/>
      <c r="HX59" s="154"/>
      <c r="HY59" s="154"/>
      <c r="HZ59" s="154"/>
      <c r="IA59" s="154"/>
      <c r="IB59" s="154"/>
      <c r="IC59" s="154"/>
      <c r="ID59" s="154"/>
      <c r="IE59" s="154"/>
      <c r="IF59" s="154"/>
      <c r="IG59" s="154"/>
      <c r="IH59" s="154"/>
      <c r="II59" s="154"/>
      <c r="IJ59" s="154"/>
      <c r="IK59" s="154"/>
      <c r="IL59" s="154"/>
      <c r="IM59" s="154"/>
      <c r="IN59" s="154"/>
      <c r="IO59" s="154"/>
      <c r="IP59" s="154"/>
      <c r="IQ59" s="154"/>
      <c r="IR59" s="154"/>
      <c r="IS59" s="154"/>
      <c r="IT59" s="154"/>
      <c r="IU59" s="154"/>
      <c r="IV59" s="154"/>
    </row>
    <row r="60" spans="1:256" ht="47.25">
      <c r="A60" s="153" t="s">
        <v>551</v>
      </c>
      <c r="B60" s="152" t="s">
        <v>641</v>
      </c>
      <c r="C60" s="149">
        <v>3013</v>
      </c>
      <c r="D60" s="164">
        <v>364.755</v>
      </c>
      <c r="E60" s="165">
        <f t="shared" si="0"/>
        <v>3377.7550000000001</v>
      </c>
    </row>
    <row r="61" spans="1:256" ht="126">
      <c r="A61" s="148" t="s">
        <v>552</v>
      </c>
      <c r="B61" s="152" t="s">
        <v>914</v>
      </c>
      <c r="C61" s="149">
        <v>3946.6</v>
      </c>
      <c r="D61" s="149"/>
      <c r="E61" s="134">
        <f t="shared" si="0"/>
        <v>3946.6</v>
      </c>
    </row>
    <row r="62" spans="1:256" ht="63">
      <c r="A62" s="148" t="s">
        <v>553</v>
      </c>
      <c r="B62" s="218" t="s">
        <v>554</v>
      </c>
      <c r="C62" s="149">
        <v>6</v>
      </c>
      <c r="D62" s="149"/>
      <c r="E62" s="134">
        <f t="shared" si="0"/>
        <v>6</v>
      </c>
    </row>
    <row r="63" spans="1:256" ht="63">
      <c r="A63" s="153" t="s">
        <v>555</v>
      </c>
      <c r="B63" s="155" t="s">
        <v>643</v>
      </c>
      <c r="C63" s="149">
        <v>569</v>
      </c>
      <c r="D63" s="149"/>
      <c r="E63" s="134">
        <f t="shared" si="0"/>
        <v>569</v>
      </c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154"/>
      <c r="CW63" s="154"/>
      <c r="CX63" s="154"/>
      <c r="CY63" s="154"/>
      <c r="CZ63" s="154"/>
      <c r="DA63" s="154"/>
      <c r="DB63" s="154"/>
      <c r="DC63" s="15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  <c r="DN63" s="154"/>
      <c r="DO63" s="154"/>
      <c r="DP63" s="154"/>
      <c r="DQ63" s="154"/>
      <c r="DR63" s="154"/>
      <c r="DS63" s="154"/>
      <c r="DT63" s="154"/>
      <c r="DU63" s="154"/>
      <c r="DV63" s="154"/>
      <c r="DW63" s="154"/>
      <c r="DX63" s="154"/>
      <c r="DY63" s="154"/>
      <c r="DZ63" s="154"/>
      <c r="EA63" s="154"/>
      <c r="EB63" s="154"/>
      <c r="EC63" s="154"/>
      <c r="ED63" s="154"/>
      <c r="EE63" s="154"/>
      <c r="EF63" s="154"/>
      <c r="EG63" s="154"/>
      <c r="EH63" s="154"/>
      <c r="EI63" s="154"/>
      <c r="EJ63" s="154"/>
      <c r="EK63" s="154"/>
      <c r="EL63" s="154"/>
      <c r="EM63" s="154"/>
      <c r="EN63" s="154"/>
      <c r="EO63" s="154"/>
      <c r="EP63" s="154"/>
      <c r="EQ63" s="154"/>
      <c r="ER63" s="154"/>
      <c r="ES63" s="154"/>
      <c r="ET63" s="154"/>
      <c r="EU63" s="154"/>
      <c r="EV63" s="154"/>
      <c r="EW63" s="154"/>
      <c r="EX63" s="154"/>
      <c r="EY63" s="154"/>
      <c r="EZ63" s="154"/>
      <c r="FA63" s="154"/>
      <c r="FB63" s="154"/>
      <c r="FC63" s="154"/>
      <c r="FD63" s="154"/>
      <c r="FE63" s="154"/>
      <c r="FF63" s="154"/>
      <c r="FG63" s="154"/>
      <c r="FH63" s="154"/>
      <c r="FI63" s="154"/>
      <c r="FJ63" s="154"/>
      <c r="FK63" s="154"/>
      <c r="FL63" s="154"/>
      <c r="FM63" s="154"/>
      <c r="FN63" s="154"/>
      <c r="FO63" s="154"/>
      <c r="FP63" s="154"/>
      <c r="FQ63" s="154"/>
      <c r="FR63" s="154"/>
      <c r="FS63" s="154"/>
      <c r="FT63" s="154"/>
      <c r="FU63" s="154"/>
      <c r="FV63" s="154"/>
      <c r="FW63" s="154"/>
      <c r="FX63" s="154"/>
      <c r="FY63" s="154"/>
      <c r="FZ63" s="154"/>
      <c r="GA63" s="154"/>
      <c r="GB63" s="154"/>
      <c r="GC63" s="154"/>
      <c r="GD63" s="154"/>
      <c r="GE63" s="154"/>
      <c r="GF63" s="154"/>
      <c r="GG63" s="154"/>
      <c r="GH63" s="154"/>
      <c r="GI63" s="154"/>
      <c r="GJ63" s="154"/>
      <c r="GK63" s="154"/>
      <c r="GL63" s="154"/>
      <c r="GM63" s="154"/>
      <c r="GN63" s="154"/>
      <c r="GO63" s="154"/>
      <c r="GP63" s="154"/>
      <c r="GQ63" s="154"/>
      <c r="GR63" s="154"/>
      <c r="GS63" s="154"/>
      <c r="GT63" s="154"/>
      <c r="GU63" s="154"/>
      <c r="GV63" s="154"/>
      <c r="GW63" s="154"/>
      <c r="GX63" s="154"/>
      <c r="GY63" s="154"/>
      <c r="GZ63" s="154"/>
      <c r="HA63" s="154"/>
      <c r="HB63" s="154"/>
      <c r="HC63" s="154"/>
      <c r="HD63" s="154"/>
      <c r="HE63" s="154"/>
      <c r="HF63" s="154"/>
      <c r="HG63" s="154"/>
      <c r="HH63" s="154"/>
      <c r="HI63" s="154"/>
      <c r="HJ63" s="154"/>
      <c r="HK63" s="154"/>
      <c r="HL63" s="154"/>
      <c r="HM63" s="154"/>
      <c r="HN63" s="154"/>
      <c r="HO63" s="154"/>
      <c r="HP63" s="154"/>
      <c r="HQ63" s="154"/>
      <c r="HR63" s="154"/>
      <c r="HS63" s="154"/>
      <c r="HT63" s="154"/>
      <c r="HU63" s="154"/>
      <c r="HV63" s="154"/>
      <c r="HW63" s="154"/>
      <c r="HX63" s="154"/>
      <c r="HY63" s="154"/>
      <c r="HZ63" s="154"/>
      <c r="IA63" s="154"/>
      <c r="IB63" s="154"/>
      <c r="IC63" s="154"/>
      <c r="ID63" s="154"/>
      <c r="IE63" s="154"/>
      <c r="IF63" s="154"/>
      <c r="IG63" s="154"/>
      <c r="IH63" s="154"/>
      <c r="II63" s="154"/>
      <c r="IJ63" s="154"/>
      <c r="IK63" s="154"/>
      <c r="IL63" s="154"/>
      <c r="IM63" s="154"/>
      <c r="IN63" s="154"/>
      <c r="IO63" s="154"/>
      <c r="IP63" s="154"/>
      <c r="IQ63" s="154"/>
      <c r="IR63" s="154"/>
      <c r="IS63" s="154"/>
      <c r="IT63" s="154"/>
      <c r="IU63" s="154"/>
      <c r="IV63" s="154"/>
    </row>
    <row r="64" spans="1:256" ht="110.25">
      <c r="A64" s="153" t="s">
        <v>556</v>
      </c>
      <c r="B64" s="447" t="s">
        <v>915</v>
      </c>
      <c r="C64" s="149">
        <v>3646</v>
      </c>
      <c r="D64" s="149"/>
      <c r="E64" s="134">
        <f t="shared" si="0"/>
        <v>3646</v>
      </c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  <c r="BT64" s="154"/>
      <c r="BU64" s="154"/>
      <c r="BV64" s="154"/>
      <c r="BW64" s="154"/>
      <c r="BX64" s="154"/>
      <c r="BY64" s="154"/>
      <c r="BZ64" s="154"/>
      <c r="CA64" s="154"/>
      <c r="CB64" s="154"/>
      <c r="CC64" s="154"/>
      <c r="CD64" s="154"/>
      <c r="CE64" s="154"/>
      <c r="CF64" s="154"/>
      <c r="CG64" s="154"/>
      <c r="CH64" s="154"/>
      <c r="CI64" s="154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154"/>
      <c r="EE64" s="154"/>
      <c r="EF64" s="154"/>
      <c r="EG64" s="154"/>
      <c r="EH64" s="154"/>
      <c r="EI64" s="154"/>
      <c r="EJ64" s="154"/>
      <c r="EK64" s="154"/>
      <c r="EL64" s="154"/>
      <c r="EM64" s="154"/>
      <c r="EN64" s="154"/>
      <c r="EO64" s="154"/>
      <c r="EP64" s="154"/>
      <c r="EQ64" s="154"/>
      <c r="ER64" s="154"/>
      <c r="ES64" s="154"/>
      <c r="ET64" s="154"/>
      <c r="EU64" s="154"/>
      <c r="EV64" s="154"/>
      <c r="EW64" s="154"/>
      <c r="EX64" s="154"/>
      <c r="EY64" s="154"/>
      <c r="EZ64" s="154"/>
      <c r="FA64" s="154"/>
      <c r="FB64" s="154"/>
      <c r="FC64" s="154"/>
      <c r="FD64" s="154"/>
      <c r="FE64" s="154"/>
      <c r="FF64" s="154"/>
      <c r="FG64" s="154"/>
      <c r="FH64" s="154"/>
      <c r="FI64" s="154"/>
      <c r="FJ64" s="154"/>
      <c r="FK64" s="154"/>
      <c r="FL64" s="154"/>
      <c r="FM64" s="154"/>
      <c r="FN64" s="154"/>
      <c r="FO64" s="154"/>
      <c r="FP64" s="154"/>
      <c r="FQ64" s="154"/>
      <c r="FR64" s="154"/>
      <c r="FS64" s="154"/>
      <c r="FT64" s="154"/>
      <c r="FU64" s="154"/>
      <c r="FV64" s="154"/>
      <c r="FW64" s="154"/>
      <c r="FX64" s="154"/>
      <c r="FY64" s="154"/>
      <c r="FZ64" s="154"/>
      <c r="GA64" s="154"/>
      <c r="GB64" s="154"/>
      <c r="GC64" s="154"/>
      <c r="GD64" s="154"/>
      <c r="GE64" s="154"/>
      <c r="GF64" s="154"/>
      <c r="GG64" s="154"/>
      <c r="GH64" s="154"/>
      <c r="GI64" s="154"/>
      <c r="GJ64" s="154"/>
      <c r="GK64" s="154"/>
      <c r="GL64" s="154"/>
      <c r="GM64" s="154"/>
      <c r="GN64" s="154"/>
      <c r="GO64" s="154"/>
      <c r="GP64" s="154"/>
      <c r="GQ64" s="154"/>
      <c r="GR64" s="154"/>
      <c r="GS64" s="154"/>
      <c r="GT64" s="154"/>
      <c r="GU64" s="154"/>
      <c r="GV64" s="154"/>
      <c r="GW64" s="154"/>
      <c r="GX64" s="154"/>
      <c r="GY64" s="154"/>
      <c r="GZ64" s="154"/>
      <c r="HA64" s="154"/>
      <c r="HB64" s="154"/>
      <c r="HC64" s="154"/>
      <c r="HD64" s="154"/>
      <c r="HE64" s="154"/>
      <c r="HF64" s="154"/>
      <c r="HG64" s="154"/>
      <c r="HH64" s="154"/>
      <c r="HI64" s="154"/>
      <c r="HJ64" s="154"/>
      <c r="HK64" s="154"/>
      <c r="HL64" s="154"/>
      <c r="HM64" s="154"/>
      <c r="HN64" s="154"/>
      <c r="HO64" s="154"/>
      <c r="HP64" s="154"/>
      <c r="HQ64" s="154"/>
      <c r="HR64" s="154"/>
      <c r="HS64" s="154"/>
      <c r="HT64" s="154"/>
      <c r="HU64" s="154"/>
      <c r="HV64" s="154"/>
      <c r="HW64" s="154"/>
      <c r="HX64" s="154"/>
      <c r="HY64" s="154"/>
      <c r="HZ64" s="154"/>
      <c r="IA64" s="154"/>
      <c r="IB64" s="154"/>
      <c r="IC64" s="154"/>
      <c r="ID64" s="154"/>
      <c r="IE64" s="154"/>
      <c r="IF64" s="154"/>
      <c r="IG64" s="154"/>
      <c r="IH64" s="154"/>
      <c r="II64" s="154"/>
      <c r="IJ64" s="154"/>
      <c r="IK64" s="154"/>
      <c r="IL64" s="154"/>
      <c r="IM64" s="154"/>
      <c r="IN64" s="154"/>
      <c r="IO64" s="154"/>
      <c r="IP64" s="154"/>
      <c r="IQ64" s="154"/>
      <c r="IR64" s="154"/>
      <c r="IS64" s="154"/>
      <c r="IT64" s="154"/>
      <c r="IU64" s="154"/>
      <c r="IV64" s="154"/>
    </row>
    <row r="65" spans="1:256" ht="47.25">
      <c r="A65" s="151" t="s">
        <v>557</v>
      </c>
      <c r="B65" s="155" t="s">
        <v>916</v>
      </c>
      <c r="C65" s="149">
        <v>295.3</v>
      </c>
      <c r="D65" s="149"/>
      <c r="E65" s="134">
        <f t="shared" si="0"/>
        <v>295.3</v>
      </c>
    </row>
    <row r="66" spans="1:256" ht="47.25" hidden="1">
      <c r="A66" s="153" t="s">
        <v>545</v>
      </c>
      <c r="B66" s="152" t="s">
        <v>558</v>
      </c>
      <c r="C66" s="149"/>
      <c r="D66" s="149"/>
      <c r="E66" s="134">
        <f t="shared" si="0"/>
        <v>0</v>
      </c>
    </row>
    <row r="67" spans="1:256" ht="47.25">
      <c r="A67" s="148" t="s">
        <v>545</v>
      </c>
      <c r="B67" s="152" t="s">
        <v>917</v>
      </c>
      <c r="C67" s="149">
        <v>433.2</v>
      </c>
      <c r="D67" s="149"/>
      <c r="E67" s="134">
        <f t="shared" si="0"/>
        <v>433.2</v>
      </c>
    </row>
    <row r="68" spans="1:256" ht="63">
      <c r="A68" s="148" t="s">
        <v>559</v>
      </c>
      <c r="B68" s="152" t="s">
        <v>646</v>
      </c>
      <c r="C68" s="149">
        <v>3433.2</v>
      </c>
      <c r="D68" s="149"/>
      <c r="E68" s="134">
        <f t="shared" si="0"/>
        <v>3433.2</v>
      </c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  <c r="BT68" s="154"/>
      <c r="BU68" s="154"/>
      <c r="BV68" s="154"/>
      <c r="BW68" s="154"/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54"/>
      <c r="CW68" s="154"/>
      <c r="CX68" s="154"/>
      <c r="CY68" s="154"/>
      <c r="CZ68" s="154"/>
      <c r="DA68" s="154"/>
      <c r="DB68" s="154"/>
      <c r="DC68" s="154"/>
      <c r="DD68" s="154"/>
      <c r="DE68" s="154"/>
      <c r="DF68" s="154"/>
      <c r="DG68" s="154"/>
      <c r="DH68" s="154"/>
      <c r="DI68" s="154"/>
      <c r="DJ68" s="154"/>
      <c r="DK68" s="154"/>
      <c r="DL68" s="154"/>
      <c r="DM68" s="154"/>
      <c r="DN68" s="154"/>
      <c r="DO68" s="154"/>
      <c r="DP68" s="154"/>
      <c r="DQ68" s="154"/>
      <c r="DR68" s="154"/>
      <c r="DS68" s="154"/>
      <c r="DT68" s="154"/>
      <c r="DU68" s="154"/>
      <c r="DV68" s="154"/>
      <c r="DW68" s="154"/>
      <c r="DX68" s="154"/>
      <c r="DY68" s="154"/>
      <c r="DZ68" s="154"/>
      <c r="EA68" s="154"/>
      <c r="EB68" s="154"/>
      <c r="EC68" s="154"/>
      <c r="ED68" s="154"/>
      <c r="EE68" s="154"/>
      <c r="EF68" s="154"/>
      <c r="EG68" s="154"/>
      <c r="EH68" s="154"/>
      <c r="EI68" s="154"/>
      <c r="EJ68" s="154"/>
      <c r="EK68" s="154"/>
      <c r="EL68" s="154"/>
      <c r="EM68" s="154"/>
      <c r="EN68" s="154"/>
      <c r="EO68" s="154"/>
      <c r="EP68" s="154"/>
      <c r="EQ68" s="154"/>
      <c r="ER68" s="154"/>
      <c r="ES68" s="154"/>
      <c r="ET68" s="154"/>
      <c r="EU68" s="154"/>
      <c r="EV68" s="154"/>
      <c r="EW68" s="154"/>
      <c r="EX68" s="154"/>
      <c r="EY68" s="154"/>
      <c r="EZ68" s="154"/>
      <c r="FA68" s="154"/>
      <c r="FB68" s="154"/>
      <c r="FC68" s="154"/>
      <c r="FD68" s="154"/>
      <c r="FE68" s="154"/>
      <c r="FF68" s="154"/>
      <c r="FG68" s="154"/>
      <c r="FH68" s="154"/>
      <c r="FI68" s="154"/>
      <c r="FJ68" s="154"/>
      <c r="FK68" s="154"/>
      <c r="FL68" s="154"/>
      <c r="FM68" s="154"/>
      <c r="FN68" s="154"/>
      <c r="FO68" s="154"/>
      <c r="FP68" s="154"/>
      <c r="FQ68" s="154"/>
      <c r="FR68" s="154"/>
      <c r="FS68" s="154"/>
      <c r="FT68" s="154"/>
      <c r="FU68" s="154"/>
      <c r="FV68" s="154"/>
      <c r="FW68" s="154"/>
      <c r="FX68" s="154"/>
      <c r="FY68" s="154"/>
      <c r="FZ68" s="154"/>
      <c r="GA68" s="154"/>
      <c r="GB68" s="154"/>
      <c r="GC68" s="154"/>
      <c r="GD68" s="154"/>
      <c r="GE68" s="154"/>
      <c r="GF68" s="154"/>
      <c r="GG68" s="154"/>
      <c r="GH68" s="154"/>
      <c r="GI68" s="154"/>
      <c r="GJ68" s="154"/>
      <c r="GK68" s="154"/>
      <c r="GL68" s="154"/>
      <c r="GM68" s="154"/>
      <c r="GN68" s="154"/>
      <c r="GO68" s="154"/>
      <c r="GP68" s="154"/>
      <c r="GQ68" s="154"/>
      <c r="GR68" s="154"/>
      <c r="GS68" s="154"/>
      <c r="GT68" s="154"/>
      <c r="GU68" s="154"/>
      <c r="GV68" s="154"/>
      <c r="GW68" s="154"/>
      <c r="GX68" s="154"/>
      <c r="GY68" s="154"/>
      <c r="GZ68" s="154"/>
      <c r="HA68" s="154"/>
      <c r="HB68" s="154"/>
      <c r="HC68" s="154"/>
      <c r="HD68" s="154"/>
      <c r="HE68" s="154"/>
      <c r="HF68" s="154"/>
      <c r="HG68" s="154"/>
      <c r="HH68" s="154"/>
      <c r="HI68" s="154"/>
      <c r="HJ68" s="154"/>
      <c r="HK68" s="154"/>
      <c r="HL68" s="154"/>
      <c r="HM68" s="154"/>
      <c r="HN68" s="154"/>
      <c r="HO68" s="154"/>
      <c r="HP68" s="154"/>
      <c r="HQ68" s="154"/>
      <c r="HR68" s="154"/>
      <c r="HS68" s="154"/>
      <c r="HT68" s="154"/>
      <c r="HU68" s="154"/>
      <c r="HV68" s="154"/>
      <c r="HW68" s="154"/>
      <c r="HX68" s="154"/>
      <c r="HY68" s="154"/>
      <c r="HZ68" s="154"/>
      <c r="IA68" s="154"/>
      <c r="IB68" s="154"/>
      <c r="IC68" s="154"/>
      <c r="ID68" s="154"/>
      <c r="IE68" s="154"/>
      <c r="IF68" s="154"/>
      <c r="IG68" s="154"/>
      <c r="IH68" s="154"/>
      <c r="II68" s="154"/>
      <c r="IJ68" s="154"/>
      <c r="IK68" s="154"/>
      <c r="IL68" s="154"/>
      <c r="IM68" s="154"/>
      <c r="IN68" s="154"/>
      <c r="IO68" s="154"/>
      <c r="IP68" s="154"/>
      <c r="IQ68" s="154"/>
      <c r="IR68" s="154"/>
      <c r="IS68" s="154"/>
      <c r="IT68" s="154"/>
      <c r="IU68" s="154"/>
      <c r="IV68" s="154"/>
    </row>
    <row r="69" spans="1:256" ht="63">
      <c r="A69" s="148" t="s">
        <v>545</v>
      </c>
      <c r="B69" s="152" t="s">
        <v>560</v>
      </c>
      <c r="C69" s="149">
        <v>393.9</v>
      </c>
      <c r="D69" s="149"/>
      <c r="E69" s="134">
        <f t="shared" si="0"/>
        <v>393.9</v>
      </c>
    </row>
    <row r="70" spans="1:256" ht="47.25">
      <c r="A70" s="148" t="s">
        <v>545</v>
      </c>
      <c r="B70" s="152" t="s">
        <v>918</v>
      </c>
      <c r="C70" s="149">
        <v>64.3</v>
      </c>
      <c r="D70" s="149"/>
      <c r="E70" s="134">
        <f t="shared" si="0"/>
        <v>64.3</v>
      </c>
    </row>
    <row r="71" spans="1:256" ht="150">
      <c r="A71" s="151" t="s">
        <v>561</v>
      </c>
      <c r="B71" s="156" t="s">
        <v>919</v>
      </c>
      <c r="C71" s="149">
        <v>19506.900000000001</v>
      </c>
      <c r="D71" s="149"/>
      <c r="E71" s="134">
        <f t="shared" si="0"/>
        <v>19506.900000000001</v>
      </c>
    </row>
    <row r="72" spans="1:256" ht="78.75">
      <c r="A72" s="148" t="s">
        <v>545</v>
      </c>
      <c r="B72" s="152" t="s">
        <v>562</v>
      </c>
      <c r="C72" s="149">
        <v>1190.5999999999999</v>
      </c>
      <c r="D72" s="149"/>
      <c r="E72" s="134">
        <f t="shared" si="0"/>
        <v>1190.5999999999999</v>
      </c>
    </row>
    <row r="73" spans="1:256" ht="47.25" hidden="1">
      <c r="A73" s="148" t="s">
        <v>607</v>
      </c>
      <c r="B73" s="150" t="s">
        <v>564</v>
      </c>
      <c r="C73" s="149"/>
      <c r="D73" s="149"/>
      <c r="E73" s="134">
        <f t="shared" si="0"/>
        <v>0</v>
      </c>
    </row>
    <row r="74" spans="1:256" ht="94.5">
      <c r="A74" s="148" t="s">
        <v>922</v>
      </c>
      <c r="B74" s="150" t="s">
        <v>923</v>
      </c>
      <c r="C74" s="149">
        <v>132</v>
      </c>
      <c r="D74" s="149"/>
      <c r="E74" s="134">
        <f t="shared" si="0"/>
        <v>132</v>
      </c>
    </row>
    <row r="75" spans="1:256" s="445" customFormat="1">
      <c r="A75" s="448" t="s">
        <v>920</v>
      </c>
      <c r="B75" s="441" t="s">
        <v>921</v>
      </c>
      <c r="C75" s="442">
        <f>SUM(C76:C77)</f>
        <v>949</v>
      </c>
      <c r="D75" s="442">
        <f>SUM(D76:D77)</f>
        <v>0</v>
      </c>
      <c r="E75" s="449">
        <f t="shared" si="0"/>
        <v>949</v>
      </c>
    </row>
    <row r="76" spans="1:256" ht="94.5">
      <c r="A76" s="151" t="s">
        <v>565</v>
      </c>
      <c r="B76" s="150" t="s">
        <v>566</v>
      </c>
      <c r="C76" s="149">
        <v>949</v>
      </c>
      <c r="D76" s="149"/>
      <c r="E76" s="134">
        <f t="shared" si="0"/>
        <v>949</v>
      </c>
    </row>
    <row r="77" spans="1:256" ht="31.5">
      <c r="A77" s="151" t="s">
        <v>567</v>
      </c>
      <c r="B77" s="152" t="s">
        <v>568</v>
      </c>
      <c r="C77" s="149"/>
      <c r="D77" s="149"/>
      <c r="E77" s="130">
        <f t="shared" si="0"/>
        <v>0</v>
      </c>
    </row>
    <row r="78" spans="1:256">
      <c r="A78" s="474" t="s">
        <v>569</v>
      </c>
      <c r="B78" s="475"/>
      <c r="C78" s="237">
        <f>C14+C41</f>
        <v>390713.9</v>
      </c>
      <c r="D78" s="238">
        <f>D14+D41</f>
        <v>364.755</v>
      </c>
      <c r="E78" s="238">
        <f>E14+E41</f>
        <v>391078.65500000003</v>
      </c>
    </row>
    <row r="79" spans="1:256">
      <c r="A79" s="239">
        <v>363047.9</v>
      </c>
      <c r="B79" s="240"/>
      <c r="C79" s="157"/>
    </row>
    <row r="80" spans="1:256">
      <c r="A80" s="241">
        <f>A79-C41</f>
        <v>-949</v>
      </c>
      <c r="B80" s="240"/>
      <c r="C80" s="242"/>
    </row>
    <row r="81" spans="1:2">
      <c r="A81" s="239"/>
      <c r="B81" s="240"/>
    </row>
    <row r="82" spans="1:2">
      <c r="A82" s="239"/>
      <c r="B82" s="240"/>
    </row>
    <row r="83" spans="1:2">
      <c r="A83" s="239"/>
      <c r="B83" s="240"/>
    </row>
    <row r="84" spans="1:2">
      <c r="A84" s="239"/>
      <c r="B84" s="240"/>
    </row>
    <row r="85" spans="1:2">
      <c r="A85" s="239"/>
      <c r="B85" s="240"/>
    </row>
    <row r="86" spans="1:2">
      <c r="A86" s="239"/>
      <c r="B86" s="240"/>
    </row>
    <row r="87" spans="1:2">
      <c r="A87" s="239"/>
      <c r="B87" s="240"/>
    </row>
    <row r="88" spans="1:2">
      <c r="A88" s="239"/>
      <c r="B88" s="240"/>
    </row>
    <row r="89" spans="1:2">
      <c r="A89" s="239"/>
      <c r="B89" s="240"/>
    </row>
    <row r="90" spans="1:2">
      <c r="A90" s="239"/>
      <c r="B90" s="240"/>
    </row>
  </sheetData>
  <mergeCells count="9">
    <mergeCell ref="A8:E8"/>
    <mergeCell ref="B11:C11"/>
    <mergeCell ref="A78:B78"/>
    <mergeCell ref="A1:E1"/>
    <mergeCell ref="A2:E2"/>
    <mergeCell ref="A3:E3"/>
    <mergeCell ref="A4:E4"/>
    <mergeCell ref="B5:E5"/>
    <mergeCell ref="A7:E7"/>
  </mergeCells>
  <pageMargins left="0.78740157480314965" right="0.39370078740157483" top="0.27559055118110237" bottom="0.18" header="0.51181102362204722" footer="0.3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88"/>
  <sheetViews>
    <sheetView view="pageBreakPreview" zoomScaleNormal="75" zoomScaleSheetLayoutView="100" workbookViewId="0">
      <selection activeCell="H14" sqref="H14"/>
    </sheetView>
  </sheetViews>
  <sheetFormatPr defaultRowHeight="15.75"/>
  <cols>
    <col min="1" max="1" width="30.7109375" style="119" customWidth="1"/>
    <col min="2" max="2" width="64.28515625" style="159" customWidth="1"/>
    <col min="3" max="3" width="18.5703125" style="158" customWidth="1"/>
    <col min="4" max="5" width="8.5703125" style="244" hidden="1" customWidth="1"/>
    <col min="6" max="6" width="24.140625" style="116" customWidth="1"/>
    <col min="7" max="7" width="14.7109375" style="116" customWidth="1"/>
    <col min="8" max="8" width="9.85546875" style="116" bestFit="1" customWidth="1"/>
    <col min="9" max="256" width="9.140625" style="116"/>
    <col min="257" max="257" width="30.7109375" style="116" customWidth="1"/>
    <col min="258" max="258" width="64.28515625" style="116" customWidth="1"/>
    <col min="259" max="259" width="18.5703125" style="116" customWidth="1"/>
    <col min="260" max="261" width="0" style="116" hidden="1" customWidth="1"/>
    <col min="262" max="262" width="24.140625" style="116" customWidth="1"/>
    <col min="263" max="263" width="14.7109375" style="116" customWidth="1"/>
    <col min="264" max="264" width="9.85546875" style="116" bestFit="1" customWidth="1"/>
    <col min="265" max="512" width="9.140625" style="116"/>
    <col min="513" max="513" width="30.7109375" style="116" customWidth="1"/>
    <col min="514" max="514" width="64.28515625" style="116" customWidth="1"/>
    <col min="515" max="515" width="18.5703125" style="116" customWidth="1"/>
    <col min="516" max="517" width="0" style="116" hidden="1" customWidth="1"/>
    <col min="518" max="518" width="24.140625" style="116" customWidth="1"/>
    <col min="519" max="519" width="14.7109375" style="116" customWidth="1"/>
    <col min="520" max="520" width="9.85546875" style="116" bestFit="1" customWidth="1"/>
    <col min="521" max="768" width="9.140625" style="116"/>
    <col min="769" max="769" width="30.7109375" style="116" customWidth="1"/>
    <col min="770" max="770" width="64.28515625" style="116" customWidth="1"/>
    <col min="771" max="771" width="18.5703125" style="116" customWidth="1"/>
    <col min="772" max="773" width="0" style="116" hidden="1" customWidth="1"/>
    <col min="774" max="774" width="24.140625" style="116" customWidth="1"/>
    <col min="775" max="775" width="14.7109375" style="116" customWidth="1"/>
    <col min="776" max="776" width="9.85546875" style="116" bestFit="1" customWidth="1"/>
    <col min="777" max="1024" width="9.140625" style="116"/>
    <col min="1025" max="1025" width="30.7109375" style="116" customWidth="1"/>
    <col min="1026" max="1026" width="64.28515625" style="116" customWidth="1"/>
    <col min="1027" max="1027" width="18.5703125" style="116" customWidth="1"/>
    <col min="1028" max="1029" width="0" style="116" hidden="1" customWidth="1"/>
    <col min="1030" max="1030" width="24.140625" style="116" customWidth="1"/>
    <col min="1031" max="1031" width="14.7109375" style="116" customWidth="1"/>
    <col min="1032" max="1032" width="9.85546875" style="116" bestFit="1" customWidth="1"/>
    <col min="1033" max="1280" width="9.140625" style="116"/>
    <col min="1281" max="1281" width="30.7109375" style="116" customWidth="1"/>
    <col min="1282" max="1282" width="64.28515625" style="116" customWidth="1"/>
    <col min="1283" max="1283" width="18.5703125" style="116" customWidth="1"/>
    <col min="1284" max="1285" width="0" style="116" hidden="1" customWidth="1"/>
    <col min="1286" max="1286" width="24.140625" style="116" customWidth="1"/>
    <col min="1287" max="1287" width="14.7109375" style="116" customWidth="1"/>
    <col min="1288" max="1288" width="9.85546875" style="116" bestFit="1" customWidth="1"/>
    <col min="1289" max="1536" width="9.140625" style="116"/>
    <col min="1537" max="1537" width="30.7109375" style="116" customWidth="1"/>
    <col min="1538" max="1538" width="64.28515625" style="116" customWidth="1"/>
    <col min="1539" max="1539" width="18.5703125" style="116" customWidth="1"/>
    <col min="1540" max="1541" width="0" style="116" hidden="1" customWidth="1"/>
    <col min="1542" max="1542" width="24.140625" style="116" customWidth="1"/>
    <col min="1543" max="1543" width="14.7109375" style="116" customWidth="1"/>
    <col min="1544" max="1544" width="9.85546875" style="116" bestFit="1" customWidth="1"/>
    <col min="1545" max="1792" width="9.140625" style="116"/>
    <col min="1793" max="1793" width="30.7109375" style="116" customWidth="1"/>
    <col min="1794" max="1794" width="64.28515625" style="116" customWidth="1"/>
    <col min="1795" max="1795" width="18.5703125" style="116" customWidth="1"/>
    <col min="1796" max="1797" width="0" style="116" hidden="1" customWidth="1"/>
    <col min="1798" max="1798" width="24.140625" style="116" customWidth="1"/>
    <col min="1799" max="1799" width="14.7109375" style="116" customWidth="1"/>
    <col min="1800" max="1800" width="9.85546875" style="116" bestFit="1" customWidth="1"/>
    <col min="1801" max="2048" width="9.140625" style="116"/>
    <col min="2049" max="2049" width="30.7109375" style="116" customWidth="1"/>
    <col min="2050" max="2050" width="64.28515625" style="116" customWidth="1"/>
    <col min="2051" max="2051" width="18.5703125" style="116" customWidth="1"/>
    <col min="2052" max="2053" width="0" style="116" hidden="1" customWidth="1"/>
    <col min="2054" max="2054" width="24.140625" style="116" customWidth="1"/>
    <col min="2055" max="2055" width="14.7109375" style="116" customWidth="1"/>
    <col min="2056" max="2056" width="9.85546875" style="116" bestFit="1" customWidth="1"/>
    <col min="2057" max="2304" width="9.140625" style="116"/>
    <col min="2305" max="2305" width="30.7109375" style="116" customWidth="1"/>
    <col min="2306" max="2306" width="64.28515625" style="116" customWidth="1"/>
    <col min="2307" max="2307" width="18.5703125" style="116" customWidth="1"/>
    <col min="2308" max="2309" width="0" style="116" hidden="1" customWidth="1"/>
    <col min="2310" max="2310" width="24.140625" style="116" customWidth="1"/>
    <col min="2311" max="2311" width="14.7109375" style="116" customWidth="1"/>
    <col min="2312" max="2312" width="9.85546875" style="116" bestFit="1" customWidth="1"/>
    <col min="2313" max="2560" width="9.140625" style="116"/>
    <col min="2561" max="2561" width="30.7109375" style="116" customWidth="1"/>
    <col min="2562" max="2562" width="64.28515625" style="116" customWidth="1"/>
    <col min="2563" max="2563" width="18.5703125" style="116" customWidth="1"/>
    <col min="2564" max="2565" width="0" style="116" hidden="1" customWidth="1"/>
    <col min="2566" max="2566" width="24.140625" style="116" customWidth="1"/>
    <col min="2567" max="2567" width="14.7109375" style="116" customWidth="1"/>
    <col min="2568" max="2568" width="9.85546875" style="116" bestFit="1" customWidth="1"/>
    <col min="2569" max="2816" width="9.140625" style="116"/>
    <col min="2817" max="2817" width="30.7109375" style="116" customWidth="1"/>
    <col min="2818" max="2818" width="64.28515625" style="116" customWidth="1"/>
    <col min="2819" max="2819" width="18.5703125" style="116" customWidth="1"/>
    <col min="2820" max="2821" width="0" style="116" hidden="1" customWidth="1"/>
    <col min="2822" max="2822" width="24.140625" style="116" customWidth="1"/>
    <col min="2823" max="2823" width="14.7109375" style="116" customWidth="1"/>
    <col min="2824" max="2824" width="9.85546875" style="116" bestFit="1" customWidth="1"/>
    <col min="2825" max="3072" width="9.140625" style="116"/>
    <col min="3073" max="3073" width="30.7109375" style="116" customWidth="1"/>
    <col min="3074" max="3074" width="64.28515625" style="116" customWidth="1"/>
    <col min="3075" max="3075" width="18.5703125" style="116" customWidth="1"/>
    <col min="3076" max="3077" width="0" style="116" hidden="1" customWidth="1"/>
    <col min="3078" max="3078" width="24.140625" style="116" customWidth="1"/>
    <col min="3079" max="3079" width="14.7109375" style="116" customWidth="1"/>
    <col min="3080" max="3080" width="9.85546875" style="116" bestFit="1" customWidth="1"/>
    <col min="3081" max="3328" width="9.140625" style="116"/>
    <col min="3329" max="3329" width="30.7109375" style="116" customWidth="1"/>
    <col min="3330" max="3330" width="64.28515625" style="116" customWidth="1"/>
    <col min="3331" max="3331" width="18.5703125" style="116" customWidth="1"/>
    <col min="3332" max="3333" width="0" style="116" hidden="1" customWidth="1"/>
    <col min="3334" max="3334" width="24.140625" style="116" customWidth="1"/>
    <col min="3335" max="3335" width="14.7109375" style="116" customWidth="1"/>
    <col min="3336" max="3336" width="9.85546875" style="116" bestFit="1" customWidth="1"/>
    <col min="3337" max="3584" width="9.140625" style="116"/>
    <col min="3585" max="3585" width="30.7109375" style="116" customWidth="1"/>
    <col min="3586" max="3586" width="64.28515625" style="116" customWidth="1"/>
    <col min="3587" max="3587" width="18.5703125" style="116" customWidth="1"/>
    <col min="3588" max="3589" width="0" style="116" hidden="1" customWidth="1"/>
    <col min="3590" max="3590" width="24.140625" style="116" customWidth="1"/>
    <col min="3591" max="3591" width="14.7109375" style="116" customWidth="1"/>
    <col min="3592" max="3592" width="9.85546875" style="116" bestFit="1" customWidth="1"/>
    <col min="3593" max="3840" width="9.140625" style="116"/>
    <col min="3841" max="3841" width="30.7109375" style="116" customWidth="1"/>
    <col min="3842" max="3842" width="64.28515625" style="116" customWidth="1"/>
    <col min="3843" max="3843" width="18.5703125" style="116" customWidth="1"/>
    <col min="3844" max="3845" width="0" style="116" hidden="1" customWidth="1"/>
    <col min="3846" max="3846" width="24.140625" style="116" customWidth="1"/>
    <col min="3847" max="3847" width="14.7109375" style="116" customWidth="1"/>
    <col min="3848" max="3848" width="9.85546875" style="116" bestFit="1" customWidth="1"/>
    <col min="3849" max="4096" width="9.140625" style="116"/>
    <col min="4097" max="4097" width="30.7109375" style="116" customWidth="1"/>
    <col min="4098" max="4098" width="64.28515625" style="116" customWidth="1"/>
    <col min="4099" max="4099" width="18.5703125" style="116" customWidth="1"/>
    <col min="4100" max="4101" width="0" style="116" hidden="1" customWidth="1"/>
    <col min="4102" max="4102" width="24.140625" style="116" customWidth="1"/>
    <col min="4103" max="4103" width="14.7109375" style="116" customWidth="1"/>
    <col min="4104" max="4104" width="9.85546875" style="116" bestFit="1" customWidth="1"/>
    <col min="4105" max="4352" width="9.140625" style="116"/>
    <col min="4353" max="4353" width="30.7109375" style="116" customWidth="1"/>
    <col min="4354" max="4354" width="64.28515625" style="116" customWidth="1"/>
    <col min="4355" max="4355" width="18.5703125" style="116" customWidth="1"/>
    <col min="4356" max="4357" width="0" style="116" hidden="1" customWidth="1"/>
    <col min="4358" max="4358" width="24.140625" style="116" customWidth="1"/>
    <col min="4359" max="4359" width="14.7109375" style="116" customWidth="1"/>
    <col min="4360" max="4360" width="9.85546875" style="116" bestFit="1" customWidth="1"/>
    <col min="4361" max="4608" width="9.140625" style="116"/>
    <col min="4609" max="4609" width="30.7109375" style="116" customWidth="1"/>
    <col min="4610" max="4610" width="64.28515625" style="116" customWidth="1"/>
    <col min="4611" max="4611" width="18.5703125" style="116" customWidth="1"/>
    <col min="4612" max="4613" width="0" style="116" hidden="1" customWidth="1"/>
    <col min="4614" max="4614" width="24.140625" style="116" customWidth="1"/>
    <col min="4615" max="4615" width="14.7109375" style="116" customWidth="1"/>
    <col min="4616" max="4616" width="9.85546875" style="116" bestFit="1" customWidth="1"/>
    <col min="4617" max="4864" width="9.140625" style="116"/>
    <col min="4865" max="4865" width="30.7109375" style="116" customWidth="1"/>
    <col min="4866" max="4866" width="64.28515625" style="116" customWidth="1"/>
    <col min="4867" max="4867" width="18.5703125" style="116" customWidth="1"/>
    <col min="4868" max="4869" width="0" style="116" hidden="1" customWidth="1"/>
    <col min="4870" max="4870" width="24.140625" style="116" customWidth="1"/>
    <col min="4871" max="4871" width="14.7109375" style="116" customWidth="1"/>
    <col min="4872" max="4872" width="9.85546875" style="116" bestFit="1" customWidth="1"/>
    <col min="4873" max="5120" width="9.140625" style="116"/>
    <col min="5121" max="5121" width="30.7109375" style="116" customWidth="1"/>
    <col min="5122" max="5122" width="64.28515625" style="116" customWidth="1"/>
    <col min="5123" max="5123" width="18.5703125" style="116" customWidth="1"/>
    <col min="5124" max="5125" width="0" style="116" hidden="1" customWidth="1"/>
    <col min="5126" max="5126" width="24.140625" style="116" customWidth="1"/>
    <col min="5127" max="5127" width="14.7109375" style="116" customWidth="1"/>
    <col min="5128" max="5128" width="9.85546875" style="116" bestFit="1" customWidth="1"/>
    <col min="5129" max="5376" width="9.140625" style="116"/>
    <col min="5377" max="5377" width="30.7109375" style="116" customWidth="1"/>
    <col min="5378" max="5378" width="64.28515625" style="116" customWidth="1"/>
    <col min="5379" max="5379" width="18.5703125" style="116" customWidth="1"/>
    <col min="5380" max="5381" width="0" style="116" hidden="1" customWidth="1"/>
    <col min="5382" max="5382" width="24.140625" style="116" customWidth="1"/>
    <col min="5383" max="5383" width="14.7109375" style="116" customWidth="1"/>
    <col min="5384" max="5384" width="9.85546875" style="116" bestFit="1" customWidth="1"/>
    <col min="5385" max="5632" width="9.140625" style="116"/>
    <col min="5633" max="5633" width="30.7109375" style="116" customWidth="1"/>
    <col min="5634" max="5634" width="64.28515625" style="116" customWidth="1"/>
    <col min="5635" max="5635" width="18.5703125" style="116" customWidth="1"/>
    <col min="5636" max="5637" width="0" style="116" hidden="1" customWidth="1"/>
    <col min="5638" max="5638" width="24.140625" style="116" customWidth="1"/>
    <col min="5639" max="5639" width="14.7109375" style="116" customWidth="1"/>
    <col min="5640" max="5640" width="9.85546875" style="116" bestFit="1" customWidth="1"/>
    <col min="5641" max="5888" width="9.140625" style="116"/>
    <col min="5889" max="5889" width="30.7109375" style="116" customWidth="1"/>
    <col min="5890" max="5890" width="64.28515625" style="116" customWidth="1"/>
    <col min="5891" max="5891" width="18.5703125" style="116" customWidth="1"/>
    <col min="5892" max="5893" width="0" style="116" hidden="1" customWidth="1"/>
    <col min="5894" max="5894" width="24.140625" style="116" customWidth="1"/>
    <col min="5895" max="5895" width="14.7109375" style="116" customWidth="1"/>
    <col min="5896" max="5896" width="9.85546875" style="116" bestFit="1" customWidth="1"/>
    <col min="5897" max="6144" width="9.140625" style="116"/>
    <col min="6145" max="6145" width="30.7109375" style="116" customWidth="1"/>
    <col min="6146" max="6146" width="64.28515625" style="116" customWidth="1"/>
    <col min="6147" max="6147" width="18.5703125" style="116" customWidth="1"/>
    <col min="6148" max="6149" width="0" style="116" hidden="1" customWidth="1"/>
    <col min="6150" max="6150" width="24.140625" style="116" customWidth="1"/>
    <col min="6151" max="6151" width="14.7109375" style="116" customWidth="1"/>
    <col min="6152" max="6152" width="9.85546875" style="116" bestFit="1" customWidth="1"/>
    <col min="6153" max="6400" width="9.140625" style="116"/>
    <col min="6401" max="6401" width="30.7109375" style="116" customWidth="1"/>
    <col min="6402" max="6402" width="64.28515625" style="116" customWidth="1"/>
    <col min="6403" max="6403" width="18.5703125" style="116" customWidth="1"/>
    <col min="6404" max="6405" width="0" style="116" hidden="1" customWidth="1"/>
    <col min="6406" max="6406" width="24.140625" style="116" customWidth="1"/>
    <col min="6407" max="6407" width="14.7109375" style="116" customWidth="1"/>
    <col min="6408" max="6408" width="9.85546875" style="116" bestFit="1" customWidth="1"/>
    <col min="6409" max="6656" width="9.140625" style="116"/>
    <col min="6657" max="6657" width="30.7109375" style="116" customWidth="1"/>
    <col min="6658" max="6658" width="64.28515625" style="116" customWidth="1"/>
    <col min="6659" max="6659" width="18.5703125" style="116" customWidth="1"/>
    <col min="6660" max="6661" width="0" style="116" hidden="1" customWidth="1"/>
    <col min="6662" max="6662" width="24.140625" style="116" customWidth="1"/>
    <col min="6663" max="6663" width="14.7109375" style="116" customWidth="1"/>
    <col min="6664" max="6664" width="9.85546875" style="116" bestFit="1" customWidth="1"/>
    <col min="6665" max="6912" width="9.140625" style="116"/>
    <col min="6913" max="6913" width="30.7109375" style="116" customWidth="1"/>
    <col min="6914" max="6914" width="64.28515625" style="116" customWidth="1"/>
    <col min="6915" max="6915" width="18.5703125" style="116" customWidth="1"/>
    <col min="6916" max="6917" width="0" style="116" hidden="1" customWidth="1"/>
    <col min="6918" max="6918" width="24.140625" style="116" customWidth="1"/>
    <col min="6919" max="6919" width="14.7109375" style="116" customWidth="1"/>
    <col min="6920" max="6920" width="9.85546875" style="116" bestFit="1" customWidth="1"/>
    <col min="6921" max="7168" width="9.140625" style="116"/>
    <col min="7169" max="7169" width="30.7109375" style="116" customWidth="1"/>
    <col min="7170" max="7170" width="64.28515625" style="116" customWidth="1"/>
    <col min="7171" max="7171" width="18.5703125" style="116" customWidth="1"/>
    <col min="7172" max="7173" width="0" style="116" hidden="1" customWidth="1"/>
    <col min="7174" max="7174" width="24.140625" style="116" customWidth="1"/>
    <col min="7175" max="7175" width="14.7109375" style="116" customWidth="1"/>
    <col min="7176" max="7176" width="9.85546875" style="116" bestFit="1" customWidth="1"/>
    <col min="7177" max="7424" width="9.140625" style="116"/>
    <col min="7425" max="7425" width="30.7109375" style="116" customWidth="1"/>
    <col min="7426" max="7426" width="64.28515625" style="116" customWidth="1"/>
    <col min="7427" max="7427" width="18.5703125" style="116" customWidth="1"/>
    <col min="7428" max="7429" width="0" style="116" hidden="1" customWidth="1"/>
    <col min="7430" max="7430" width="24.140625" style="116" customWidth="1"/>
    <col min="7431" max="7431" width="14.7109375" style="116" customWidth="1"/>
    <col min="7432" max="7432" width="9.85546875" style="116" bestFit="1" customWidth="1"/>
    <col min="7433" max="7680" width="9.140625" style="116"/>
    <col min="7681" max="7681" width="30.7109375" style="116" customWidth="1"/>
    <col min="7682" max="7682" width="64.28515625" style="116" customWidth="1"/>
    <col min="7683" max="7683" width="18.5703125" style="116" customWidth="1"/>
    <col min="7684" max="7685" width="0" style="116" hidden="1" customWidth="1"/>
    <col min="7686" max="7686" width="24.140625" style="116" customWidth="1"/>
    <col min="7687" max="7687" width="14.7109375" style="116" customWidth="1"/>
    <col min="7688" max="7688" width="9.85546875" style="116" bestFit="1" customWidth="1"/>
    <col min="7689" max="7936" width="9.140625" style="116"/>
    <col min="7937" max="7937" width="30.7109375" style="116" customWidth="1"/>
    <col min="7938" max="7938" width="64.28515625" style="116" customWidth="1"/>
    <col min="7939" max="7939" width="18.5703125" style="116" customWidth="1"/>
    <col min="7940" max="7941" width="0" style="116" hidden="1" customWidth="1"/>
    <col min="7942" max="7942" width="24.140625" style="116" customWidth="1"/>
    <col min="7943" max="7943" width="14.7109375" style="116" customWidth="1"/>
    <col min="7944" max="7944" width="9.85546875" style="116" bestFit="1" customWidth="1"/>
    <col min="7945" max="8192" width="9.140625" style="116"/>
    <col min="8193" max="8193" width="30.7109375" style="116" customWidth="1"/>
    <col min="8194" max="8194" width="64.28515625" style="116" customWidth="1"/>
    <col min="8195" max="8195" width="18.5703125" style="116" customWidth="1"/>
    <col min="8196" max="8197" width="0" style="116" hidden="1" customWidth="1"/>
    <col min="8198" max="8198" width="24.140625" style="116" customWidth="1"/>
    <col min="8199" max="8199" width="14.7109375" style="116" customWidth="1"/>
    <col min="8200" max="8200" width="9.85546875" style="116" bestFit="1" customWidth="1"/>
    <col min="8201" max="8448" width="9.140625" style="116"/>
    <col min="8449" max="8449" width="30.7109375" style="116" customWidth="1"/>
    <col min="8450" max="8450" width="64.28515625" style="116" customWidth="1"/>
    <col min="8451" max="8451" width="18.5703125" style="116" customWidth="1"/>
    <col min="8452" max="8453" width="0" style="116" hidden="1" customWidth="1"/>
    <col min="8454" max="8454" width="24.140625" style="116" customWidth="1"/>
    <col min="8455" max="8455" width="14.7109375" style="116" customWidth="1"/>
    <col min="8456" max="8456" width="9.85546875" style="116" bestFit="1" customWidth="1"/>
    <col min="8457" max="8704" width="9.140625" style="116"/>
    <col min="8705" max="8705" width="30.7109375" style="116" customWidth="1"/>
    <col min="8706" max="8706" width="64.28515625" style="116" customWidth="1"/>
    <col min="8707" max="8707" width="18.5703125" style="116" customWidth="1"/>
    <col min="8708" max="8709" width="0" style="116" hidden="1" customWidth="1"/>
    <col min="8710" max="8710" width="24.140625" style="116" customWidth="1"/>
    <col min="8711" max="8711" width="14.7109375" style="116" customWidth="1"/>
    <col min="8712" max="8712" width="9.85546875" style="116" bestFit="1" customWidth="1"/>
    <col min="8713" max="8960" width="9.140625" style="116"/>
    <col min="8961" max="8961" width="30.7109375" style="116" customWidth="1"/>
    <col min="8962" max="8962" width="64.28515625" style="116" customWidth="1"/>
    <col min="8963" max="8963" width="18.5703125" style="116" customWidth="1"/>
    <col min="8964" max="8965" width="0" style="116" hidden="1" customWidth="1"/>
    <col min="8966" max="8966" width="24.140625" style="116" customWidth="1"/>
    <col min="8967" max="8967" width="14.7109375" style="116" customWidth="1"/>
    <col min="8968" max="8968" width="9.85546875" style="116" bestFit="1" customWidth="1"/>
    <col min="8969" max="9216" width="9.140625" style="116"/>
    <col min="9217" max="9217" width="30.7109375" style="116" customWidth="1"/>
    <col min="9218" max="9218" width="64.28515625" style="116" customWidth="1"/>
    <col min="9219" max="9219" width="18.5703125" style="116" customWidth="1"/>
    <col min="9220" max="9221" width="0" style="116" hidden="1" customWidth="1"/>
    <col min="9222" max="9222" width="24.140625" style="116" customWidth="1"/>
    <col min="9223" max="9223" width="14.7109375" style="116" customWidth="1"/>
    <col min="9224" max="9224" width="9.85546875" style="116" bestFit="1" customWidth="1"/>
    <col min="9225" max="9472" width="9.140625" style="116"/>
    <col min="9473" max="9473" width="30.7109375" style="116" customWidth="1"/>
    <col min="9474" max="9474" width="64.28515625" style="116" customWidth="1"/>
    <col min="9475" max="9475" width="18.5703125" style="116" customWidth="1"/>
    <col min="9476" max="9477" width="0" style="116" hidden="1" customWidth="1"/>
    <col min="9478" max="9478" width="24.140625" style="116" customWidth="1"/>
    <col min="9479" max="9479" width="14.7109375" style="116" customWidth="1"/>
    <col min="9480" max="9480" width="9.85546875" style="116" bestFit="1" customWidth="1"/>
    <col min="9481" max="9728" width="9.140625" style="116"/>
    <col min="9729" max="9729" width="30.7109375" style="116" customWidth="1"/>
    <col min="9730" max="9730" width="64.28515625" style="116" customWidth="1"/>
    <col min="9731" max="9731" width="18.5703125" style="116" customWidth="1"/>
    <col min="9732" max="9733" width="0" style="116" hidden="1" customWidth="1"/>
    <col min="9734" max="9734" width="24.140625" style="116" customWidth="1"/>
    <col min="9735" max="9735" width="14.7109375" style="116" customWidth="1"/>
    <col min="9736" max="9736" width="9.85546875" style="116" bestFit="1" customWidth="1"/>
    <col min="9737" max="9984" width="9.140625" style="116"/>
    <col min="9985" max="9985" width="30.7109375" style="116" customWidth="1"/>
    <col min="9986" max="9986" width="64.28515625" style="116" customWidth="1"/>
    <col min="9987" max="9987" width="18.5703125" style="116" customWidth="1"/>
    <col min="9988" max="9989" width="0" style="116" hidden="1" customWidth="1"/>
    <col min="9990" max="9990" width="24.140625" style="116" customWidth="1"/>
    <col min="9991" max="9991" width="14.7109375" style="116" customWidth="1"/>
    <col min="9992" max="9992" width="9.85546875" style="116" bestFit="1" customWidth="1"/>
    <col min="9993" max="10240" width="9.140625" style="116"/>
    <col min="10241" max="10241" width="30.7109375" style="116" customWidth="1"/>
    <col min="10242" max="10242" width="64.28515625" style="116" customWidth="1"/>
    <col min="10243" max="10243" width="18.5703125" style="116" customWidth="1"/>
    <col min="10244" max="10245" width="0" style="116" hidden="1" customWidth="1"/>
    <col min="10246" max="10246" width="24.140625" style="116" customWidth="1"/>
    <col min="10247" max="10247" width="14.7109375" style="116" customWidth="1"/>
    <col min="10248" max="10248" width="9.85546875" style="116" bestFit="1" customWidth="1"/>
    <col min="10249" max="10496" width="9.140625" style="116"/>
    <col min="10497" max="10497" width="30.7109375" style="116" customWidth="1"/>
    <col min="10498" max="10498" width="64.28515625" style="116" customWidth="1"/>
    <col min="10499" max="10499" width="18.5703125" style="116" customWidth="1"/>
    <col min="10500" max="10501" width="0" style="116" hidden="1" customWidth="1"/>
    <col min="10502" max="10502" width="24.140625" style="116" customWidth="1"/>
    <col min="10503" max="10503" width="14.7109375" style="116" customWidth="1"/>
    <col min="10504" max="10504" width="9.85546875" style="116" bestFit="1" customWidth="1"/>
    <col min="10505" max="10752" width="9.140625" style="116"/>
    <col min="10753" max="10753" width="30.7109375" style="116" customWidth="1"/>
    <col min="10754" max="10754" width="64.28515625" style="116" customWidth="1"/>
    <col min="10755" max="10755" width="18.5703125" style="116" customWidth="1"/>
    <col min="10756" max="10757" width="0" style="116" hidden="1" customWidth="1"/>
    <col min="10758" max="10758" width="24.140625" style="116" customWidth="1"/>
    <col min="10759" max="10759" width="14.7109375" style="116" customWidth="1"/>
    <col min="10760" max="10760" width="9.85546875" style="116" bestFit="1" customWidth="1"/>
    <col min="10761" max="11008" width="9.140625" style="116"/>
    <col min="11009" max="11009" width="30.7109375" style="116" customWidth="1"/>
    <col min="11010" max="11010" width="64.28515625" style="116" customWidth="1"/>
    <col min="11011" max="11011" width="18.5703125" style="116" customWidth="1"/>
    <col min="11012" max="11013" width="0" style="116" hidden="1" customWidth="1"/>
    <col min="11014" max="11014" width="24.140625" style="116" customWidth="1"/>
    <col min="11015" max="11015" width="14.7109375" style="116" customWidth="1"/>
    <col min="11016" max="11016" width="9.85546875" style="116" bestFit="1" customWidth="1"/>
    <col min="11017" max="11264" width="9.140625" style="116"/>
    <col min="11265" max="11265" width="30.7109375" style="116" customWidth="1"/>
    <col min="11266" max="11266" width="64.28515625" style="116" customWidth="1"/>
    <col min="11267" max="11267" width="18.5703125" style="116" customWidth="1"/>
    <col min="11268" max="11269" width="0" style="116" hidden="1" customWidth="1"/>
    <col min="11270" max="11270" width="24.140625" style="116" customWidth="1"/>
    <col min="11271" max="11271" width="14.7109375" style="116" customWidth="1"/>
    <col min="11272" max="11272" width="9.85546875" style="116" bestFit="1" customWidth="1"/>
    <col min="11273" max="11520" width="9.140625" style="116"/>
    <col min="11521" max="11521" width="30.7109375" style="116" customWidth="1"/>
    <col min="11522" max="11522" width="64.28515625" style="116" customWidth="1"/>
    <col min="11523" max="11523" width="18.5703125" style="116" customWidth="1"/>
    <col min="11524" max="11525" width="0" style="116" hidden="1" customWidth="1"/>
    <col min="11526" max="11526" width="24.140625" style="116" customWidth="1"/>
    <col min="11527" max="11527" width="14.7109375" style="116" customWidth="1"/>
    <col min="11528" max="11528" width="9.85546875" style="116" bestFit="1" customWidth="1"/>
    <col min="11529" max="11776" width="9.140625" style="116"/>
    <col min="11777" max="11777" width="30.7109375" style="116" customWidth="1"/>
    <col min="11778" max="11778" width="64.28515625" style="116" customWidth="1"/>
    <col min="11779" max="11779" width="18.5703125" style="116" customWidth="1"/>
    <col min="11780" max="11781" width="0" style="116" hidden="1" customWidth="1"/>
    <col min="11782" max="11782" width="24.140625" style="116" customWidth="1"/>
    <col min="11783" max="11783" width="14.7109375" style="116" customWidth="1"/>
    <col min="11784" max="11784" width="9.85546875" style="116" bestFit="1" customWidth="1"/>
    <col min="11785" max="12032" width="9.140625" style="116"/>
    <col min="12033" max="12033" width="30.7109375" style="116" customWidth="1"/>
    <col min="12034" max="12034" width="64.28515625" style="116" customWidth="1"/>
    <col min="12035" max="12035" width="18.5703125" style="116" customWidth="1"/>
    <col min="12036" max="12037" width="0" style="116" hidden="1" customWidth="1"/>
    <col min="12038" max="12038" width="24.140625" style="116" customWidth="1"/>
    <col min="12039" max="12039" width="14.7109375" style="116" customWidth="1"/>
    <col min="12040" max="12040" width="9.85546875" style="116" bestFit="1" customWidth="1"/>
    <col min="12041" max="12288" width="9.140625" style="116"/>
    <col min="12289" max="12289" width="30.7109375" style="116" customWidth="1"/>
    <col min="12290" max="12290" width="64.28515625" style="116" customWidth="1"/>
    <col min="12291" max="12291" width="18.5703125" style="116" customWidth="1"/>
    <col min="12292" max="12293" width="0" style="116" hidden="1" customWidth="1"/>
    <col min="12294" max="12294" width="24.140625" style="116" customWidth="1"/>
    <col min="12295" max="12295" width="14.7109375" style="116" customWidth="1"/>
    <col min="12296" max="12296" width="9.85546875" style="116" bestFit="1" customWidth="1"/>
    <col min="12297" max="12544" width="9.140625" style="116"/>
    <col min="12545" max="12545" width="30.7109375" style="116" customWidth="1"/>
    <col min="12546" max="12546" width="64.28515625" style="116" customWidth="1"/>
    <col min="12547" max="12547" width="18.5703125" style="116" customWidth="1"/>
    <col min="12548" max="12549" width="0" style="116" hidden="1" customWidth="1"/>
    <col min="12550" max="12550" width="24.140625" style="116" customWidth="1"/>
    <col min="12551" max="12551" width="14.7109375" style="116" customWidth="1"/>
    <col min="12552" max="12552" width="9.85546875" style="116" bestFit="1" customWidth="1"/>
    <col min="12553" max="12800" width="9.140625" style="116"/>
    <col min="12801" max="12801" width="30.7109375" style="116" customWidth="1"/>
    <col min="12802" max="12802" width="64.28515625" style="116" customWidth="1"/>
    <col min="12803" max="12803" width="18.5703125" style="116" customWidth="1"/>
    <col min="12804" max="12805" width="0" style="116" hidden="1" customWidth="1"/>
    <col min="12806" max="12806" width="24.140625" style="116" customWidth="1"/>
    <col min="12807" max="12807" width="14.7109375" style="116" customWidth="1"/>
    <col min="12808" max="12808" width="9.85546875" style="116" bestFit="1" customWidth="1"/>
    <col min="12809" max="13056" width="9.140625" style="116"/>
    <col min="13057" max="13057" width="30.7109375" style="116" customWidth="1"/>
    <col min="13058" max="13058" width="64.28515625" style="116" customWidth="1"/>
    <col min="13059" max="13059" width="18.5703125" style="116" customWidth="1"/>
    <col min="13060" max="13061" width="0" style="116" hidden="1" customWidth="1"/>
    <col min="13062" max="13062" width="24.140625" style="116" customWidth="1"/>
    <col min="13063" max="13063" width="14.7109375" style="116" customWidth="1"/>
    <col min="13064" max="13064" width="9.85546875" style="116" bestFit="1" customWidth="1"/>
    <col min="13065" max="13312" width="9.140625" style="116"/>
    <col min="13313" max="13313" width="30.7109375" style="116" customWidth="1"/>
    <col min="13314" max="13314" width="64.28515625" style="116" customWidth="1"/>
    <col min="13315" max="13315" width="18.5703125" style="116" customWidth="1"/>
    <col min="13316" max="13317" width="0" style="116" hidden="1" customWidth="1"/>
    <col min="13318" max="13318" width="24.140625" style="116" customWidth="1"/>
    <col min="13319" max="13319" width="14.7109375" style="116" customWidth="1"/>
    <col min="13320" max="13320" width="9.85546875" style="116" bestFit="1" customWidth="1"/>
    <col min="13321" max="13568" width="9.140625" style="116"/>
    <col min="13569" max="13569" width="30.7109375" style="116" customWidth="1"/>
    <col min="13570" max="13570" width="64.28515625" style="116" customWidth="1"/>
    <col min="13571" max="13571" width="18.5703125" style="116" customWidth="1"/>
    <col min="13572" max="13573" width="0" style="116" hidden="1" customWidth="1"/>
    <col min="13574" max="13574" width="24.140625" style="116" customWidth="1"/>
    <col min="13575" max="13575" width="14.7109375" style="116" customWidth="1"/>
    <col min="13576" max="13576" width="9.85546875" style="116" bestFit="1" customWidth="1"/>
    <col min="13577" max="13824" width="9.140625" style="116"/>
    <col min="13825" max="13825" width="30.7109375" style="116" customWidth="1"/>
    <col min="13826" max="13826" width="64.28515625" style="116" customWidth="1"/>
    <col min="13827" max="13827" width="18.5703125" style="116" customWidth="1"/>
    <col min="13828" max="13829" width="0" style="116" hidden="1" customWidth="1"/>
    <col min="13830" max="13830" width="24.140625" style="116" customWidth="1"/>
    <col min="13831" max="13831" width="14.7109375" style="116" customWidth="1"/>
    <col min="13832" max="13832" width="9.85546875" style="116" bestFit="1" customWidth="1"/>
    <col min="13833" max="14080" width="9.140625" style="116"/>
    <col min="14081" max="14081" width="30.7109375" style="116" customWidth="1"/>
    <col min="14082" max="14082" width="64.28515625" style="116" customWidth="1"/>
    <col min="14083" max="14083" width="18.5703125" style="116" customWidth="1"/>
    <col min="14084" max="14085" width="0" style="116" hidden="1" customWidth="1"/>
    <col min="14086" max="14086" width="24.140625" style="116" customWidth="1"/>
    <col min="14087" max="14087" width="14.7109375" style="116" customWidth="1"/>
    <col min="14088" max="14088" width="9.85546875" style="116" bestFit="1" customWidth="1"/>
    <col min="14089" max="14336" width="9.140625" style="116"/>
    <col min="14337" max="14337" width="30.7109375" style="116" customWidth="1"/>
    <col min="14338" max="14338" width="64.28515625" style="116" customWidth="1"/>
    <col min="14339" max="14339" width="18.5703125" style="116" customWidth="1"/>
    <col min="14340" max="14341" width="0" style="116" hidden="1" customWidth="1"/>
    <col min="14342" max="14342" width="24.140625" style="116" customWidth="1"/>
    <col min="14343" max="14343" width="14.7109375" style="116" customWidth="1"/>
    <col min="14344" max="14344" width="9.85546875" style="116" bestFit="1" customWidth="1"/>
    <col min="14345" max="14592" width="9.140625" style="116"/>
    <col min="14593" max="14593" width="30.7109375" style="116" customWidth="1"/>
    <col min="14594" max="14594" width="64.28515625" style="116" customWidth="1"/>
    <col min="14595" max="14595" width="18.5703125" style="116" customWidth="1"/>
    <col min="14596" max="14597" width="0" style="116" hidden="1" customWidth="1"/>
    <col min="14598" max="14598" width="24.140625" style="116" customWidth="1"/>
    <col min="14599" max="14599" width="14.7109375" style="116" customWidth="1"/>
    <col min="14600" max="14600" width="9.85546875" style="116" bestFit="1" customWidth="1"/>
    <col min="14601" max="14848" width="9.140625" style="116"/>
    <col min="14849" max="14849" width="30.7109375" style="116" customWidth="1"/>
    <col min="14850" max="14850" width="64.28515625" style="116" customWidth="1"/>
    <col min="14851" max="14851" width="18.5703125" style="116" customWidth="1"/>
    <col min="14852" max="14853" width="0" style="116" hidden="1" customWidth="1"/>
    <col min="14854" max="14854" width="24.140625" style="116" customWidth="1"/>
    <col min="14855" max="14855" width="14.7109375" style="116" customWidth="1"/>
    <col min="14856" max="14856" width="9.85546875" style="116" bestFit="1" customWidth="1"/>
    <col min="14857" max="15104" width="9.140625" style="116"/>
    <col min="15105" max="15105" width="30.7109375" style="116" customWidth="1"/>
    <col min="15106" max="15106" width="64.28515625" style="116" customWidth="1"/>
    <col min="15107" max="15107" width="18.5703125" style="116" customWidth="1"/>
    <col min="15108" max="15109" width="0" style="116" hidden="1" customWidth="1"/>
    <col min="15110" max="15110" width="24.140625" style="116" customWidth="1"/>
    <col min="15111" max="15111" width="14.7109375" style="116" customWidth="1"/>
    <col min="15112" max="15112" width="9.85546875" style="116" bestFit="1" customWidth="1"/>
    <col min="15113" max="15360" width="9.140625" style="116"/>
    <col min="15361" max="15361" width="30.7109375" style="116" customWidth="1"/>
    <col min="15362" max="15362" width="64.28515625" style="116" customWidth="1"/>
    <col min="15363" max="15363" width="18.5703125" style="116" customWidth="1"/>
    <col min="15364" max="15365" width="0" style="116" hidden="1" customWidth="1"/>
    <col min="15366" max="15366" width="24.140625" style="116" customWidth="1"/>
    <col min="15367" max="15367" width="14.7109375" style="116" customWidth="1"/>
    <col min="15368" max="15368" width="9.85546875" style="116" bestFit="1" customWidth="1"/>
    <col min="15369" max="15616" width="9.140625" style="116"/>
    <col min="15617" max="15617" width="30.7109375" style="116" customWidth="1"/>
    <col min="15618" max="15618" width="64.28515625" style="116" customWidth="1"/>
    <col min="15619" max="15619" width="18.5703125" style="116" customWidth="1"/>
    <col min="15620" max="15621" width="0" style="116" hidden="1" customWidth="1"/>
    <col min="15622" max="15622" width="24.140625" style="116" customWidth="1"/>
    <col min="15623" max="15623" width="14.7109375" style="116" customWidth="1"/>
    <col min="15624" max="15624" width="9.85546875" style="116" bestFit="1" customWidth="1"/>
    <col min="15625" max="15872" width="9.140625" style="116"/>
    <col min="15873" max="15873" width="30.7109375" style="116" customWidth="1"/>
    <col min="15874" max="15874" width="64.28515625" style="116" customWidth="1"/>
    <col min="15875" max="15875" width="18.5703125" style="116" customWidth="1"/>
    <col min="15876" max="15877" width="0" style="116" hidden="1" customWidth="1"/>
    <col min="15878" max="15878" width="24.140625" style="116" customWidth="1"/>
    <col min="15879" max="15879" width="14.7109375" style="116" customWidth="1"/>
    <col min="15880" max="15880" width="9.85546875" style="116" bestFit="1" customWidth="1"/>
    <col min="15881" max="16128" width="9.140625" style="116"/>
    <col min="16129" max="16129" width="30.7109375" style="116" customWidth="1"/>
    <col min="16130" max="16130" width="64.28515625" style="116" customWidth="1"/>
    <col min="16131" max="16131" width="18.5703125" style="116" customWidth="1"/>
    <col min="16132" max="16133" width="0" style="116" hidden="1" customWidth="1"/>
    <col min="16134" max="16134" width="24.140625" style="116" customWidth="1"/>
    <col min="16135" max="16135" width="14.7109375" style="116" customWidth="1"/>
    <col min="16136" max="16136" width="9.85546875" style="116" bestFit="1" customWidth="1"/>
    <col min="16137" max="16384" width="9.140625" style="116"/>
  </cols>
  <sheetData>
    <row r="1" spans="1:8" s="115" customFormat="1" ht="15.75" customHeight="1">
      <c r="A1" s="476" t="s">
        <v>581</v>
      </c>
      <c r="B1" s="476"/>
      <c r="C1" s="476"/>
      <c r="D1" s="476"/>
      <c r="E1" s="476"/>
      <c r="F1" s="476"/>
    </row>
    <row r="2" spans="1:8" s="115" customFormat="1" ht="15.75" customHeight="1">
      <c r="A2" s="477" t="s">
        <v>473</v>
      </c>
      <c r="B2" s="477"/>
      <c r="C2" s="477"/>
      <c r="D2" s="477"/>
      <c r="E2" s="477"/>
      <c r="F2" s="477"/>
    </row>
    <row r="3" spans="1:8" s="115" customFormat="1" ht="15.75" customHeight="1">
      <c r="A3" s="477" t="s">
        <v>935</v>
      </c>
      <c r="B3" s="477"/>
      <c r="C3" s="477"/>
      <c r="D3" s="477"/>
      <c r="E3" s="477"/>
      <c r="F3" s="477"/>
    </row>
    <row r="4" spans="1:8" s="115" customFormat="1" ht="15.75" customHeight="1">
      <c r="A4" s="477" t="s">
        <v>2</v>
      </c>
      <c r="B4" s="477"/>
      <c r="C4" s="477"/>
      <c r="D4" s="477"/>
      <c r="E4" s="477"/>
      <c r="F4" s="477"/>
    </row>
    <row r="5" spans="1:8" ht="14.25" customHeight="1">
      <c r="A5" s="423"/>
      <c r="B5" s="477" t="s">
        <v>926</v>
      </c>
      <c r="C5" s="477"/>
      <c r="D5" s="477"/>
      <c r="E5" s="477"/>
      <c r="F5" s="477"/>
    </row>
    <row r="6" spans="1:8" ht="14.25" customHeight="1">
      <c r="A6" s="423"/>
      <c r="B6" s="423"/>
      <c r="C6" s="117"/>
      <c r="D6" s="220"/>
    </row>
    <row r="7" spans="1:8" ht="18" customHeight="1">
      <c r="A7" s="472" t="s">
        <v>474</v>
      </c>
      <c r="B7" s="472"/>
      <c r="C7" s="472"/>
      <c r="D7" s="472"/>
      <c r="E7" s="472"/>
      <c r="F7" s="472"/>
    </row>
    <row r="8" spans="1:8" ht="13.5" customHeight="1">
      <c r="A8" s="472" t="s">
        <v>937</v>
      </c>
      <c r="B8" s="472"/>
      <c r="C8" s="472"/>
      <c r="D8" s="472"/>
      <c r="E8" s="472"/>
      <c r="F8" s="472"/>
    </row>
    <row r="9" spans="1:8" ht="33.75" hidden="1" customHeight="1">
      <c r="A9" s="422"/>
      <c r="B9" s="422"/>
      <c r="C9" s="118"/>
      <c r="D9" s="116"/>
      <c r="E9" s="116"/>
    </row>
    <row r="10" spans="1:8">
      <c r="A10" s="422"/>
      <c r="B10" s="422"/>
      <c r="C10" s="118"/>
      <c r="D10" s="116"/>
      <c r="E10" s="116"/>
    </row>
    <row r="11" spans="1:8" ht="14.25" customHeight="1">
      <c r="B11" s="473"/>
      <c r="C11" s="473"/>
      <c r="D11" s="473" t="s">
        <v>475</v>
      </c>
      <c r="E11" s="473"/>
      <c r="F11" s="116" t="s">
        <v>475</v>
      </c>
    </row>
    <row r="12" spans="1:8" ht="14.25" customHeight="1">
      <c r="A12" s="480" t="s">
        <v>476</v>
      </c>
      <c r="B12" s="482" t="s">
        <v>477</v>
      </c>
      <c r="C12" s="484" t="s">
        <v>601</v>
      </c>
      <c r="D12" s="484"/>
      <c r="E12" s="484"/>
      <c r="F12" s="484"/>
    </row>
    <row r="13" spans="1:8" ht="36.75" customHeight="1">
      <c r="A13" s="481"/>
      <c r="B13" s="483"/>
      <c r="C13" s="122" t="s">
        <v>602</v>
      </c>
      <c r="D13" s="122" t="s">
        <v>608</v>
      </c>
      <c r="E13" s="122" t="s">
        <v>608</v>
      </c>
      <c r="F13" s="122" t="s">
        <v>603</v>
      </c>
    </row>
    <row r="14" spans="1:8" s="249" customFormat="1">
      <c r="A14" s="245" t="s">
        <v>478</v>
      </c>
      <c r="B14" s="246" t="s">
        <v>479</v>
      </c>
      <c r="C14" s="247">
        <v>3</v>
      </c>
      <c r="D14" s="248">
        <v>4</v>
      </c>
      <c r="E14" s="248">
        <v>5</v>
      </c>
      <c r="F14" s="249">
        <v>4</v>
      </c>
    </row>
    <row r="15" spans="1:8" ht="23.25" customHeight="1">
      <c r="A15" s="427" t="s">
        <v>480</v>
      </c>
      <c r="B15" s="129" t="s">
        <v>481</v>
      </c>
      <c r="C15" s="130">
        <f>C16+C30</f>
        <v>27153</v>
      </c>
      <c r="D15" s="130">
        <f>D16+D30</f>
        <v>25202</v>
      </c>
      <c r="E15" s="130">
        <f>E16+E30</f>
        <v>25208</v>
      </c>
      <c r="F15" s="130">
        <f>F16+F30</f>
        <v>28227</v>
      </c>
      <c r="H15" s="131"/>
    </row>
    <row r="16" spans="1:8" ht="21.75" customHeight="1">
      <c r="A16" s="427"/>
      <c r="B16" s="129" t="s">
        <v>482</v>
      </c>
      <c r="C16" s="130">
        <f>+C17+C18+C20+C24+C26+C28</f>
        <v>25216</v>
      </c>
      <c r="D16" s="130">
        <f>+D17+D18+D20+D24+D26+D28</f>
        <v>23456</v>
      </c>
      <c r="E16" s="130">
        <f>+E17+E18+E20+E24+E26+E28</f>
        <v>23461</v>
      </c>
      <c r="F16" s="130">
        <f>+F17+F18+F20+F24+F26+F28</f>
        <v>26290</v>
      </c>
    </row>
    <row r="17" spans="1:6" ht="18.75" customHeight="1">
      <c r="A17" s="132" t="s">
        <v>483</v>
      </c>
      <c r="B17" s="55" t="s">
        <v>484</v>
      </c>
      <c r="C17" s="133">
        <v>21622</v>
      </c>
      <c r="D17" s="133">
        <v>19813</v>
      </c>
      <c r="E17" s="133">
        <v>19814</v>
      </c>
      <c r="F17" s="133">
        <v>22663</v>
      </c>
    </row>
    <row r="18" spans="1:6" ht="52.5" customHeight="1">
      <c r="A18" s="132" t="s">
        <v>485</v>
      </c>
      <c r="B18" s="55" t="s">
        <v>486</v>
      </c>
      <c r="C18" s="134">
        <f>C19</f>
        <v>528</v>
      </c>
      <c r="D18" s="134">
        <f>D19</f>
        <v>565</v>
      </c>
      <c r="E18" s="134">
        <f>E19</f>
        <v>566</v>
      </c>
      <c r="F18" s="134">
        <f>F19</f>
        <v>555</v>
      </c>
    </row>
    <row r="19" spans="1:6" ht="38.25" customHeight="1">
      <c r="A19" s="132" t="s">
        <v>487</v>
      </c>
      <c r="B19" s="55" t="s">
        <v>488</v>
      </c>
      <c r="C19" s="133">
        <v>528</v>
      </c>
      <c r="D19" s="133">
        <v>565</v>
      </c>
      <c r="E19" s="133">
        <v>566</v>
      </c>
      <c r="F19" s="133">
        <v>555</v>
      </c>
    </row>
    <row r="20" spans="1:6" ht="21.75" customHeight="1">
      <c r="A20" s="132" t="s">
        <v>489</v>
      </c>
      <c r="B20" s="55" t="s">
        <v>490</v>
      </c>
      <c r="C20" s="134">
        <f>+C21+C22+C23</f>
        <v>1636</v>
      </c>
      <c r="D20" s="134">
        <f>+D21+D22+D23</f>
        <v>1594</v>
      </c>
      <c r="E20" s="134">
        <f>+E21+E22+E23</f>
        <v>1595</v>
      </c>
      <c r="F20" s="134">
        <f>+F21+F22+F23</f>
        <v>1642</v>
      </c>
    </row>
    <row r="21" spans="1:6" ht="30" customHeight="1">
      <c r="A21" s="132" t="s">
        <v>491</v>
      </c>
      <c r="B21" s="55" t="s">
        <v>492</v>
      </c>
      <c r="C21" s="133">
        <v>1264</v>
      </c>
      <c r="D21" s="133">
        <v>1265</v>
      </c>
      <c r="E21" s="133">
        <v>1266</v>
      </c>
      <c r="F21" s="133">
        <v>1264</v>
      </c>
    </row>
    <row r="22" spans="1:6" ht="24.75" customHeight="1">
      <c r="A22" s="132" t="s">
        <v>493</v>
      </c>
      <c r="B22" s="55" t="s">
        <v>494</v>
      </c>
      <c r="C22" s="134">
        <v>230</v>
      </c>
      <c r="D22" s="134">
        <v>219</v>
      </c>
      <c r="E22" s="134">
        <v>219</v>
      </c>
      <c r="F22" s="134">
        <v>230</v>
      </c>
    </row>
    <row r="23" spans="1:6" ht="30" customHeight="1">
      <c r="A23" s="135" t="s">
        <v>495</v>
      </c>
      <c r="B23" s="136" t="s">
        <v>496</v>
      </c>
      <c r="C23" s="134">
        <v>142</v>
      </c>
      <c r="D23" s="134">
        <v>110</v>
      </c>
      <c r="E23" s="134">
        <v>110</v>
      </c>
      <c r="F23" s="134">
        <v>148</v>
      </c>
    </row>
    <row r="24" spans="1:6" ht="19.5" customHeight="1">
      <c r="A24" s="132" t="s">
        <v>497</v>
      </c>
      <c r="B24" s="55" t="s">
        <v>498</v>
      </c>
      <c r="C24" s="134">
        <f>C25</f>
        <v>990</v>
      </c>
      <c r="D24" s="134">
        <f>D25</f>
        <v>983</v>
      </c>
      <c r="E24" s="134">
        <f>E25</f>
        <v>984</v>
      </c>
      <c r="F24" s="134">
        <f>F25</f>
        <v>990</v>
      </c>
    </row>
    <row r="25" spans="1:6" ht="16.5" customHeight="1">
      <c r="A25" s="132" t="s">
        <v>499</v>
      </c>
      <c r="B25" s="137" t="s">
        <v>500</v>
      </c>
      <c r="C25" s="134">
        <v>990</v>
      </c>
      <c r="D25" s="134">
        <v>983</v>
      </c>
      <c r="E25" s="134">
        <v>984</v>
      </c>
      <c r="F25" s="134">
        <v>990</v>
      </c>
    </row>
    <row r="26" spans="1:6" ht="20.25" customHeight="1">
      <c r="A26" s="132" t="s">
        <v>501</v>
      </c>
      <c r="B26" s="138" t="s">
        <v>502</v>
      </c>
      <c r="C26" s="134">
        <f>+C27</f>
        <v>440</v>
      </c>
      <c r="D26" s="134">
        <f>+D27</f>
        <v>501</v>
      </c>
      <c r="E26" s="134">
        <f>+E27</f>
        <v>502</v>
      </c>
      <c r="F26" s="134">
        <f>+F27</f>
        <v>440</v>
      </c>
    </row>
    <row r="27" spans="1:6" ht="61.5" customHeight="1">
      <c r="A27" s="132" t="s">
        <v>503</v>
      </c>
      <c r="B27" s="55" t="s">
        <v>504</v>
      </c>
      <c r="C27" s="134">
        <v>440</v>
      </c>
      <c r="D27" s="134">
        <v>501</v>
      </c>
      <c r="E27" s="134">
        <v>502</v>
      </c>
      <c r="F27" s="134">
        <v>440</v>
      </c>
    </row>
    <row r="28" spans="1:6" ht="33.75" hidden="1" customHeight="1">
      <c r="A28" s="139" t="s">
        <v>505</v>
      </c>
      <c r="B28" s="129" t="s">
        <v>506</v>
      </c>
      <c r="C28" s="130"/>
      <c r="D28" s="130"/>
      <c r="E28" s="130"/>
      <c r="F28" s="130"/>
    </row>
    <row r="29" spans="1:6" ht="33.75" hidden="1" customHeight="1">
      <c r="A29" s="132" t="s">
        <v>507</v>
      </c>
      <c r="B29" s="55" t="s">
        <v>508</v>
      </c>
      <c r="C29" s="134"/>
      <c r="D29" s="134"/>
      <c r="E29" s="134"/>
      <c r="F29" s="134"/>
    </row>
    <row r="30" spans="1:6" ht="21.75" customHeight="1">
      <c r="A30" s="139"/>
      <c r="B30" s="129" t="s">
        <v>509</v>
      </c>
      <c r="C30" s="130">
        <f>C31+C34+C36+C38+C40+C41</f>
        <v>1937</v>
      </c>
      <c r="D30" s="130">
        <f>D31+D34+D36+D38+D40+D41</f>
        <v>1746</v>
      </c>
      <c r="E30" s="130">
        <f>E31+E34+E36+E38+E40+E41</f>
        <v>1747</v>
      </c>
      <c r="F30" s="130">
        <f>F31+F34+F36+F38+F40+F41</f>
        <v>1937</v>
      </c>
    </row>
    <row r="31" spans="1:6" ht="54" customHeight="1">
      <c r="A31" s="132" t="s">
        <v>510</v>
      </c>
      <c r="B31" s="55" t="s">
        <v>511</v>
      </c>
      <c r="C31" s="134">
        <f>+C32+C33</f>
        <v>436</v>
      </c>
      <c r="D31" s="134">
        <f>+D32+D33</f>
        <v>436</v>
      </c>
      <c r="E31" s="134">
        <f>+E32+E33</f>
        <v>436</v>
      </c>
      <c r="F31" s="134">
        <f>+F32+F33</f>
        <v>436</v>
      </c>
    </row>
    <row r="32" spans="1:6" ht="99" customHeight="1">
      <c r="A32" s="135" t="s">
        <v>512</v>
      </c>
      <c r="B32" s="140" t="s">
        <v>513</v>
      </c>
      <c r="C32" s="134">
        <v>260</v>
      </c>
      <c r="D32" s="134">
        <v>260</v>
      </c>
      <c r="E32" s="134">
        <v>260</v>
      </c>
      <c r="F32" s="134">
        <v>260</v>
      </c>
    </row>
    <row r="33" spans="1:7" ht="105.75" customHeight="1">
      <c r="A33" s="141" t="s">
        <v>514</v>
      </c>
      <c r="B33" s="142" t="s">
        <v>515</v>
      </c>
      <c r="C33" s="134">
        <v>176</v>
      </c>
      <c r="D33" s="134">
        <v>176</v>
      </c>
      <c r="E33" s="134">
        <v>176</v>
      </c>
      <c r="F33" s="134">
        <v>176</v>
      </c>
    </row>
    <row r="34" spans="1:7" ht="40.5" customHeight="1">
      <c r="A34" s="132" t="s">
        <v>516</v>
      </c>
      <c r="B34" s="55" t="s">
        <v>517</v>
      </c>
      <c r="C34" s="134">
        <f>C35</f>
        <v>645</v>
      </c>
      <c r="D34" s="134">
        <f>D35</f>
        <v>513</v>
      </c>
      <c r="E34" s="134">
        <f>E35</f>
        <v>513</v>
      </c>
      <c r="F34" s="134">
        <f>F35</f>
        <v>645</v>
      </c>
    </row>
    <row r="35" spans="1:7" ht="35.25" customHeight="1">
      <c r="A35" s="135" t="s">
        <v>518</v>
      </c>
      <c r="B35" s="140" t="s">
        <v>519</v>
      </c>
      <c r="C35" s="134">
        <v>645</v>
      </c>
      <c r="D35" s="134">
        <v>513</v>
      </c>
      <c r="E35" s="134">
        <v>513</v>
      </c>
      <c r="F35" s="134">
        <v>645</v>
      </c>
    </row>
    <row r="36" spans="1:7" ht="46.5" customHeight="1">
      <c r="A36" s="132" t="s">
        <v>520</v>
      </c>
      <c r="B36" s="55" t="s">
        <v>521</v>
      </c>
      <c r="C36" s="134">
        <v>93</v>
      </c>
      <c r="D36" s="134">
        <v>93</v>
      </c>
      <c r="E36" s="134">
        <v>93</v>
      </c>
      <c r="F36" s="134">
        <v>93</v>
      </c>
    </row>
    <row r="37" spans="1:7" ht="33.75" hidden="1" customHeight="1">
      <c r="A37" s="132" t="s">
        <v>522</v>
      </c>
      <c r="B37" s="55" t="s">
        <v>523</v>
      </c>
      <c r="C37" s="134"/>
      <c r="D37" s="134"/>
      <c r="E37" s="134"/>
      <c r="F37" s="134"/>
    </row>
    <row r="38" spans="1:7" ht="45" customHeight="1">
      <c r="A38" s="132" t="s">
        <v>524</v>
      </c>
      <c r="B38" s="142" t="s">
        <v>525</v>
      </c>
      <c r="C38" s="134">
        <v>70</v>
      </c>
      <c r="D38" s="134">
        <v>70</v>
      </c>
      <c r="E38" s="134">
        <v>70</v>
      </c>
      <c r="F38" s="134">
        <v>70</v>
      </c>
    </row>
    <row r="39" spans="1:7" ht="33.75" hidden="1" customHeight="1">
      <c r="A39" s="143" t="s">
        <v>526</v>
      </c>
      <c r="B39" s="142" t="s">
        <v>527</v>
      </c>
      <c r="C39" s="134"/>
      <c r="D39" s="134"/>
      <c r="E39" s="134"/>
      <c r="F39" s="134"/>
    </row>
    <row r="40" spans="1:7" ht="28.5" customHeight="1">
      <c r="A40" s="144" t="s">
        <v>528</v>
      </c>
      <c r="B40" s="425" t="s">
        <v>529</v>
      </c>
      <c r="C40" s="134">
        <v>573</v>
      </c>
      <c r="D40" s="134">
        <v>573</v>
      </c>
      <c r="E40" s="134">
        <v>573</v>
      </c>
      <c r="F40" s="134">
        <v>573</v>
      </c>
    </row>
    <row r="41" spans="1:7" ht="28.5" customHeight="1">
      <c r="A41" s="129" t="s">
        <v>530</v>
      </c>
      <c r="B41" s="129" t="s">
        <v>531</v>
      </c>
      <c r="C41" s="145">
        <v>120</v>
      </c>
      <c r="D41" s="145">
        <v>61</v>
      </c>
      <c r="E41" s="145">
        <v>62</v>
      </c>
      <c r="F41" s="145">
        <v>120</v>
      </c>
    </row>
    <row r="42" spans="1:7" ht="23.25" customHeight="1">
      <c r="A42" s="144" t="s">
        <v>532</v>
      </c>
      <c r="B42" s="146" t="s">
        <v>533</v>
      </c>
      <c r="C42" s="147">
        <f>C43+C46+C52+C73</f>
        <v>329352.30000000005</v>
      </c>
      <c r="D42" s="147">
        <f>D43+D46+D52+D73</f>
        <v>1025</v>
      </c>
      <c r="E42" s="147">
        <f>E43+E46+E52+E73</f>
        <v>2564.9</v>
      </c>
      <c r="F42" s="147">
        <f>F43+F46+F52+F73</f>
        <v>330137.80000000005</v>
      </c>
    </row>
    <row r="43" spans="1:7" ht="36" customHeight="1">
      <c r="A43" s="438" t="s">
        <v>906</v>
      </c>
      <c r="B43" s="439" t="s">
        <v>905</v>
      </c>
      <c r="C43" s="149">
        <f>C44+C45</f>
        <v>105415.2</v>
      </c>
      <c r="D43" s="149">
        <f>D44+D45</f>
        <v>0</v>
      </c>
      <c r="E43" s="149">
        <f>E44+E45</f>
        <v>0</v>
      </c>
      <c r="F43" s="149">
        <f>F44+F45</f>
        <v>104741.8</v>
      </c>
    </row>
    <row r="44" spans="1:7" ht="30.75" customHeight="1">
      <c r="A44" s="148" t="s">
        <v>534</v>
      </c>
      <c r="B44" s="150" t="s">
        <v>535</v>
      </c>
      <c r="C44" s="149">
        <v>105363.4</v>
      </c>
      <c r="D44" s="149"/>
      <c r="E44" s="149"/>
      <c r="F44" s="149">
        <v>104690.3</v>
      </c>
    </row>
    <row r="45" spans="1:7" ht="31.5" customHeight="1">
      <c r="A45" s="148" t="s">
        <v>536</v>
      </c>
      <c r="B45" s="150" t="s">
        <v>537</v>
      </c>
      <c r="C45" s="149">
        <v>51.8</v>
      </c>
      <c r="D45" s="149"/>
      <c r="E45" s="149"/>
      <c r="F45" s="149">
        <v>51.5</v>
      </c>
    </row>
    <row r="46" spans="1:7" ht="31.5">
      <c r="A46" s="440" t="s">
        <v>907</v>
      </c>
      <c r="B46" s="441" t="s">
        <v>908</v>
      </c>
      <c r="C46" s="149">
        <f>SUM(C47:C51)</f>
        <v>16411.400000000001</v>
      </c>
      <c r="D46" s="149">
        <f>SUM(D47:D51)</f>
        <v>0</v>
      </c>
      <c r="E46" s="149">
        <f>SUM(E47:E51)</f>
        <v>1538.9</v>
      </c>
      <c r="F46" s="149">
        <f>SUM(F47:F51)</f>
        <v>16517</v>
      </c>
      <c r="G46" s="250"/>
    </row>
    <row r="47" spans="1:7">
      <c r="A47" s="151" t="s">
        <v>538</v>
      </c>
      <c r="B47" s="150" t="s">
        <v>909</v>
      </c>
      <c r="C47" s="149">
        <v>970.2</v>
      </c>
      <c r="D47" s="149"/>
      <c r="E47" s="149"/>
      <c r="F47" s="149">
        <v>976.5</v>
      </c>
    </row>
    <row r="48" spans="1:7" ht="117.75" customHeight="1">
      <c r="A48" s="151" t="s">
        <v>538</v>
      </c>
      <c r="B48" s="152" t="s">
        <v>312</v>
      </c>
      <c r="C48" s="149">
        <v>8666.6</v>
      </c>
      <c r="D48" s="149"/>
      <c r="E48" s="149"/>
      <c r="F48" s="149">
        <v>8722.2999999999993</v>
      </c>
    </row>
    <row r="49" spans="1:6" ht="46.5" customHeight="1">
      <c r="A49" s="151" t="s">
        <v>538</v>
      </c>
      <c r="B49" s="152" t="s">
        <v>539</v>
      </c>
      <c r="C49" s="251">
        <v>5235.7</v>
      </c>
      <c r="D49" s="251"/>
      <c r="E49" s="251"/>
      <c r="F49" s="251">
        <v>5269.4</v>
      </c>
    </row>
    <row r="50" spans="1:6" ht="63">
      <c r="A50" s="151" t="s">
        <v>544</v>
      </c>
      <c r="B50" s="152" t="s">
        <v>910</v>
      </c>
      <c r="C50" s="149">
        <v>1538.9</v>
      </c>
      <c r="D50" s="149"/>
      <c r="E50" s="134">
        <f t="shared" ref="E50" si="0">+C50+D50</f>
        <v>1538.9</v>
      </c>
      <c r="F50" s="252">
        <v>1548.8</v>
      </c>
    </row>
    <row r="51" spans="1:6" ht="47.25" hidden="1" customHeight="1">
      <c r="A51" s="151" t="s">
        <v>609</v>
      </c>
      <c r="B51" s="150" t="s">
        <v>610</v>
      </c>
      <c r="C51" s="149"/>
      <c r="D51" s="149"/>
      <c r="E51" s="149"/>
      <c r="F51" s="149"/>
    </row>
    <row r="52" spans="1:6" ht="33" customHeight="1">
      <c r="A52" s="440" t="s">
        <v>912</v>
      </c>
      <c r="B52" s="441" t="s">
        <v>911</v>
      </c>
      <c r="C52" s="149">
        <f>SUM(C53:C72)</f>
        <v>206529.2</v>
      </c>
      <c r="D52" s="149">
        <f>SUM(D53:D72)</f>
        <v>0</v>
      </c>
      <c r="E52" s="149">
        <f>SUM(E53:E72)</f>
        <v>0</v>
      </c>
      <c r="F52" s="149">
        <f>SUM(F53:F72)</f>
        <v>207857.6</v>
      </c>
    </row>
    <row r="53" spans="1:6" ht="199.5" customHeight="1">
      <c r="A53" s="446" t="s">
        <v>545</v>
      </c>
      <c r="B53" s="152" t="s">
        <v>913</v>
      </c>
      <c r="C53" s="149">
        <f>122876.3+42691.9</f>
        <v>165568.20000000001</v>
      </c>
      <c r="D53" s="149"/>
      <c r="E53" s="149"/>
      <c r="F53" s="149">
        <f>123666.4+42966.4</f>
        <v>166632.79999999999</v>
      </c>
    </row>
    <row r="54" spans="1:6" ht="33.75" hidden="1" customHeight="1">
      <c r="A54" s="148" t="s">
        <v>546</v>
      </c>
      <c r="B54" s="150" t="s">
        <v>547</v>
      </c>
      <c r="C54" s="149"/>
      <c r="D54" s="149"/>
      <c r="E54" s="149"/>
      <c r="F54" s="149"/>
    </row>
    <row r="55" spans="1:6" ht="47.25" customHeight="1">
      <c r="A55" s="148" t="s">
        <v>545</v>
      </c>
      <c r="B55" s="152" t="s">
        <v>548</v>
      </c>
      <c r="C55" s="149">
        <v>3732.3</v>
      </c>
      <c r="D55" s="149"/>
      <c r="E55" s="149"/>
      <c r="F55" s="149">
        <v>3756.3</v>
      </c>
    </row>
    <row r="56" spans="1:6" ht="31.5">
      <c r="A56" s="153" t="s">
        <v>545</v>
      </c>
      <c r="B56" s="152" t="s">
        <v>606</v>
      </c>
      <c r="C56" s="149">
        <v>4737.2</v>
      </c>
      <c r="D56" s="149"/>
      <c r="E56" s="149"/>
      <c r="F56" s="149">
        <v>4767.7</v>
      </c>
    </row>
    <row r="57" spans="1:6" s="154" customFormat="1" ht="62.25" hidden="1" customHeight="1">
      <c r="A57" s="153" t="s">
        <v>549</v>
      </c>
      <c r="B57" s="152" t="s">
        <v>550</v>
      </c>
      <c r="C57" s="149"/>
      <c r="D57" s="149"/>
      <c r="E57" s="149"/>
      <c r="F57" s="149"/>
    </row>
    <row r="58" spans="1:6" ht="39" customHeight="1">
      <c r="A58" s="153" t="s">
        <v>551</v>
      </c>
      <c r="B58" s="152" t="s">
        <v>641</v>
      </c>
      <c r="C58" s="149">
        <v>2672.8</v>
      </c>
      <c r="D58" s="149"/>
      <c r="E58" s="149"/>
      <c r="F58" s="149">
        <v>2690</v>
      </c>
    </row>
    <row r="59" spans="1:6" ht="99.75" customHeight="1">
      <c r="A59" s="148" t="s">
        <v>552</v>
      </c>
      <c r="B59" s="152" t="s">
        <v>914</v>
      </c>
      <c r="C59" s="149">
        <v>3501</v>
      </c>
      <c r="D59" s="149"/>
      <c r="E59" s="149"/>
      <c r="F59" s="149">
        <v>3523.6</v>
      </c>
    </row>
    <row r="60" spans="1:6" ht="50.25" customHeight="1">
      <c r="A60" s="148" t="s">
        <v>553</v>
      </c>
      <c r="B60" s="425" t="s">
        <v>554</v>
      </c>
      <c r="C60" s="149">
        <v>5.4</v>
      </c>
      <c r="D60" s="149"/>
      <c r="E60" s="149"/>
      <c r="F60" s="149">
        <v>5.4</v>
      </c>
    </row>
    <row r="61" spans="1:6" s="154" customFormat="1" ht="45.75" customHeight="1">
      <c r="A61" s="153" t="s">
        <v>555</v>
      </c>
      <c r="B61" s="155" t="s">
        <v>643</v>
      </c>
      <c r="C61" s="149">
        <v>501.7</v>
      </c>
      <c r="D61" s="149"/>
      <c r="E61" s="149"/>
      <c r="F61" s="149">
        <v>505.1</v>
      </c>
    </row>
    <row r="62" spans="1:6" s="154" customFormat="1" ht="77.25" customHeight="1">
      <c r="A62" s="153" t="s">
        <v>556</v>
      </c>
      <c r="B62" s="447" t="s">
        <v>915</v>
      </c>
      <c r="C62" s="149">
        <v>3234.4</v>
      </c>
      <c r="D62" s="149"/>
      <c r="E62" s="149"/>
      <c r="F62" s="149">
        <v>3255.2</v>
      </c>
    </row>
    <row r="63" spans="1:6" ht="46.5" customHeight="1">
      <c r="A63" s="151" t="s">
        <v>557</v>
      </c>
      <c r="B63" s="155" t="s">
        <v>916</v>
      </c>
      <c r="C63" s="149">
        <v>262</v>
      </c>
      <c r="D63" s="149"/>
      <c r="E63" s="149"/>
      <c r="F63" s="149">
        <v>263.60000000000002</v>
      </c>
    </row>
    <row r="64" spans="1:6" ht="51" hidden="1" customHeight="1">
      <c r="A64" s="153" t="s">
        <v>545</v>
      </c>
      <c r="B64" s="152" t="s">
        <v>558</v>
      </c>
      <c r="C64" s="149"/>
      <c r="D64" s="149"/>
      <c r="E64" s="149"/>
      <c r="F64" s="149"/>
    </row>
    <row r="65" spans="1:7" ht="50.25" customHeight="1">
      <c r="A65" s="148" t="s">
        <v>545</v>
      </c>
      <c r="B65" s="152" t="s">
        <v>917</v>
      </c>
      <c r="C65" s="149">
        <v>384.3</v>
      </c>
      <c r="D65" s="149"/>
      <c r="E65" s="149"/>
      <c r="F65" s="149">
        <v>386.8</v>
      </c>
    </row>
    <row r="66" spans="1:7" s="154" customFormat="1" ht="55.5" customHeight="1">
      <c r="A66" s="148" t="s">
        <v>559</v>
      </c>
      <c r="B66" s="152" t="s">
        <v>646</v>
      </c>
      <c r="C66" s="149">
        <v>3045.6</v>
      </c>
      <c r="D66" s="149"/>
      <c r="E66" s="149"/>
      <c r="F66" s="149">
        <v>3065.2</v>
      </c>
    </row>
    <row r="67" spans="1:7" ht="64.5" customHeight="1">
      <c r="A67" s="148" t="s">
        <v>545</v>
      </c>
      <c r="B67" s="152" t="s">
        <v>560</v>
      </c>
      <c r="C67" s="149">
        <v>349.4</v>
      </c>
      <c r="D67" s="149"/>
      <c r="E67" s="149"/>
      <c r="F67" s="149">
        <v>351.7</v>
      </c>
    </row>
    <row r="68" spans="1:7" ht="36.75" customHeight="1">
      <c r="A68" s="148" t="s">
        <v>545</v>
      </c>
      <c r="B68" s="152" t="s">
        <v>918</v>
      </c>
      <c r="C68" s="149">
        <v>57</v>
      </c>
      <c r="D68" s="149"/>
      <c r="E68" s="149"/>
      <c r="F68" s="149">
        <v>57.4</v>
      </c>
    </row>
    <row r="69" spans="1:7" ht="104.25" customHeight="1">
      <c r="A69" s="151" t="s">
        <v>561</v>
      </c>
      <c r="B69" s="156" t="s">
        <v>919</v>
      </c>
      <c r="C69" s="149">
        <v>17304.599999999999</v>
      </c>
      <c r="D69" s="149"/>
      <c r="E69" s="149"/>
      <c r="F69" s="149">
        <v>17415.900000000001</v>
      </c>
    </row>
    <row r="70" spans="1:7" ht="63" customHeight="1">
      <c r="A70" s="148" t="s">
        <v>545</v>
      </c>
      <c r="B70" s="152" t="s">
        <v>562</v>
      </c>
      <c r="C70" s="149">
        <v>1056.2</v>
      </c>
      <c r="D70" s="149"/>
      <c r="E70" s="149"/>
      <c r="F70" s="149">
        <v>1063</v>
      </c>
      <c r="G70" s="40"/>
    </row>
    <row r="71" spans="1:7" ht="48" hidden="1" customHeight="1">
      <c r="A71" s="148" t="s">
        <v>563</v>
      </c>
      <c r="B71" s="150" t="s">
        <v>564</v>
      </c>
      <c r="C71" s="149"/>
      <c r="D71" s="149"/>
      <c r="E71" s="149"/>
      <c r="F71" s="149"/>
      <c r="G71" s="40"/>
    </row>
    <row r="72" spans="1:7" ht="50.25" customHeight="1">
      <c r="A72" s="148" t="s">
        <v>922</v>
      </c>
      <c r="B72" s="150" t="s">
        <v>923</v>
      </c>
      <c r="C72" s="149">
        <v>117.1</v>
      </c>
      <c r="D72" s="149"/>
      <c r="E72" s="149"/>
      <c r="F72" s="149">
        <v>117.9</v>
      </c>
      <c r="G72" s="40"/>
    </row>
    <row r="73" spans="1:7" ht="21" customHeight="1">
      <c r="A73" s="448" t="s">
        <v>920</v>
      </c>
      <c r="B73" s="441" t="s">
        <v>921</v>
      </c>
      <c r="C73" s="149">
        <f>SUM(C74:C75)</f>
        <v>996.5</v>
      </c>
      <c r="D73" s="149">
        <f>SUM(D74:D75)</f>
        <v>1025</v>
      </c>
      <c r="E73" s="149">
        <f>SUM(E74:E75)</f>
        <v>1026</v>
      </c>
      <c r="F73" s="149">
        <f>SUM(F74:F75)</f>
        <v>1021.4</v>
      </c>
    </row>
    <row r="74" spans="1:7" ht="78.75">
      <c r="A74" s="151" t="s">
        <v>565</v>
      </c>
      <c r="B74" s="150" t="s">
        <v>566</v>
      </c>
      <c r="C74" s="149">
        <f>996.5</f>
        <v>996.5</v>
      </c>
      <c r="D74" s="149">
        <v>1025</v>
      </c>
      <c r="E74" s="149">
        <v>1026</v>
      </c>
      <c r="F74" s="149">
        <v>1021.4</v>
      </c>
    </row>
    <row r="75" spans="1:7" ht="63" hidden="1">
      <c r="A75" s="151" t="s">
        <v>611</v>
      </c>
      <c r="B75" s="152" t="s">
        <v>612</v>
      </c>
      <c r="C75" s="149"/>
      <c r="D75" s="149"/>
      <c r="E75" s="149"/>
      <c r="F75" s="149"/>
    </row>
    <row r="76" spans="1:7">
      <c r="A76" s="478" t="s">
        <v>569</v>
      </c>
      <c r="B76" s="479"/>
      <c r="C76" s="253">
        <f>C15+C42</f>
        <v>356505.30000000005</v>
      </c>
      <c r="D76" s="253">
        <f>D15+D42</f>
        <v>26227</v>
      </c>
      <c r="E76" s="253">
        <f>E15+E42</f>
        <v>27772.9</v>
      </c>
      <c r="F76" s="253">
        <f>F15+F42</f>
        <v>358364.80000000005</v>
      </c>
    </row>
    <row r="77" spans="1:7">
      <c r="A77" s="421"/>
      <c r="B77" s="254"/>
      <c r="C77" s="157"/>
    </row>
    <row r="78" spans="1:7">
      <c r="A78" s="421"/>
      <c r="B78" s="254"/>
      <c r="C78" s="157">
        <v>328355.8</v>
      </c>
      <c r="F78" s="116">
        <v>329116.40000000002</v>
      </c>
    </row>
    <row r="79" spans="1:7" ht="15.75" hidden="1" customHeight="1">
      <c r="A79" s="421"/>
      <c r="B79" s="254"/>
      <c r="C79" s="158">
        <v>265793.8</v>
      </c>
    </row>
    <row r="80" spans="1:7" ht="15.75" hidden="1" customHeight="1">
      <c r="A80" s="421"/>
      <c r="B80" s="254"/>
    </row>
    <row r="81" spans="1:6" ht="15.75" hidden="1" customHeight="1">
      <c r="A81" s="421"/>
      <c r="B81" s="254"/>
      <c r="C81" s="158">
        <f>C14+C42</f>
        <v>329355.30000000005</v>
      </c>
    </row>
    <row r="82" spans="1:6">
      <c r="A82" s="421"/>
      <c r="B82" s="254"/>
      <c r="C82" s="158">
        <f>C78-C42</f>
        <v>-996.50000000005821</v>
      </c>
      <c r="D82" s="158">
        <f t="shared" ref="D82:F82" si="1">D78-D42</f>
        <v>-1025</v>
      </c>
      <c r="E82" s="158">
        <f t="shared" si="1"/>
        <v>-2564.9</v>
      </c>
      <c r="F82" s="158">
        <f t="shared" si="1"/>
        <v>-1021.4000000000233</v>
      </c>
    </row>
    <row r="83" spans="1:6">
      <c r="A83" s="421"/>
      <c r="B83" s="254"/>
    </row>
    <row r="84" spans="1:6">
      <c r="A84" s="421"/>
      <c r="B84" s="254"/>
    </row>
    <row r="85" spans="1:6">
      <c r="A85" s="421"/>
      <c r="B85" s="254"/>
    </row>
    <row r="86" spans="1:6">
      <c r="A86" s="421"/>
      <c r="B86" s="254"/>
    </row>
    <row r="87" spans="1:6">
      <c r="A87" s="421"/>
      <c r="B87" s="254"/>
    </row>
    <row r="88" spans="1:6">
      <c r="A88" s="421"/>
      <c r="B88" s="254"/>
    </row>
  </sheetData>
  <mergeCells count="13">
    <mergeCell ref="A7:F7"/>
    <mergeCell ref="A1:F1"/>
    <mergeCell ref="A2:F2"/>
    <mergeCell ref="A3:F3"/>
    <mergeCell ref="A4:F4"/>
    <mergeCell ref="B5:F5"/>
    <mergeCell ref="A76:B76"/>
    <mergeCell ref="A8:F8"/>
    <mergeCell ref="B11:C11"/>
    <mergeCell ref="D11:E11"/>
    <mergeCell ref="A12:A13"/>
    <mergeCell ref="B12:B13"/>
    <mergeCell ref="C12:F12"/>
  </mergeCells>
  <pageMargins left="0.78740157480314965" right="0.39370078740157483" top="0.27559055118110237" bottom="0.18" header="0.51181102362204722" footer="0.35"/>
  <pageSetup paperSize="9" scale="66" orientation="portrait" r:id="rId1"/>
  <headerFooter alignWithMargins="0"/>
  <rowBreaks count="2" manualBreakCount="2">
    <brk id="42" max="5" man="1"/>
    <brk id="6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44"/>
  <sheetViews>
    <sheetView view="pageBreakPreview" zoomScale="60" workbookViewId="0">
      <selection activeCell="F13" sqref="F13"/>
    </sheetView>
  </sheetViews>
  <sheetFormatPr defaultRowHeight="15.75"/>
  <cols>
    <col min="1" max="1" width="13.42578125" style="116" customWidth="1"/>
    <col min="2" max="2" width="31.28515625" style="116" customWidth="1"/>
    <col min="3" max="3" width="83.7109375" style="275" customWidth="1"/>
    <col min="4" max="256" width="9.140625" style="116"/>
    <col min="257" max="257" width="13.42578125" style="116" customWidth="1"/>
    <col min="258" max="258" width="31.28515625" style="116" customWidth="1"/>
    <col min="259" max="259" width="83.7109375" style="116" customWidth="1"/>
    <col min="260" max="512" width="9.140625" style="116"/>
    <col min="513" max="513" width="13.42578125" style="116" customWidth="1"/>
    <col min="514" max="514" width="31.28515625" style="116" customWidth="1"/>
    <col min="515" max="515" width="83.7109375" style="116" customWidth="1"/>
    <col min="516" max="768" width="9.140625" style="116"/>
    <col min="769" max="769" width="13.42578125" style="116" customWidth="1"/>
    <col min="770" max="770" width="31.28515625" style="116" customWidth="1"/>
    <col min="771" max="771" width="83.7109375" style="116" customWidth="1"/>
    <col min="772" max="1024" width="9.140625" style="116"/>
    <col min="1025" max="1025" width="13.42578125" style="116" customWidth="1"/>
    <col min="1026" max="1026" width="31.28515625" style="116" customWidth="1"/>
    <col min="1027" max="1027" width="83.7109375" style="116" customWidth="1"/>
    <col min="1028" max="1280" width="9.140625" style="116"/>
    <col min="1281" max="1281" width="13.42578125" style="116" customWidth="1"/>
    <col min="1282" max="1282" width="31.28515625" style="116" customWidth="1"/>
    <col min="1283" max="1283" width="83.7109375" style="116" customWidth="1"/>
    <col min="1284" max="1536" width="9.140625" style="116"/>
    <col min="1537" max="1537" width="13.42578125" style="116" customWidth="1"/>
    <col min="1538" max="1538" width="31.28515625" style="116" customWidth="1"/>
    <col min="1539" max="1539" width="83.7109375" style="116" customWidth="1"/>
    <col min="1540" max="1792" width="9.140625" style="116"/>
    <col min="1793" max="1793" width="13.42578125" style="116" customWidth="1"/>
    <col min="1794" max="1794" width="31.28515625" style="116" customWidth="1"/>
    <col min="1795" max="1795" width="83.7109375" style="116" customWidth="1"/>
    <col min="1796" max="2048" width="9.140625" style="116"/>
    <col min="2049" max="2049" width="13.42578125" style="116" customWidth="1"/>
    <col min="2050" max="2050" width="31.28515625" style="116" customWidth="1"/>
    <col min="2051" max="2051" width="83.7109375" style="116" customWidth="1"/>
    <col min="2052" max="2304" width="9.140625" style="116"/>
    <col min="2305" max="2305" width="13.42578125" style="116" customWidth="1"/>
    <col min="2306" max="2306" width="31.28515625" style="116" customWidth="1"/>
    <col min="2307" max="2307" width="83.7109375" style="116" customWidth="1"/>
    <col min="2308" max="2560" width="9.140625" style="116"/>
    <col min="2561" max="2561" width="13.42578125" style="116" customWidth="1"/>
    <col min="2562" max="2562" width="31.28515625" style="116" customWidth="1"/>
    <col min="2563" max="2563" width="83.7109375" style="116" customWidth="1"/>
    <col min="2564" max="2816" width="9.140625" style="116"/>
    <col min="2817" max="2817" width="13.42578125" style="116" customWidth="1"/>
    <col min="2818" max="2818" width="31.28515625" style="116" customWidth="1"/>
    <col min="2819" max="2819" width="83.7109375" style="116" customWidth="1"/>
    <col min="2820" max="3072" width="9.140625" style="116"/>
    <col min="3073" max="3073" width="13.42578125" style="116" customWidth="1"/>
    <col min="3074" max="3074" width="31.28515625" style="116" customWidth="1"/>
    <col min="3075" max="3075" width="83.7109375" style="116" customWidth="1"/>
    <col min="3076" max="3328" width="9.140625" style="116"/>
    <col min="3329" max="3329" width="13.42578125" style="116" customWidth="1"/>
    <col min="3330" max="3330" width="31.28515625" style="116" customWidth="1"/>
    <col min="3331" max="3331" width="83.7109375" style="116" customWidth="1"/>
    <col min="3332" max="3584" width="9.140625" style="116"/>
    <col min="3585" max="3585" width="13.42578125" style="116" customWidth="1"/>
    <col min="3586" max="3586" width="31.28515625" style="116" customWidth="1"/>
    <col min="3587" max="3587" width="83.7109375" style="116" customWidth="1"/>
    <col min="3588" max="3840" width="9.140625" style="116"/>
    <col min="3841" max="3841" width="13.42578125" style="116" customWidth="1"/>
    <col min="3842" max="3842" width="31.28515625" style="116" customWidth="1"/>
    <col min="3843" max="3843" width="83.7109375" style="116" customWidth="1"/>
    <col min="3844" max="4096" width="9.140625" style="116"/>
    <col min="4097" max="4097" width="13.42578125" style="116" customWidth="1"/>
    <col min="4098" max="4098" width="31.28515625" style="116" customWidth="1"/>
    <col min="4099" max="4099" width="83.7109375" style="116" customWidth="1"/>
    <col min="4100" max="4352" width="9.140625" style="116"/>
    <col min="4353" max="4353" width="13.42578125" style="116" customWidth="1"/>
    <col min="4354" max="4354" width="31.28515625" style="116" customWidth="1"/>
    <col min="4355" max="4355" width="83.7109375" style="116" customWidth="1"/>
    <col min="4356" max="4608" width="9.140625" style="116"/>
    <col min="4609" max="4609" width="13.42578125" style="116" customWidth="1"/>
    <col min="4610" max="4610" width="31.28515625" style="116" customWidth="1"/>
    <col min="4611" max="4611" width="83.7109375" style="116" customWidth="1"/>
    <col min="4612" max="4864" width="9.140625" style="116"/>
    <col min="4865" max="4865" width="13.42578125" style="116" customWidth="1"/>
    <col min="4866" max="4866" width="31.28515625" style="116" customWidth="1"/>
    <col min="4867" max="4867" width="83.7109375" style="116" customWidth="1"/>
    <col min="4868" max="5120" width="9.140625" style="116"/>
    <col min="5121" max="5121" width="13.42578125" style="116" customWidth="1"/>
    <col min="5122" max="5122" width="31.28515625" style="116" customWidth="1"/>
    <col min="5123" max="5123" width="83.7109375" style="116" customWidth="1"/>
    <col min="5124" max="5376" width="9.140625" style="116"/>
    <col min="5377" max="5377" width="13.42578125" style="116" customWidth="1"/>
    <col min="5378" max="5378" width="31.28515625" style="116" customWidth="1"/>
    <col min="5379" max="5379" width="83.7109375" style="116" customWidth="1"/>
    <col min="5380" max="5632" width="9.140625" style="116"/>
    <col min="5633" max="5633" width="13.42578125" style="116" customWidth="1"/>
    <col min="5634" max="5634" width="31.28515625" style="116" customWidth="1"/>
    <col min="5635" max="5635" width="83.7109375" style="116" customWidth="1"/>
    <col min="5636" max="5888" width="9.140625" style="116"/>
    <col min="5889" max="5889" width="13.42578125" style="116" customWidth="1"/>
    <col min="5890" max="5890" width="31.28515625" style="116" customWidth="1"/>
    <col min="5891" max="5891" width="83.7109375" style="116" customWidth="1"/>
    <col min="5892" max="6144" width="9.140625" style="116"/>
    <col min="6145" max="6145" width="13.42578125" style="116" customWidth="1"/>
    <col min="6146" max="6146" width="31.28515625" style="116" customWidth="1"/>
    <col min="6147" max="6147" width="83.7109375" style="116" customWidth="1"/>
    <col min="6148" max="6400" width="9.140625" style="116"/>
    <col min="6401" max="6401" width="13.42578125" style="116" customWidth="1"/>
    <col min="6402" max="6402" width="31.28515625" style="116" customWidth="1"/>
    <col min="6403" max="6403" width="83.7109375" style="116" customWidth="1"/>
    <col min="6404" max="6656" width="9.140625" style="116"/>
    <col min="6657" max="6657" width="13.42578125" style="116" customWidth="1"/>
    <col min="6658" max="6658" width="31.28515625" style="116" customWidth="1"/>
    <col min="6659" max="6659" width="83.7109375" style="116" customWidth="1"/>
    <col min="6660" max="6912" width="9.140625" style="116"/>
    <col min="6913" max="6913" width="13.42578125" style="116" customWidth="1"/>
    <col min="6914" max="6914" width="31.28515625" style="116" customWidth="1"/>
    <col min="6915" max="6915" width="83.7109375" style="116" customWidth="1"/>
    <col min="6916" max="7168" width="9.140625" style="116"/>
    <col min="7169" max="7169" width="13.42578125" style="116" customWidth="1"/>
    <col min="7170" max="7170" width="31.28515625" style="116" customWidth="1"/>
    <col min="7171" max="7171" width="83.7109375" style="116" customWidth="1"/>
    <col min="7172" max="7424" width="9.140625" style="116"/>
    <col min="7425" max="7425" width="13.42578125" style="116" customWidth="1"/>
    <col min="7426" max="7426" width="31.28515625" style="116" customWidth="1"/>
    <col min="7427" max="7427" width="83.7109375" style="116" customWidth="1"/>
    <col min="7428" max="7680" width="9.140625" style="116"/>
    <col min="7681" max="7681" width="13.42578125" style="116" customWidth="1"/>
    <col min="7682" max="7682" width="31.28515625" style="116" customWidth="1"/>
    <col min="7683" max="7683" width="83.7109375" style="116" customWidth="1"/>
    <col min="7684" max="7936" width="9.140625" style="116"/>
    <col min="7937" max="7937" width="13.42578125" style="116" customWidth="1"/>
    <col min="7938" max="7938" width="31.28515625" style="116" customWidth="1"/>
    <col min="7939" max="7939" width="83.7109375" style="116" customWidth="1"/>
    <col min="7940" max="8192" width="9.140625" style="116"/>
    <col min="8193" max="8193" width="13.42578125" style="116" customWidth="1"/>
    <col min="8194" max="8194" width="31.28515625" style="116" customWidth="1"/>
    <col min="8195" max="8195" width="83.7109375" style="116" customWidth="1"/>
    <col min="8196" max="8448" width="9.140625" style="116"/>
    <col min="8449" max="8449" width="13.42578125" style="116" customWidth="1"/>
    <col min="8450" max="8450" width="31.28515625" style="116" customWidth="1"/>
    <col min="8451" max="8451" width="83.7109375" style="116" customWidth="1"/>
    <col min="8452" max="8704" width="9.140625" style="116"/>
    <col min="8705" max="8705" width="13.42578125" style="116" customWidth="1"/>
    <col min="8706" max="8706" width="31.28515625" style="116" customWidth="1"/>
    <col min="8707" max="8707" width="83.7109375" style="116" customWidth="1"/>
    <col min="8708" max="8960" width="9.140625" style="116"/>
    <col min="8961" max="8961" width="13.42578125" style="116" customWidth="1"/>
    <col min="8962" max="8962" width="31.28515625" style="116" customWidth="1"/>
    <col min="8963" max="8963" width="83.7109375" style="116" customWidth="1"/>
    <col min="8964" max="9216" width="9.140625" style="116"/>
    <col min="9217" max="9217" width="13.42578125" style="116" customWidth="1"/>
    <col min="9218" max="9218" width="31.28515625" style="116" customWidth="1"/>
    <col min="9219" max="9219" width="83.7109375" style="116" customWidth="1"/>
    <col min="9220" max="9472" width="9.140625" style="116"/>
    <col min="9473" max="9473" width="13.42578125" style="116" customWidth="1"/>
    <col min="9474" max="9474" width="31.28515625" style="116" customWidth="1"/>
    <col min="9475" max="9475" width="83.7109375" style="116" customWidth="1"/>
    <col min="9476" max="9728" width="9.140625" style="116"/>
    <col min="9729" max="9729" width="13.42578125" style="116" customWidth="1"/>
    <col min="9730" max="9730" width="31.28515625" style="116" customWidth="1"/>
    <col min="9731" max="9731" width="83.7109375" style="116" customWidth="1"/>
    <col min="9732" max="9984" width="9.140625" style="116"/>
    <col min="9985" max="9985" width="13.42578125" style="116" customWidth="1"/>
    <col min="9986" max="9986" width="31.28515625" style="116" customWidth="1"/>
    <col min="9987" max="9987" width="83.7109375" style="116" customWidth="1"/>
    <col min="9988" max="10240" width="9.140625" style="116"/>
    <col min="10241" max="10241" width="13.42578125" style="116" customWidth="1"/>
    <col min="10242" max="10242" width="31.28515625" style="116" customWidth="1"/>
    <col min="10243" max="10243" width="83.7109375" style="116" customWidth="1"/>
    <col min="10244" max="10496" width="9.140625" style="116"/>
    <col min="10497" max="10497" width="13.42578125" style="116" customWidth="1"/>
    <col min="10498" max="10498" width="31.28515625" style="116" customWidth="1"/>
    <col min="10499" max="10499" width="83.7109375" style="116" customWidth="1"/>
    <col min="10500" max="10752" width="9.140625" style="116"/>
    <col min="10753" max="10753" width="13.42578125" style="116" customWidth="1"/>
    <col min="10754" max="10754" width="31.28515625" style="116" customWidth="1"/>
    <col min="10755" max="10755" width="83.7109375" style="116" customWidth="1"/>
    <col min="10756" max="11008" width="9.140625" style="116"/>
    <col min="11009" max="11009" width="13.42578125" style="116" customWidth="1"/>
    <col min="11010" max="11010" width="31.28515625" style="116" customWidth="1"/>
    <col min="11011" max="11011" width="83.7109375" style="116" customWidth="1"/>
    <col min="11012" max="11264" width="9.140625" style="116"/>
    <col min="11265" max="11265" width="13.42578125" style="116" customWidth="1"/>
    <col min="11266" max="11266" width="31.28515625" style="116" customWidth="1"/>
    <col min="11267" max="11267" width="83.7109375" style="116" customWidth="1"/>
    <col min="11268" max="11520" width="9.140625" style="116"/>
    <col min="11521" max="11521" width="13.42578125" style="116" customWidth="1"/>
    <col min="11522" max="11522" width="31.28515625" style="116" customWidth="1"/>
    <col min="11523" max="11523" width="83.7109375" style="116" customWidth="1"/>
    <col min="11524" max="11776" width="9.140625" style="116"/>
    <col min="11777" max="11777" width="13.42578125" style="116" customWidth="1"/>
    <col min="11778" max="11778" width="31.28515625" style="116" customWidth="1"/>
    <col min="11779" max="11779" width="83.7109375" style="116" customWidth="1"/>
    <col min="11780" max="12032" width="9.140625" style="116"/>
    <col min="12033" max="12033" width="13.42578125" style="116" customWidth="1"/>
    <col min="12034" max="12034" width="31.28515625" style="116" customWidth="1"/>
    <col min="12035" max="12035" width="83.7109375" style="116" customWidth="1"/>
    <col min="12036" max="12288" width="9.140625" style="116"/>
    <col min="12289" max="12289" width="13.42578125" style="116" customWidth="1"/>
    <col min="12290" max="12290" width="31.28515625" style="116" customWidth="1"/>
    <col min="12291" max="12291" width="83.7109375" style="116" customWidth="1"/>
    <col min="12292" max="12544" width="9.140625" style="116"/>
    <col min="12545" max="12545" width="13.42578125" style="116" customWidth="1"/>
    <col min="12546" max="12546" width="31.28515625" style="116" customWidth="1"/>
    <col min="12547" max="12547" width="83.7109375" style="116" customWidth="1"/>
    <col min="12548" max="12800" width="9.140625" style="116"/>
    <col min="12801" max="12801" width="13.42578125" style="116" customWidth="1"/>
    <col min="12802" max="12802" width="31.28515625" style="116" customWidth="1"/>
    <col min="12803" max="12803" width="83.7109375" style="116" customWidth="1"/>
    <col min="12804" max="13056" width="9.140625" style="116"/>
    <col min="13057" max="13057" width="13.42578125" style="116" customWidth="1"/>
    <col min="13058" max="13058" width="31.28515625" style="116" customWidth="1"/>
    <col min="13059" max="13059" width="83.7109375" style="116" customWidth="1"/>
    <col min="13060" max="13312" width="9.140625" style="116"/>
    <col min="13313" max="13313" width="13.42578125" style="116" customWidth="1"/>
    <col min="13314" max="13314" width="31.28515625" style="116" customWidth="1"/>
    <col min="13315" max="13315" width="83.7109375" style="116" customWidth="1"/>
    <col min="13316" max="13568" width="9.140625" style="116"/>
    <col min="13569" max="13569" width="13.42578125" style="116" customWidth="1"/>
    <col min="13570" max="13570" width="31.28515625" style="116" customWidth="1"/>
    <col min="13571" max="13571" width="83.7109375" style="116" customWidth="1"/>
    <col min="13572" max="13824" width="9.140625" style="116"/>
    <col min="13825" max="13825" width="13.42578125" style="116" customWidth="1"/>
    <col min="13826" max="13826" width="31.28515625" style="116" customWidth="1"/>
    <col min="13827" max="13827" width="83.7109375" style="116" customWidth="1"/>
    <col min="13828" max="14080" width="9.140625" style="116"/>
    <col min="14081" max="14081" width="13.42578125" style="116" customWidth="1"/>
    <col min="14082" max="14082" width="31.28515625" style="116" customWidth="1"/>
    <col min="14083" max="14083" width="83.7109375" style="116" customWidth="1"/>
    <col min="14084" max="14336" width="9.140625" style="116"/>
    <col min="14337" max="14337" width="13.42578125" style="116" customWidth="1"/>
    <col min="14338" max="14338" width="31.28515625" style="116" customWidth="1"/>
    <col min="14339" max="14339" width="83.7109375" style="116" customWidth="1"/>
    <col min="14340" max="14592" width="9.140625" style="116"/>
    <col min="14593" max="14593" width="13.42578125" style="116" customWidth="1"/>
    <col min="14594" max="14594" width="31.28515625" style="116" customWidth="1"/>
    <col min="14595" max="14595" width="83.7109375" style="116" customWidth="1"/>
    <col min="14596" max="14848" width="9.140625" style="116"/>
    <col min="14849" max="14849" width="13.42578125" style="116" customWidth="1"/>
    <col min="14850" max="14850" width="31.28515625" style="116" customWidth="1"/>
    <col min="14851" max="14851" width="83.7109375" style="116" customWidth="1"/>
    <col min="14852" max="15104" width="9.140625" style="116"/>
    <col min="15105" max="15105" width="13.42578125" style="116" customWidth="1"/>
    <col min="15106" max="15106" width="31.28515625" style="116" customWidth="1"/>
    <col min="15107" max="15107" width="83.7109375" style="116" customWidth="1"/>
    <col min="15108" max="15360" width="9.140625" style="116"/>
    <col min="15361" max="15361" width="13.42578125" style="116" customWidth="1"/>
    <col min="15362" max="15362" width="31.28515625" style="116" customWidth="1"/>
    <col min="15363" max="15363" width="83.7109375" style="116" customWidth="1"/>
    <col min="15364" max="15616" width="9.140625" style="116"/>
    <col min="15617" max="15617" width="13.42578125" style="116" customWidth="1"/>
    <col min="15618" max="15618" width="31.28515625" style="116" customWidth="1"/>
    <col min="15619" max="15619" width="83.7109375" style="116" customWidth="1"/>
    <col min="15620" max="15872" width="9.140625" style="116"/>
    <col min="15873" max="15873" width="13.42578125" style="116" customWidth="1"/>
    <col min="15874" max="15874" width="31.28515625" style="116" customWidth="1"/>
    <col min="15875" max="15875" width="83.7109375" style="116" customWidth="1"/>
    <col min="15876" max="16128" width="9.140625" style="116"/>
    <col min="16129" max="16129" width="13.42578125" style="116" customWidth="1"/>
    <col min="16130" max="16130" width="31.28515625" style="116" customWidth="1"/>
    <col min="16131" max="16131" width="83.7109375" style="116" customWidth="1"/>
    <col min="16132" max="16384" width="9.140625" style="116"/>
  </cols>
  <sheetData>
    <row r="1" spans="1:5">
      <c r="A1" s="255"/>
      <c r="B1" s="256"/>
      <c r="C1" s="257" t="s">
        <v>613</v>
      </c>
      <c r="D1" s="256"/>
      <c r="E1" s="256"/>
    </row>
    <row r="2" spans="1:5" ht="18.75">
      <c r="A2" s="258"/>
      <c r="B2" s="258"/>
      <c r="C2" s="258" t="s">
        <v>473</v>
      </c>
      <c r="D2" s="258"/>
      <c r="E2" s="258"/>
    </row>
    <row r="3" spans="1:5" ht="18.75">
      <c r="A3" s="259"/>
      <c r="B3" s="258"/>
      <c r="C3" s="258" t="s">
        <v>614</v>
      </c>
      <c r="D3" s="258"/>
      <c r="E3" s="258"/>
    </row>
    <row r="4" spans="1:5" ht="18.75">
      <c r="A4" s="259"/>
      <c r="B4" s="259"/>
      <c r="C4" s="258" t="s">
        <v>453</v>
      </c>
      <c r="D4" s="258"/>
      <c r="E4" s="258"/>
    </row>
    <row r="5" spans="1:5" ht="18.75">
      <c r="A5" s="259"/>
      <c r="B5" s="259"/>
      <c r="C5" s="258" t="s">
        <v>927</v>
      </c>
      <c r="D5" s="258"/>
      <c r="E5" s="258"/>
    </row>
    <row r="6" spans="1:5">
      <c r="C6" s="54"/>
    </row>
    <row r="7" spans="1:5" ht="20.25">
      <c r="A7" s="489" t="s">
        <v>615</v>
      </c>
      <c r="B7" s="489"/>
      <c r="C7" s="489"/>
    </row>
    <row r="8" spans="1:5" ht="19.7" customHeight="1">
      <c r="A8" s="489" t="s">
        <v>938</v>
      </c>
      <c r="B8" s="489"/>
      <c r="C8" s="489"/>
    </row>
    <row r="9" spans="1:5" ht="27.75" customHeight="1">
      <c r="A9" s="490" t="s">
        <v>616</v>
      </c>
      <c r="B9" s="490"/>
      <c r="C9" s="490"/>
    </row>
    <row r="10" spans="1:5" ht="27.75" customHeight="1" thickBot="1">
      <c r="A10" s="260"/>
      <c r="B10" s="260"/>
      <c r="C10" s="260"/>
    </row>
    <row r="11" spans="1:5" ht="36" customHeight="1" thickBot="1">
      <c r="A11" s="491" t="s">
        <v>617</v>
      </c>
      <c r="B11" s="492"/>
      <c r="C11" s="493" t="s">
        <v>618</v>
      </c>
    </row>
    <row r="12" spans="1:5" ht="45.6" customHeight="1" thickBot="1">
      <c r="A12" s="261" t="s">
        <v>619</v>
      </c>
      <c r="B12" s="262" t="s">
        <v>620</v>
      </c>
      <c r="C12" s="494"/>
    </row>
    <row r="13" spans="1:5" s="128" customFormat="1" ht="16.7" customHeight="1" thickBot="1">
      <c r="A13" s="263">
        <v>1</v>
      </c>
      <c r="B13" s="264">
        <v>2</v>
      </c>
      <c r="C13" s="264">
        <v>3</v>
      </c>
    </row>
    <row r="14" spans="1:5" ht="20.85" customHeight="1">
      <c r="A14" s="265">
        <v>998</v>
      </c>
      <c r="B14" s="495" t="s">
        <v>621</v>
      </c>
      <c r="C14" s="495"/>
    </row>
    <row r="15" spans="1:5" ht="41.65" customHeight="1">
      <c r="A15" s="266">
        <v>998</v>
      </c>
      <c r="B15" s="266" t="s">
        <v>622</v>
      </c>
      <c r="C15" s="267" t="s">
        <v>623</v>
      </c>
    </row>
    <row r="16" spans="1:5" ht="36" customHeight="1">
      <c r="A16" s="266">
        <v>998</v>
      </c>
      <c r="B16" s="266" t="s">
        <v>624</v>
      </c>
      <c r="C16" s="267" t="s">
        <v>523</v>
      </c>
    </row>
    <row r="17" spans="1:3" ht="36" customHeight="1">
      <c r="A17" s="266">
        <v>998</v>
      </c>
      <c r="B17" s="266" t="s">
        <v>625</v>
      </c>
      <c r="C17" s="267" t="s">
        <v>626</v>
      </c>
    </row>
    <row r="18" spans="1:3" ht="105.6" customHeight="1">
      <c r="A18" s="266">
        <v>998</v>
      </c>
      <c r="B18" s="266" t="s">
        <v>627</v>
      </c>
      <c r="C18" s="267" t="s">
        <v>628</v>
      </c>
    </row>
    <row r="19" spans="1:3" ht="30.95" customHeight="1">
      <c r="A19" s="266">
        <v>998</v>
      </c>
      <c r="B19" s="266" t="s">
        <v>629</v>
      </c>
      <c r="C19" s="267" t="s">
        <v>630</v>
      </c>
    </row>
    <row r="20" spans="1:3" ht="25.9" customHeight="1">
      <c r="A20" s="266">
        <v>998</v>
      </c>
      <c r="B20" s="266" t="s">
        <v>631</v>
      </c>
      <c r="C20" s="267" t="s">
        <v>632</v>
      </c>
    </row>
    <row r="21" spans="1:3" ht="36.6" customHeight="1">
      <c r="A21" s="266">
        <v>998</v>
      </c>
      <c r="B21" s="266" t="s">
        <v>534</v>
      </c>
      <c r="C21" s="267" t="s">
        <v>633</v>
      </c>
    </row>
    <row r="22" spans="1:3" ht="42.95" customHeight="1">
      <c r="A22" s="266">
        <v>998</v>
      </c>
      <c r="B22" s="266" t="s">
        <v>536</v>
      </c>
      <c r="C22" s="267" t="s">
        <v>634</v>
      </c>
    </row>
    <row r="23" spans="1:3" ht="41.65" hidden="1" customHeight="1">
      <c r="A23" s="266">
        <v>998</v>
      </c>
      <c r="B23" s="266" t="s">
        <v>635</v>
      </c>
      <c r="C23" s="267" t="s">
        <v>636</v>
      </c>
    </row>
    <row r="24" spans="1:3" ht="56.85" hidden="1" customHeight="1">
      <c r="A24" s="266">
        <v>998</v>
      </c>
      <c r="B24" s="266" t="s">
        <v>637</v>
      </c>
      <c r="C24" s="267" t="s">
        <v>638</v>
      </c>
    </row>
    <row r="25" spans="1:3" ht="25.9" customHeight="1">
      <c r="A25" s="266">
        <v>998</v>
      </c>
      <c r="B25" s="266" t="s">
        <v>538</v>
      </c>
      <c r="C25" s="267" t="s">
        <v>639</v>
      </c>
    </row>
    <row r="26" spans="1:3" ht="40.5" customHeight="1">
      <c r="A26" s="266">
        <v>998</v>
      </c>
      <c r="B26" s="266" t="s">
        <v>640</v>
      </c>
      <c r="C26" s="267" t="s">
        <v>641</v>
      </c>
    </row>
    <row r="27" spans="1:3" s="268" customFormat="1" ht="35.450000000000003" customHeight="1">
      <c r="A27" s="266">
        <v>998</v>
      </c>
      <c r="B27" s="266" t="s">
        <v>545</v>
      </c>
      <c r="C27" s="267" t="s">
        <v>642</v>
      </c>
    </row>
    <row r="28" spans="1:3" ht="61.5" customHeight="1">
      <c r="A28" s="266">
        <v>998</v>
      </c>
      <c r="B28" s="266" t="s">
        <v>555</v>
      </c>
      <c r="C28" s="267" t="s">
        <v>643</v>
      </c>
    </row>
    <row r="29" spans="1:3" ht="41.65" hidden="1" customHeight="1">
      <c r="A29" s="266">
        <v>998</v>
      </c>
      <c r="B29" s="266" t="s">
        <v>644</v>
      </c>
      <c r="C29" s="267" t="s">
        <v>645</v>
      </c>
    </row>
    <row r="30" spans="1:3" ht="61.5" customHeight="1">
      <c r="A30" s="266">
        <v>998</v>
      </c>
      <c r="B30" s="266" t="s">
        <v>559</v>
      </c>
      <c r="C30" s="267" t="s">
        <v>646</v>
      </c>
    </row>
    <row r="31" spans="1:3" ht="75.75" customHeight="1">
      <c r="A31" s="266">
        <v>998</v>
      </c>
      <c r="B31" s="266" t="s">
        <v>545</v>
      </c>
      <c r="C31" s="267" t="s">
        <v>647</v>
      </c>
    </row>
    <row r="32" spans="1:3" ht="131.25" customHeight="1">
      <c r="A32" s="266">
        <v>998</v>
      </c>
      <c r="B32" s="266" t="s">
        <v>561</v>
      </c>
      <c r="C32" s="267" t="s">
        <v>648</v>
      </c>
    </row>
    <row r="33" spans="1:3" ht="35.65" hidden="1" customHeight="1">
      <c r="A33" s="266">
        <v>998</v>
      </c>
      <c r="B33" s="266" t="s">
        <v>649</v>
      </c>
      <c r="C33" s="267" t="s">
        <v>650</v>
      </c>
    </row>
    <row r="34" spans="1:3" ht="29.65" hidden="1" customHeight="1">
      <c r="A34" s="266">
        <v>998</v>
      </c>
      <c r="B34" s="266" t="s">
        <v>651</v>
      </c>
      <c r="C34" s="267" t="s">
        <v>652</v>
      </c>
    </row>
    <row r="35" spans="1:3" ht="54.4" hidden="1" customHeight="1">
      <c r="A35" s="266">
        <v>998</v>
      </c>
      <c r="B35" s="266" t="s">
        <v>653</v>
      </c>
      <c r="C35" s="267" t="s">
        <v>654</v>
      </c>
    </row>
    <row r="36" spans="1:3" ht="74.650000000000006" customHeight="1">
      <c r="A36" s="266">
        <v>998</v>
      </c>
      <c r="B36" s="269" t="s">
        <v>565</v>
      </c>
      <c r="C36" s="267" t="s">
        <v>566</v>
      </c>
    </row>
    <row r="37" spans="1:3" ht="61.9" customHeight="1">
      <c r="A37" s="266">
        <v>998</v>
      </c>
      <c r="B37" s="266" t="s">
        <v>655</v>
      </c>
      <c r="C37" s="267" t="s">
        <v>656</v>
      </c>
    </row>
    <row r="38" spans="1:3" ht="36.75" hidden="1" customHeight="1">
      <c r="A38" s="266">
        <v>998</v>
      </c>
      <c r="B38" s="266" t="s">
        <v>657</v>
      </c>
      <c r="C38" s="267" t="s">
        <v>658</v>
      </c>
    </row>
    <row r="39" spans="1:3" ht="34.15" hidden="1" customHeight="1">
      <c r="A39" s="266">
        <v>998</v>
      </c>
      <c r="B39" s="266" t="s">
        <v>659</v>
      </c>
      <c r="C39" s="267" t="s">
        <v>660</v>
      </c>
    </row>
    <row r="40" spans="1:3" ht="41.65" hidden="1" customHeight="1">
      <c r="A40" s="266">
        <v>998</v>
      </c>
      <c r="B40" s="266" t="s">
        <v>661</v>
      </c>
      <c r="C40" s="267" t="s">
        <v>662</v>
      </c>
    </row>
    <row r="41" spans="1:3" ht="107.45" customHeight="1">
      <c r="A41" s="266">
        <v>998</v>
      </c>
      <c r="B41" s="266" t="s">
        <v>663</v>
      </c>
      <c r="C41" s="267" t="s">
        <v>664</v>
      </c>
    </row>
    <row r="42" spans="1:3" ht="72.75" customHeight="1">
      <c r="A42" s="266">
        <v>998</v>
      </c>
      <c r="B42" s="266" t="s">
        <v>665</v>
      </c>
      <c r="C42" s="267" t="s">
        <v>666</v>
      </c>
    </row>
    <row r="43" spans="1:3" ht="61.9" customHeight="1">
      <c r="A43" s="266">
        <v>998</v>
      </c>
      <c r="B43" s="266" t="s">
        <v>667</v>
      </c>
      <c r="C43" s="270" t="s">
        <v>668</v>
      </c>
    </row>
    <row r="44" spans="1:3" ht="18.75">
      <c r="A44" s="271">
        <v>991</v>
      </c>
      <c r="B44" s="485" t="s">
        <v>669</v>
      </c>
      <c r="C44" s="486"/>
    </row>
    <row r="45" spans="1:3" ht="108" customHeight="1">
      <c r="A45" s="266">
        <v>991</v>
      </c>
      <c r="B45" s="266" t="s">
        <v>670</v>
      </c>
      <c r="C45" s="267" t="s">
        <v>671</v>
      </c>
    </row>
    <row r="46" spans="1:3" ht="82.7" customHeight="1">
      <c r="A46" s="266">
        <v>991</v>
      </c>
      <c r="B46" s="266" t="s">
        <v>672</v>
      </c>
      <c r="C46" s="267" t="s">
        <v>673</v>
      </c>
    </row>
    <row r="47" spans="1:3" ht="89.65" customHeight="1">
      <c r="A47" s="266">
        <v>991</v>
      </c>
      <c r="B47" s="266" t="s">
        <v>674</v>
      </c>
      <c r="C47" s="267" t="s">
        <v>675</v>
      </c>
    </row>
    <row r="48" spans="1:3" ht="43.7" hidden="1" customHeight="1">
      <c r="A48" s="266">
        <v>991</v>
      </c>
      <c r="B48" s="266" t="s">
        <v>676</v>
      </c>
      <c r="C48" s="267" t="s">
        <v>677</v>
      </c>
    </row>
    <row r="49" spans="1:3" ht="57.6" hidden="1" customHeight="1">
      <c r="A49" s="266">
        <v>991</v>
      </c>
      <c r="B49" s="266" t="s">
        <v>678</v>
      </c>
      <c r="C49" s="267" t="s">
        <v>679</v>
      </c>
    </row>
    <row r="50" spans="1:3" ht="60" hidden="1" customHeight="1">
      <c r="A50" s="266">
        <v>991</v>
      </c>
      <c r="B50" s="266" t="s">
        <v>680</v>
      </c>
      <c r="C50" s="267" t="s">
        <v>681</v>
      </c>
    </row>
    <row r="51" spans="1:3" ht="37.35" hidden="1" customHeight="1">
      <c r="A51" s="266">
        <v>991</v>
      </c>
      <c r="B51" s="266" t="s">
        <v>682</v>
      </c>
      <c r="C51" s="267" t="s">
        <v>683</v>
      </c>
    </row>
    <row r="52" spans="1:3" ht="34.15" hidden="1" customHeight="1">
      <c r="A52" s="266">
        <v>991</v>
      </c>
      <c r="B52" s="266" t="s">
        <v>684</v>
      </c>
      <c r="C52" s="267" t="s">
        <v>685</v>
      </c>
    </row>
    <row r="53" spans="1:3" ht="67.7" hidden="1" customHeight="1">
      <c r="A53" s="266">
        <v>991</v>
      </c>
      <c r="B53" s="266" t="s">
        <v>686</v>
      </c>
      <c r="C53" s="267" t="s">
        <v>687</v>
      </c>
    </row>
    <row r="54" spans="1:3" ht="60" customHeight="1">
      <c r="A54" s="266">
        <v>991</v>
      </c>
      <c r="B54" s="266" t="s">
        <v>688</v>
      </c>
      <c r="C54" s="267" t="s">
        <v>689</v>
      </c>
    </row>
    <row r="55" spans="1:3" ht="39.75" hidden="1" customHeight="1">
      <c r="A55" s="266">
        <v>991</v>
      </c>
      <c r="B55" s="266" t="s">
        <v>690</v>
      </c>
      <c r="C55" s="267" t="s">
        <v>691</v>
      </c>
    </row>
    <row r="56" spans="1:3" ht="35.450000000000003" hidden="1" customHeight="1">
      <c r="A56" s="266">
        <v>991</v>
      </c>
      <c r="B56" s="266" t="s">
        <v>692</v>
      </c>
      <c r="C56" s="267" t="s">
        <v>693</v>
      </c>
    </row>
    <row r="57" spans="1:3" ht="41.65" customHeight="1">
      <c r="A57" s="266">
        <v>991</v>
      </c>
      <c r="B57" s="266" t="s">
        <v>694</v>
      </c>
      <c r="C57" s="267" t="s">
        <v>695</v>
      </c>
    </row>
    <row r="58" spans="1:3" ht="25.35" customHeight="1">
      <c r="A58" s="266">
        <v>991</v>
      </c>
      <c r="B58" s="266" t="s">
        <v>629</v>
      </c>
      <c r="C58" s="267" t="s">
        <v>630</v>
      </c>
    </row>
    <row r="59" spans="1:3" ht="25.9" customHeight="1">
      <c r="A59" s="266">
        <v>991</v>
      </c>
      <c r="B59" s="266" t="s">
        <v>631</v>
      </c>
      <c r="C59" s="267" t="s">
        <v>632</v>
      </c>
    </row>
    <row r="60" spans="1:3" ht="41.1" customHeight="1">
      <c r="A60" s="272" t="s">
        <v>696</v>
      </c>
      <c r="B60" s="487" t="s">
        <v>697</v>
      </c>
      <c r="C60" s="488"/>
    </row>
    <row r="61" spans="1:3" ht="42.75" customHeight="1">
      <c r="A61" s="273" t="s">
        <v>696</v>
      </c>
      <c r="B61" s="266" t="s">
        <v>694</v>
      </c>
      <c r="C61" s="267" t="s">
        <v>695</v>
      </c>
    </row>
    <row r="62" spans="1:3" ht="35.450000000000003" customHeight="1">
      <c r="A62" s="273" t="s">
        <v>696</v>
      </c>
      <c r="B62" s="266" t="s">
        <v>629</v>
      </c>
      <c r="C62" s="267" t="s">
        <v>630</v>
      </c>
    </row>
    <row r="63" spans="1:3" ht="18.75">
      <c r="A63" s="273" t="s">
        <v>696</v>
      </c>
      <c r="B63" s="266" t="s">
        <v>631</v>
      </c>
      <c r="C63" s="267" t="s">
        <v>632</v>
      </c>
    </row>
    <row r="64" spans="1:3">
      <c r="C64" s="274"/>
    </row>
    <row r="65" spans="3:3">
      <c r="C65" s="274"/>
    </row>
    <row r="66" spans="3:3">
      <c r="C66" s="274"/>
    </row>
    <row r="67" spans="3:3">
      <c r="C67" s="274"/>
    </row>
    <row r="68" spans="3:3">
      <c r="C68" s="274"/>
    </row>
    <row r="69" spans="3:3">
      <c r="C69" s="274"/>
    </row>
    <row r="70" spans="3:3">
      <c r="C70" s="274"/>
    </row>
    <row r="71" spans="3:3">
      <c r="C71" s="274"/>
    </row>
    <row r="72" spans="3:3">
      <c r="C72" s="274"/>
    </row>
    <row r="73" spans="3:3">
      <c r="C73" s="274"/>
    </row>
    <row r="74" spans="3:3">
      <c r="C74" s="274"/>
    </row>
    <row r="75" spans="3:3">
      <c r="C75" s="274"/>
    </row>
    <row r="76" spans="3:3">
      <c r="C76" s="274"/>
    </row>
    <row r="77" spans="3:3">
      <c r="C77" s="274"/>
    </row>
    <row r="78" spans="3:3">
      <c r="C78" s="274"/>
    </row>
    <row r="79" spans="3:3">
      <c r="C79" s="274"/>
    </row>
    <row r="80" spans="3:3">
      <c r="C80" s="274"/>
    </row>
    <row r="81" spans="3:3">
      <c r="C81" s="274"/>
    </row>
    <row r="82" spans="3:3">
      <c r="C82" s="274"/>
    </row>
    <row r="83" spans="3:3">
      <c r="C83" s="274"/>
    </row>
    <row r="84" spans="3:3">
      <c r="C84" s="274"/>
    </row>
    <row r="85" spans="3:3">
      <c r="C85" s="274"/>
    </row>
    <row r="86" spans="3:3">
      <c r="C86" s="274"/>
    </row>
    <row r="87" spans="3:3">
      <c r="C87" s="274"/>
    </row>
    <row r="88" spans="3:3">
      <c r="C88" s="274"/>
    </row>
    <row r="89" spans="3:3">
      <c r="C89" s="274"/>
    </row>
    <row r="90" spans="3:3">
      <c r="C90" s="274"/>
    </row>
    <row r="91" spans="3:3">
      <c r="C91" s="274"/>
    </row>
    <row r="92" spans="3:3">
      <c r="C92" s="274"/>
    </row>
    <row r="93" spans="3:3">
      <c r="C93" s="274"/>
    </row>
    <row r="94" spans="3:3">
      <c r="C94" s="274"/>
    </row>
    <row r="95" spans="3:3">
      <c r="C95" s="274"/>
    </row>
    <row r="96" spans="3:3">
      <c r="C96" s="274"/>
    </row>
    <row r="97" spans="3:3">
      <c r="C97" s="274"/>
    </row>
    <row r="98" spans="3:3">
      <c r="C98" s="274"/>
    </row>
    <row r="99" spans="3:3">
      <c r="C99" s="274"/>
    </row>
    <row r="100" spans="3:3">
      <c r="C100" s="274"/>
    </row>
    <row r="101" spans="3:3">
      <c r="C101" s="274"/>
    </row>
    <row r="102" spans="3:3">
      <c r="C102" s="274"/>
    </row>
    <row r="103" spans="3:3">
      <c r="C103" s="274"/>
    </row>
    <row r="104" spans="3:3">
      <c r="C104" s="274"/>
    </row>
    <row r="105" spans="3:3">
      <c r="C105" s="274"/>
    </row>
    <row r="106" spans="3:3">
      <c r="C106" s="274"/>
    </row>
    <row r="107" spans="3:3">
      <c r="C107" s="274"/>
    </row>
    <row r="108" spans="3:3">
      <c r="C108" s="274"/>
    </row>
    <row r="109" spans="3:3">
      <c r="C109" s="274"/>
    </row>
    <row r="110" spans="3:3">
      <c r="C110" s="274"/>
    </row>
    <row r="111" spans="3:3">
      <c r="C111" s="274"/>
    </row>
    <row r="112" spans="3:3">
      <c r="C112" s="274"/>
    </row>
    <row r="113" spans="3:3">
      <c r="C113" s="274"/>
    </row>
    <row r="114" spans="3:3">
      <c r="C114" s="274"/>
    </row>
    <row r="115" spans="3:3">
      <c r="C115" s="274"/>
    </row>
    <row r="116" spans="3:3">
      <c r="C116" s="274"/>
    </row>
    <row r="117" spans="3:3">
      <c r="C117" s="274"/>
    </row>
    <row r="118" spans="3:3">
      <c r="C118" s="274"/>
    </row>
    <row r="119" spans="3:3">
      <c r="C119" s="274"/>
    </row>
    <row r="120" spans="3:3">
      <c r="C120" s="274"/>
    </row>
    <row r="121" spans="3:3">
      <c r="C121" s="274"/>
    </row>
    <row r="122" spans="3:3">
      <c r="C122" s="274"/>
    </row>
    <row r="123" spans="3:3">
      <c r="C123" s="274"/>
    </row>
    <row r="124" spans="3:3">
      <c r="C124" s="274"/>
    </row>
    <row r="125" spans="3:3">
      <c r="C125" s="274"/>
    </row>
    <row r="126" spans="3:3">
      <c r="C126" s="274"/>
    </row>
    <row r="127" spans="3:3">
      <c r="C127" s="274"/>
    </row>
    <row r="128" spans="3:3">
      <c r="C128" s="274"/>
    </row>
    <row r="129" spans="3:3">
      <c r="C129" s="274"/>
    </row>
    <row r="130" spans="3:3">
      <c r="C130" s="274"/>
    </row>
    <row r="131" spans="3:3">
      <c r="C131" s="274"/>
    </row>
    <row r="132" spans="3:3">
      <c r="C132" s="274"/>
    </row>
    <row r="133" spans="3:3">
      <c r="C133" s="274"/>
    </row>
    <row r="134" spans="3:3">
      <c r="C134" s="274"/>
    </row>
    <row r="135" spans="3:3">
      <c r="C135" s="274"/>
    </row>
    <row r="136" spans="3:3">
      <c r="C136" s="274"/>
    </row>
    <row r="137" spans="3:3">
      <c r="C137" s="274"/>
    </row>
    <row r="138" spans="3:3">
      <c r="C138" s="274"/>
    </row>
    <row r="139" spans="3:3">
      <c r="C139" s="274"/>
    </row>
    <row r="140" spans="3:3">
      <c r="C140" s="274"/>
    </row>
    <row r="141" spans="3:3">
      <c r="C141" s="274"/>
    </row>
    <row r="142" spans="3:3">
      <c r="C142" s="274"/>
    </row>
    <row r="143" spans="3:3">
      <c r="C143" s="274"/>
    </row>
    <row r="144" spans="3:3">
      <c r="C144" s="274"/>
    </row>
    <row r="145" spans="3:3">
      <c r="C145" s="274"/>
    </row>
    <row r="146" spans="3:3">
      <c r="C146" s="274"/>
    </row>
    <row r="147" spans="3:3">
      <c r="C147" s="274"/>
    </row>
    <row r="148" spans="3:3">
      <c r="C148" s="274"/>
    </row>
    <row r="149" spans="3:3">
      <c r="C149" s="274"/>
    </row>
    <row r="150" spans="3:3">
      <c r="C150" s="274"/>
    </row>
    <row r="151" spans="3:3">
      <c r="C151" s="274"/>
    </row>
    <row r="152" spans="3:3">
      <c r="C152" s="274"/>
    </row>
    <row r="153" spans="3:3">
      <c r="C153" s="274"/>
    </row>
    <row r="154" spans="3:3">
      <c r="C154" s="274"/>
    </row>
    <row r="155" spans="3:3">
      <c r="C155" s="274"/>
    </row>
    <row r="156" spans="3:3">
      <c r="C156" s="274"/>
    </row>
    <row r="157" spans="3:3">
      <c r="C157" s="274"/>
    </row>
    <row r="158" spans="3:3">
      <c r="C158" s="274"/>
    </row>
    <row r="159" spans="3:3">
      <c r="C159" s="274"/>
    </row>
    <row r="160" spans="3:3">
      <c r="C160" s="274"/>
    </row>
    <row r="161" spans="3:3">
      <c r="C161" s="274"/>
    </row>
    <row r="162" spans="3:3">
      <c r="C162" s="274"/>
    </row>
    <row r="163" spans="3:3">
      <c r="C163" s="274"/>
    </row>
    <row r="164" spans="3:3">
      <c r="C164" s="274"/>
    </row>
    <row r="165" spans="3:3">
      <c r="C165" s="274"/>
    </row>
    <row r="166" spans="3:3">
      <c r="C166" s="274"/>
    </row>
    <row r="167" spans="3:3">
      <c r="C167" s="274"/>
    </row>
    <row r="168" spans="3:3">
      <c r="C168" s="274"/>
    </row>
    <row r="169" spans="3:3">
      <c r="C169" s="274"/>
    </row>
    <row r="170" spans="3:3">
      <c r="C170" s="274"/>
    </row>
    <row r="171" spans="3:3">
      <c r="C171" s="274"/>
    </row>
    <row r="172" spans="3:3">
      <c r="C172" s="274"/>
    </row>
    <row r="173" spans="3:3">
      <c r="C173" s="274"/>
    </row>
    <row r="174" spans="3:3">
      <c r="C174" s="274"/>
    </row>
    <row r="175" spans="3:3">
      <c r="C175" s="274"/>
    </row>
    <row r="176" spans="3:3">
      <c r="C176" s="274"/>
    </row>
    <row r="177" spans="3:3">
      <c r="C177" s="274"/>
    </row>
    <row r="178" spans="3:3">
      <c r="C178" s="274"/>
    </row>
    <row r="179" spans="3:3">
      <c r="C179" s="274"/>
    </row>
    <row r="180" spans="3:3">
      <c r="C180" s="274"/>
    </row>
    <row r="181" spans="3:3">
      <c r="C181" s="274"/>
    </row>
    <row r="182" spans="3:3">
      <c r="C182" s="274"/>
    </row>
    <row r="183" spans="3:3">
      <c r="C183" s="274"/>
    </row>
    <row r="184" spans="3:3">
      <c r="C184" s="274"/>
    </row>
    <row r="185" spans="3:3">
      <c r="C185" s="274"/>
    </row>
    <row r="186" spans="3:3">
      <c r="C186" s="274"/>
    </row>
    <row r="187" spans="3:3">
      <c r="C187" s="274"/>
    </row>
    <row r="188" spans="3:3">
      <c r="C188" s="274"/>
    </row>
    <row r="189" spans="3:3">
      <c r="C189" s="274"/>
    </row>
    <row r="190" spans="3:3">
      <c r="C190" s="274"/>
    </row>
    <row r="191" spans="3:3">
      <c r="C191" s="274"/>
    </row>
    <row r="192" spans="3:3">
      <c r="C192" s="274"/>
    </row>
    <row r="193" spans="3:3">
      <c r="C193" s="274"/>
    </row>
    <row r="194" spans="3:3">
      <c r="C194" s="274"/>
    </row>
    <row r="195" spans="3:3">
      <c r="C195" s="274"/>
    </row>
    <row r="196" spans="3:3">
      <c r="C196" s="274"/>
    </row>
    <row r="197" spans="3:3">
      <c r="C197" s="274"/>
    </row>
    <row r="198" spans="3:3">
      <c r="C198" s="274"/>
    </row>
    <row r="199" spans="3:3">
      <c r="C199" s="274"/>
    </row>
    <row r="200" spans="3:3">
      <c r="C200" s="274"/>
    </row>
    <row r="201" spans="3:3">
      <c r="C201" s="274"/>
    </row>
    <row r="202" spans="3:3">
      <c r="C202" s="274"/>
    </row>
    <row r="203" spans="3:3">
      <c r="C203" s="274"/>
    </row>
    <row r="204" spans="3:3">
      <c r="C204" s="274"/>
    </row>
    <row r="205" spans="3:3">
      <c r="C205" s="274"/>
    </row>
    <row r="206" spans="3:3">
      <c r="C206" s="274"/>
    </row>
    <row r="207" spans="3:3">
      <c r="C207" s="274"/>
    </row>
    <row r="208" spans="3:3">
      <c r="C208" s="274"/>
    </row>
    <row r="209" spans="3:3">
      <c r="C209" s="274"/>
    </row>
    <row r="210" spans="3:3">
      <c r="C210" s="274"/>
    </row>
    <row r="211" spans="3:3">
      <c r="C211" s="274"/>
    </row>
    <row r="212" spans="3:3">
      <c r="C212" s="274"/>
    </row>
    <row r="213" spans="3:3">
      <c r="C213" s="274"/>
    </row>
    <row r="214" spans="3:3">
      <c r="C214" s="274"/>
    </row>
    <row r="215" spans="3:3">
      <c r="C215" s="274"/>
    </row>
    <row r="216" spans="3:3">
      <c r="C216" s="274"/>
    </row>
    <row r="217" spans="3:3">
      <c r="C217" s="274"/>
    </row>
    <row r="218" spans="3:3">
      <c r="C218" s="274"/>
    </row>
    <row r="219" spans="3:3">
      <c r="C219" s="274"/>
    </row>
    <row r="220" spans="3:3">
      <c r="C220" s="274"/>
    </row>
    <row r="221" spans="3:3">
      <c r="C221" s="274"/>
    </row>
    <row r="222" spans="3:3">
      <c r="C222" s="274"/>
    </row>
    <row r="223" spans="3:3">
      <c r="C223" s="274"/>
    </row>
    <row r="224" spans="3:3">
      <c r="C224" s="274"/>
    </row>
    <row r="225" spans="3:3">
      <c r="C225" s="274"/>
    </row>
    <row r="226" spans="3:3">
      <c r="C226" s="274"/>
    </row>
    <row r="227" spans="3:3">
      <c r="C227" s="274"/>
    </row>
    <row r="228" spans="3:3">
      <c r="C228" s="274"/>
    </row>
    <row r="229" spans="3:3">
      <c r="C229" s="274"/>
    </row>
    <row r="230" spans="3:3">
      <c r="C230" s="274"/>
    </row>
    <row r="231" spans="3:3">
      <c r="C231" s="274"/>
    </row>
    <row r="232" spans="3:3">
      <c r="C232" s="274"/>
    </row>
    <row r="233" spans="3:3">
      <c r="C233" s="274"/>
    </row>
    <row r="234" spans="3:3">
      <c r="C234" s="274"/>
    </row>
    <row r="235" spans="3:3">
      <c r="C235" s="274"/>
    </row>
    <row r="236" spans="3:3">
      <c r="C236" s="274"/>
    </row>
    <row r="237" spans="3:3">
      <c r="C237" s="274"/>
    </row>
    <row r="238" spans="3:3">
      <c r="C238" s="274"/>
    </row>
    <row r="239" spans="3:3">
      <c r="C239" s="274"/>
    </row>
    <row r="240" spans="3:3">
      <c r="C240" s="274"/>
    </row>
    <row r="241" spans="3:3">
      <c r="C241" s="274"/>
    </row>
    <row r="242" spans="3:3">
      <c r="C242" s="274"/>
    </row>
    <row r="243" spans="3:3">
      <c r="C243" s="274"/>
    </row>
    <row r="244" spans="3:3">
      <c r="C244" s="274"/>
    </row>
    <row r="245" spans="3:3">
      <c r="C245" s="274"/>
    </row>
    <row r="246" spans="3:3">
      <c r="C246" s="274"/>
    </row>
    <row r="247" spans="3:3">
      <c r="C247" s="274"/>
    </row>
    <row r="248" spans="3:3">
      <c r="C248" s="274"/>
    </row>
    <row r="249" spans="3:3">
      <c r="C249" s="274"/>
    </row>
    <row r="250" spans="3:3">
      <c r="C250" s="274"/>
    </row>
    <row r="251" spans="3:3">
      <c r="C251" s="274"/>
    </row>
    <row r="252" spans="3:3">
      <c r="C252" s="274"/>
    </row>
    <row r="253" spans="3:3">
      <c r="C253" s="274"/>
    </row>
    <row r="254" spans="3:3">
      <c r="C254" s="274"/>
    </row>
    <row r="255" spans="3:3">
      <c r="C255" s="274"/>
    </row>
    <row r="256" spans="3:3">
      <c r="C256" s="274"/>
    </row>
    <row r="257" spans="3:3">
      <c r="C257" s="274"/>
    </row>
    <row r="258" spans="3:3">
      <c r="C258" s="274"/>
    </row>
    <row r="259" spans="3:3">
      <c r="C259" s="274"/>
    </row>
    <row r="260" spans="3:3">
      <c r="C260" s="274"/>
    </row>
    <row r="261" spans="3:3">
      <c r="C261" s="274"/>
    </row>
    <row r="262" spans="3:3">
      <c r="C262" s="274"/>
    </row>
    <row r="263" spans="3:3">
      <c r="C263" s="274"/>
    </row>
    <row r="264" spans="3:3">
      <c r="C264" s="274"/>
    </row>
    <row r="265" spans="3:3">
      <c r="C265" s="274"/>
    </row>
    <row r="266" spans="3:3">
      <c r="C266" s="274"/>
    </row>
    <row r="267" spans="3:3">
      <c r="C267" s="274"/>
    </row>
    <row r="268" spans="3:3">
      <c r="C268" s="274"/>
    </row>
    <row r="269" spans="3:3">
      <c r="C269" s="274"/>
    </row>
    <row r="270" spans="3:3">
      <c r="C270" s="274"/>
    </row>
    <row r="271" spans="3:3">
      <c r="C271" s="274"/>
    </row>
    <row r="272" spans="3:3">
      <c r="C272" s="274"/>
    </row>
    <row r="273" spans="3:3">
      <c r="C273" s="274"/>
    </row>
    <row r="274" spans="3:3">
      <c r="C274" s="274"/>
    </row>
    <row r="275" spans="3:3">
      <c r="C275" s="274"/>
    </row>
    <row r="276" spans="3:3">
      <c r="C276" s="274"/>
    </row>
    <row r="277" spans="3:3">
      <c r="C277" s="274"/>
    </row>
    <row r="278" spans="3:3">
      <c r="C278" s="274"/>
    </row>
    <row r="279" spans="3:3">
      <c r="C279" s="274"/>
    </row>
    <row r="280" spans="3:3">
      <c r="C280" s="274"/>
    </row>
    <row r="281" spans="3:3">
      <c r="C281" s="274"/>
    </row>
    <row r="282" spans="3:3">
      <c r="C282" s="274"/>
    </row>
    <row r="283" spans="3:3">
      <c r="C283" s="274"/>
    </row>
    <row r="284" spans="3:3">
      <c r="C284" s="274"/>
    </row>
    <row r="285" spans="3:3">
      <c r="C285" s="274"/>
    </row>
    <row r="286" spans="3:3">
      <c r="C286" s="274"/>
    </row>
    <row r="287" spans="3:3">
      <c r="C287" s="274"/>
    </row>
    <row r="288" spans="3:3">
      <c r="C288" s="274"/>
    </row>
    <row r="289" spans="3:3">
      <c r="C289" s="274"/>
    </row>
    <row r="290" spans="3:3">
      <c r="C290" s="274"/>
    </row>
    <row r="291" spans="3:3">
      <c r="C291" s="274"/>
    </row>
    <row r="292" spans="3:3">
      <c r="C292" s="274"/>
    </row>
    <row r="293" spans="3:3">
      <c r="C293" s="274"/>
    </row>
    <row r="294" spans="3:3">
      <c r="C294" s="274"/>
    </row>
    <row r="295" spans="3:3">
      <c r="C295" s="274"/>
    </row>
    <row r="296" spans="3:3">
      <c r="C296" s="274"/>
    </row>
    <row r="297" spans="3:3">
      <c r="C297" s="274"/>
    </row>
    <row r="298" spans="3:3">
      <c r="C298" s="274"/>
    </row>
    <row r="299" spans="3:3">
      <c r="C299" s="274"/>
    </row>
    <row r="300" spans="3:3">
      <c r="C300" s="274"/>
    </row>
    <row r="301" spans="3:3">
      <c r="C301" s="274"/>
    </row>
    <row r="302" spans="3:3">
      <c r="C302" s="274"/>
    </row>
    <row r="303" spans="3:3">
      <c r="C303" s="274"/>
    </row>
    <row r="304" spans="3:3">
      <c r="C304" s="274"/>
    </row>
    <row r="305" spans="3:3">
      <c r="C305" s="274"/>
    </row>
    <row r="306" spans="3:3">
      <c r="C306" s="274"/>
    </row>
    <row r="307" spans="3:3">
      <c r="C307" s="274"/>
    </row>
    <row r="308" spans="3:3">
      <c r="C308" s="274"/>
    </row>
    <row r="309" spans="3:3">
      <c r="C309" s="274"/>
    </row>
    <row r="310" spans="3:3">
      <c r="C310" s="274"/>
    </row>
    <row r="311" spans="3:3">
      <c r="C311" s="274"/>
    </row>
    <row r="312" spans="3:3">
      <c r="C312" s="274"/>
    </row>
    <row r="313" spans="3:3">
      <c r="C313" s="274"/>
    </row>
    <row r="314" spans="3:3">
      <c r="C314" s="274"/>
    </row>
    <row r="315" spans="3:3">
      <c r="C315" s="274"/>
    </row>
    <row r="316" spans="3:3">
      <c r="C316" s="274"/>
    </row>
    <row r="317" spans="3:3">
      <c r="C317" s="274"/>
    </row>
    <row r="318" spans="3:3">
      <c r="C318" s="274"/>
    </row>
    <row r="319" spans="3:3">
      <c r="C319" s="274"/>
    </row>
    <row r="320" spans="3:3">
      <c r="C320" s="274"/>
    </row>
    <row r="321" spans="3:3">
      <c r="C321" s="274"/>
    </row>
    <row r="322" spans="3:3">
      <c r="C322" s="274"/>
    </row>
    <row r="323" spans="3:3">
      <c r="C323" s="274"/>
    </row>
    <row r="324" spans="3:3">
      <c r="C324" s="274"/>
    </row>
    <row r="325" spans="3:3">
      <c r="C325" s="274"/>
    </row>
    <row r="326" spans="3:3">
      <c r="C326" s="274"/>
    </row>
    <row r="327" spans="3:3">
      <c r="C327" s="274"/>
    </row>
    <row r="328" spans="3:3">
      <c r="C328" s="274"/>
    </row>
    <row r="329" spans="3:3">
      <c r="C329" s="274"/>
    </row>
    <row r="330" spans="3:3">
      <c r="C330" s="274"/>
    </row>
    <row r="331" spans="3:3">
      <c r="C331" s="274"/>
    </row>
    <row r="332" spans="3:3">
      <c r="C332" s="274"/>
    </row>
    <row r="333" spans="3:3">
      <c r="C333" s="274"/>
    </row>
    <row r="334" spans="3:3">
      <c r="C334" s="274"/>
    </row>
    <row r="335" spans="3:3">
      <c r="C335" s="274"/>
    </row>
    <row r="336" spans="3:3">
      <c r="C336" s="274"/>
    </row>
    <row r="337" spans="3:3">
      <c r="C337" s="274"/>
    </row>
    <row r="338" spans="3:3">
      <c r="C338" s="274"/>
    </row>
    <row r="339" spans="3:3">
      <c r="C339" s="274"/>
    </row>
    <row r="340" spans="3:3">
      <c r="C340" s="274"/>
    </row>
    <row r="341" spans="3:3">
      <c r="C341" s="274"/>
    </row>
    <row r="342" spans="3:3">
      <c r="C342" s="274"/>
    </row>
    <row r="343" spans="3:3">
      <c r="C343" s="274"/>
    </row>
    <row r="344" spans="3:3">
      <c r="C344" s="274"/>
    </row>
  </sheetData>
  <mergeCells count="8">
    <mergeCell ref="B44:C44"/>
    <mergeCell ref="B60:C60"/>
    <mergeCell ref="A7:C7"/>
    <mergeCell ref="A8:C8"/>
    <mergeCell ref="A9:C9"/>
    <mergeCell ref="A11:B11"/>
    <mergeCell ref="C11:C12"/>
    <mergeCell ref="B14:C14"/>
  </mergeCells>
  <printOptions horizontalCentered="1"/>
  <pageMargins left="0.78740157480314965" right="0.39370078740157483" top="0.59055118110236227" bottom="0.19685039370078741" header="0.51181102362204722" footer="0.51181102362204722"/>
  <pageSetup paperSize="9" scale="64" orientation="portrait" r:id="rId1"/>
  <headerFooter alignWithMargins="0"/>
  <rowBreaks count="1" manualBreakCount="1">
    <brk id="35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9"/>
  <sheetViews>
    <sheetView view="pageBreakPreview" topLeftCell="B1" zoomScale="60" workbookViewId="0">
      <selection activeCell="E12" sqref="E12"/>
    </sheetView>
  </sheetViews>
  <sheetFormatPr defaultRowHeight="15.75"/>
  <cols>
    <col min="1" max="1" width="11" style="276" hidden="1" customWidth="1"/>
    <col min="2" max="2" width="32.5703125" style="276" customWidth="1"/>
    <col min="3" max="3" width="46.140625" style="276" customWidth="1"/>
    <col min="4" max="256" width="9.140625" style="276"/>
    <col min="257" max="257" width="0" style="276" hidden="1" customWidth="1"/>
    <col min="258" max="258" width="32.5703125" style="276" customWidth="1"/>
    <col min="259" max="259" width="46.140625" style="276" customWidth="1"/>
    <col min="260" max="512" width="9.140625" style="276"/>
    <col min="513" max="513" width="0" style="276" hidden="1" customWidth="1"/>
    <col min="514" max="514" width="32.5703125" style="276" customWidth="1"/>
    <col min="515" max="515" width="46.140625" style="276" customWidth="1"/>
    <col min="516" max="768" width="9.140625" style="276"/>
    <col min="769" max="769" width="0" style="276" hidden="1" customWidth="1"/>
    <col min="770" max="770" width="32.5703125" style="276" customWidth="1"/>
    <col min="771" max="771" width="46.140625" style="276" customWidth="1"/>
    <col min="772" max="1024" width="9.140625" style="276"/>
    <col min="1025" max="1025" width="0" style="276" hidden="1" customWidth="1"/>
    <col min="1026" max="1026" width="32.5703125" style="276" customWidth="1"/>
    <col min="1027" max="1027" width="46.140625" style="276" customWidth="1"/>
    <col min="1028" max="1280" width="9.140625" style="276"/>
    <col min="1281" max="1281" width="0" style="276" hidden="1" customWidth="1"/>
    <col min="1282" max="1282" width="32.5703125" style="276" customWidth="1"/>
    <col min="1283" max="1283" width="46.140625" style="276" customWidth="1"/>
    <col min="1284" max="1536" width="9.140625" style="276"/>
    <col min="1537" max="1537" width="0" style="276" hidden="1" customWidth="1"/>
    <col min="1538" max="1538" width="32.5703125" style="276" customWidth="1"/>
    <col min="1539" max="1539" width="46.140625" style="276" customWidth="1"/>
    <col min="1540" max="1792" width="9.140625" style="276"/>
    <col min="1793" max="1793" width="0" style="276" hidden="1" customWidth="1"/>
    <col min="1794" max="1794" width="32.5703125" style="276" customWidth="1"/>
    <col min="1795" max="1795" width="46.140625" style="276" customWidth="1"/>
    <col min="1796" max="2048" width="9.140625" style="276"/>
    <col min="2049" max="2049" width="0" style="276" hidden="1" customWidth="1"/>
    <col min="2050" max="2050" width="32.5703125" style="276" customWidth="1"/>
    <col min="2051" max="2051" width="46.140625" style="276" customWidth="1"/>
    <col min="2052" max="2304" width="9.140625" style="276"/>
    <col min="2305" max="2305" width="0" style="276" hidden="1" customWidth="1"/>
    <col min="2306" max="2306" width="32.5703125" style="276" customWidth="1"/>
    <col min="2307" max="2307" width="46.140625" style="276" customWidth="1"/>
    <col min="2308" max="2560" width="9.140625" style="276"/>
    <col min="2561" max="2561" width="0" style="276" hidden="1" customWidth="1"/>
    <col min="2562" max="2562" width="32.5703125" style="276" customWidth="1"/>
    <col min="2563" max="2563" width="46.140625" style="276" customWidth="1"/>
    <col min="2564" max="2816" width="9.140625" style="276"/>
    <col min="2817" max="2817" width="0" style="276" hidden="1" customWidth="1"/>
    <col min="2818" max="2818" width="32.5703125" style="276" customWidth="1"/>
    <col min="2819" max="2819" width="46.140625" style="276" customWidth="1"/>
    <col min="2820" max="3072" width="9.140625" style="276"/>
    <col min="3073" max="3073" width="0" style="276" hidden="1" customWidth="1"/>
    <col min="3074" max="3074" width="32.5703125" style="276" customWidth="1"/>
    <col min="3075" max="3075" width="46.140625" style="276" customWidth="1"/>
    <col min="3076" max="3328" width="9.140625" style="276"/>
    <col min="3329" max="3329" width="0" style="276" hidden="1" customWidth="1"/>
    <col min="3330" max="3330" width="32.5703125" style="276" customWidth="1"/>
    <col min="3331" max="3331" width="46.140625" style="276" customWidth="1"/>
    <col min="3332" max="3584" width="9.140625" style="276"/>
    <col min="3585" max="3585" width="0" style="276" hidden="1" customWidth="1"/>
    <col min="3586" max="3586" width="32.5703125" style="276" customWidth="1"/>
    <col min="3587" max="3587" width="46.140625" style="276" customWidth="1"/>
    <col min="3588" max="3840" width="9.140625" style="276"/>
    <col min="3841" max="3841" width="0" style="276" hidden="1" customWidth="1"/>
    <col min="3842" max="3842" width="32.5703125" style="276" customWidth="1"/>
    <col min="3843" max="3843" width="46.140625" style="276" customWidth="1"/>
    <col min="3844" max="4096" width="9.140625" style="276"/>
    <col min="4097" max="4097" width="0" style="276" hidden="1" customWidth="1"/>
    <col min="4098" max="4098" width="32.5703125" style="276" customWidth="1"/>
    <col min="4099" max="4099" width="46.140625" style="276" customWidth="1"/>
    <col min="4100" max="4352" width="9.140625" style="276"/>
    <col min="4353" max="4353" width="0" style="276" hidden="1" customWidth="1"/>
    <col min="4354" max="4354" width="32.5703125" style="276" customWidth="1"/>
    <col min="4355" max="4355" width="46.140625" style="276" customWidth="1"/>
    <col min="4356" max="4608" width="9.140625" style="276"/>
    <col min="4609" max="4609" width="0" style="276" hidden="1" customWidth="1"/>
    <col min="4610" max="4610" width="32.5703125" style="276" customWidth="1"/>
    <col min="4611" max="4611" width="46.140625" style="276" customWidth="1"/>
    <col min="4612" max="4864" width="9.140625" style="276"/>
    <col min="4865" max="4865" width="0" style="276" hidden="1" customWidth="1"/>
    <col min="4866" max="4866" width="32.5703125" style="276" customWidth="1"/>
    <col min="4867" max="4867" width="46.140625" style="276" customWidth="1"/>
    <col min="4868" max="5120" width="9.140625" style="276"/>
    <col min="5121" max="5121" width="0" style="276" hidden="1" customWidth="1"/>
    <col min="5122" max="5122" width="32.5703125" style="276" customWidth="1"/>
    <col min="5123" max="5123" width="46.140625" style="276" customWidth="1"/>
    <col min="5124" max="5376" width="9.140625" style="276"/>
    <col min="5377" max="5377" width="0" style="276" hidden="1" customWidth="1"/>
    <col min="5378" max="5378" width="32.5703125" style="276" customWidth="1"/>
    <col min="5379" max="5379" width="46.140625" style="276" customWidth="1"/>
    <col min="5380" max="5632" width="9.140625" style="276"/>
    <col min="5633" max="5633" width="0" style="276" hidden="1" customWidth="1"/>
    <col min="5634" max="5634" width="32.5703125" style="276" customWidth="1"/>
    <col min="5635" max="5635" width="46.140625" style="276" customWidth="1"/>
    <col min="5636" max="5888" width="9.140625" style="276"/>
    <col min="5889" max="5889" width="0" style="276" hidden="1" customWidth="1"/>
    <col min="5890" max="5890" width="32.5703125" style="276" customWidth="1"/>
    <col min="5891" max="5891" width="46.140625" style="276" customWidth="1"/>
    <col min="5892" max="6144" width="9.140625" style="276"/>
    <col min="6145" max="6145" width="0" style="276" hidden="1" customWidth="1"/>
    <col min="6146" max="6146" width="32.5703125" style="276" customWidth="1"/>
    <col min="6147" max="6147" width="46.140625" style="276" customWidth="1"/>
    <col min="6148" max="6400" width="9.140625" style="276"/>
    <col min="6401" max="6401" width="0" style="276" hidden="1" customWidth="1"/>
    <col min="6402" max="6402" width="32.5703125" style="276" customWidth="1"/>
    <col min="6403" max="6403" width="46.140625" style="276" customWidth="1"/>
    <col min="6404" max="6656" width="9.140625" style="276"/>
    <col min="6657" max="6657" width="0" style="276" hidden="1" customWidth="1"/>
    <col min="6658" max="6658" width="32.5703125" style="276" customWidth="1"/>
    <col min="6659" max="6659" width="46.140625" style="276" customWidth="1"/>
    <col min="6660" max="6912" width="9.140625" style="276"/>
    <col min="6913" max="6913" width="0" style="276" hidden="1" customWidth="1"/>
    <col min="6914" max="6914" width="32.5703125" style="276" customWidth="1"/>
    <col min="6915" max="6915" width="46.140625" style="276" customWidth="1"/>
    <col min="6916" max="7168" width="9.140625" style="276"/>
    <col min="7169" max="7169" width="0" style="276" hidden="1" customWidth="1"/>
    <col min="7170" max="7170" width="32.5703125" style="276" customWidth="1"/>
    <col min="7171" max="7171" width="46.140625" style="276" customWidth="1"/>
    <col min="7172" max="7424" width="9.140625" style="276"/>
    <col min="7425" max="7425" width="0" style="276" hidden="1" customWidth="1"/>
    <col min="7426" max="7426" width="32.5703125" style="276" customWidth="1"/>
    <col min="7427" max="7427" width="46.140625" style="276" customWidth="1"/>
    <col min="7428" max="7680" width="9.140625" style="276"/>
    <col min="7681" max="7681" width="0" style="276" hidden="1" customWidth="1"/>
    <col min="7682" max="7682" width="32.5703125" style="276" customWidth="1"/>
    <col min="7683" max="7683" width="46.140625" style="276" customWidth="1"/>
    <col min="7684" max="7936" width="9.140625" style="276"/>
    <col min="7937" max="7937" width="0" style="276" hidden="1" customWidth="1"/>
    <col min="7938" max="7938" width="32.5703125" style="276" customWidth="1"/>
    <col min="7939" max="7939" width="46.140625" style="276" customWidth="1"/>
    <col min="7940" max="8192" width="9.140625" style="276"/>
    <col min="8193" max="8193" width="0" style="276" hidden="1" customWidth="1"/>
    <col min="8194" max="8194" width="32.5703125" style="276" customWidth="1"/>
    <col min="8195" max="8195" width="46.140625" style="276" customWidth="1"/>
    <col min="8196" max="8448" width="9.140625" style="276"/>
    <col min="8449" max="8449" width="0" style="276" hidden="1" customWidth="1"/>
    <col min="8450" max="8450" width="32.5703125" style="276" customWidth="1"/>
    <col min="8451" max="8451" width="46.140625" style="276" customWidth="1"/>
    <col min="8452" max="8704" width="9.140625" style="276"/>
    <col min="8705" max="8705" width="0" style="276" hidden="1" customWidth="1"/>
    <col min="8706" max="8706" width="32.5703125" style="276" customWidth="1"/>
    <col min="8707" max="8707" width="46.140625" style="276" customWidth="1"/>
    <col min="8708" max="8960" width="9.140625" style="276"/>
    <col min="8961" max="8961" width="0" style="276" hidden="1" customWidth="1"/>
    <col min="8962" max="8962" width="32.5703125" style="276" customWidth="1"/>
    <col min="8963" max="8963" width="46.140625" style="276" customWidth="1"/>
    <col min="8964" max="9216" width="9.140625" style="276"/>
    <col min="9217" max="9217" width="0" style="276" hidden="1" customWidth="1"/>
    <col min="9218" max="9218" width="32.5703125" style="276" customWidth="1"/>
    <col min="9219" max="9219" width="46.140625" style="276" customWidth="1"/>
    <col min="9220" max="9472" width="9.140625" style="276"/>
    <col min="9473" max="9473" width="0" style="276" hidden="1" customWidth="1"/>
    <col min="9474" max="9474" width="32.5703125" style="276" customWidth="1"/>
    <col min="9475" max="9475" width="46.140625" style="276" customWidth="1"/>
    <col min="9476" max="9728" width="9.140625" style="276"/>
    <col min="9729" max="9729" width="0" style="276" hidden="1" customWidth="1"/>
    <col min="9730" max="9730" width="32.5703125" style="276" customWidth="1"/>
    <col min="9731" max="9731" width="46.140625" style="276" customWidth="1"/>
    <col min="9732" max="9984" width="9.140625" style="276"/>
    <col min="9985" max="9985" width="0" style="276" hidden="1" customWidth="1"/>
    <col min="9986" max="9986" width="32.5703125" style="276" customWidth="1"/>
    <col min="9987" max="9987" width="46.140625" style="276" customWidth="1"/>
    <col min="9988" max="10240" width="9.140625" style="276"/>
    <col min="10241" max="10241" width="0" style="276" hidden="1" customWidth="1"/>
    <col min="10242" max="10242" width="32.5703125" style="276" customWidth="1"/>
    <col min="10243" max="10243" width="46.140625" style="276" customWidth="1"/>
    <col min="10244" max="10496" width="9.140625" style="276"/>
    <col min="10497" max="10497" width="0" style="276" hidden="1" customWidth="1"/>
    <col min="10498" max="10498" width="32.5703125" style="276" customWidth="1"/>
    <col min="10499" max="10499" width="46.140625" style="276" customWidth="1"/>
    <col min="10500" max="10752" width="9.140625" style="276"/>
    <col min="10753" max="10753" width="0" style="276" hidden="1" customWidth="1"/>
    <col min="10754" max="10754" width="32.5703125" style="276" customWidth="1"/>
    <col min="10755" max="10755" width="46.140625" style="276" customWidth="1"/>
    <col min="10756" max="11008" width="9.140625" style="276"/>
    <col min="11009" max="11009" width="0" style="276" hidden="1" customWidth="1"/>
    <col min="11010" max="11010" width="32.5703125" style="276" customWidth="1"/>
    <col min="11011" max="11011" width="46.140625" style="276" customWidth="1"/>
    <col min="11012" max="11264" width="9.140625" style="276"/>
    <col min="11265" max="11265" width="0" style="276" hidden="1" customWidth="1"/>
    <col min="11266" max="11266" width="32.5703125" style="276" customWidth="1"/>
    <col min="11267" max="11267" width="46.140625" style="276" customWidth="1"/>
    <col min="11268" max="11520" width="9.140625" style="276"/>
    <col min="11521" max="11521" width="0" style="276" hidden="1" customWidth="1"/>
    <col min="11522" max="11522" width="32.5703125" style="276" customWidth="1"/>
    <col min="11523" max="11523" width="46.140625" style="276" customWidth="1"/>
    <col min="11524" max="11776" width="9.140625" style="276"/>
    <col min="11777" max="11777" width="0" style="276" hidden="1" customWidth="1"/>
    <col min="11778" max="11778" width="32.5703125" style="276" customWidth="1"/>
    <col min="11779" max="11779" width="46.140625" style="276" customWidth="1"/>
    <col min="11780" max="12032" width="9.140625" style="276"/>
    <col min="12033" max="12033" width="0" style="276" hidden="1" customWidth="1"/>
    <col min="12034" max="12034" width="32.5703125" style="276" customWidth="1"/>
    <col min="12035" max="12035" width="46.140625" style="276" customWidth="1"/>
    <col min="12036" max="12288" width="9.140625" style="276"/>
    <col min="12289" max="12289" width="0" style="276" hidden="1" customWidth="1"/>
    <col min="12290" max="12290" width="32.5703125" style="276" customWidth="1"/>
    <col min="12291" max="12291" width="46.140625" style="276" customWidth="1"/>
    <col min="12292" max="12544" width="9.140625" style="276"/>
    <col min="12545" max="12545" width="0" style="276" hidden="1" customWidth="1"/>
    <col min="12546" max="12546" width="32.5703125" style="276" customWidth="1"/>
    <col min="12547" max="12547" width="46.140625" style="276" customWidth="1"/>
    <col min="12548" max="12800" width="9.140625" style="276"/>
    <col min="12801" max="12801" width="0" style="276" hidden="1" customWidth="1"/>
    <col min="12802" max="12802" width="32.5703125" style="276" customWidth="1"/>
    <col min="12803" max="12803" width="46.140625" style="276" customWidth="1"/>
    <col min="12804" max="13056" width="9.140625" style="276"/>
    <col min="13057" max="13057" width="0" style="276" hidden="1" customWidth="1"/>
    <col min="13058" max="13058" width="32.5703125" style="276" customWidth="1"/>
    <col min="13059" max="13059" width="46.140625" style="276" customWidth="1"/>
    <col min="13060" max="13312" width="9.140625" style="276"/>
    <col min="13313" max="13313" width="0" style="276" hidden="1" customWidth="1"/>
    <col min="13314" max="13314" width="32.5703125" style="276" customWidth="1"/>
    <col min="13315" max="13315" width="46.140625" style="276" customWidth="1"/>
    <col min="13316" max="13568" width="9.140625" style="276"/>
    <col min="13569" max="13569" width="0" style="276" hidden="1" customWidth="1"/>
    <col min="13570" max="13570" width="32.5703125" style="276" customWidth="1"/>
    <col min="13571" max="13571" width="46.140625" style="276" customWidth="1"/>
    <col min="13572" max="13824" width="9.140625" style="276"/>
    <col min="13825" max="13825" width="0" style="276" hidden="1" customWidth="1"/>
    <col min="13826" max="13826" width="32.5703125" style="276" customWidth="1"/>
    <col min="13827" max="13827" width="46.140625" style="276" customWidth="1"/>
    <col min="13828" max="14080" width="9.140625" style="276"/>
    <col min="14081" max="14081" width="0" style="276" hidden="1" customWidth="1"/>
    <col min="14082" max="14082" width="32.5703125" style="276" customWidth="1"/>
    <col min="14083" max="14083" width="46.140625" style="276" customWidth="1"/>
    <col min="14084" max="14336" width="9.140625" style="276"/>
    <col min="14337" max="14337" width="0" style="276" hidden="1" customWidth="1"/>
    <col min="14338" max="14338" width="32.5703125" style="276" customWidth="1"/>
    <col min="14339" max="14339" width="46.140625" style="276" customWidth="1"/>
    <col min="14340" max="14592" width="9.140625" style="276"/>
    <col min="14593" max="14593" width="0" style="276" hidden="1" customWidth="1"/>
    <col min="14594" max="14594" width="32.5703125" style="276" customWidth="1"/>
    <col min="14595" max="14595" width="46.140625" style="276" customWidth="1"/>
    <col min="14596" max="14848" width="9.140625" style="276"/>
    <col min="14849" max="14849" width="0" style="276" hidden="1" customWidth="1"/>
    <col min="14850" max="14850" width="32.5703125" style="276" customWidth="1"/>
    <col min="14851" max="14851" width="46.140625" style="276" customWidth="1"/>
    <col min="14852" max="15104" width="9.140625" style="276"/>
    <col min="15105" max="15105" width="0" style="276" hidden="1" customWidth="1"/>
    <col min="15106" max="15106" width="32.5703125" style="276" customWidth="1"/>
    <col min="15107" max="15107" width="46.140625" style="276" customWidth="1"/>
    <col min="15108" max="15360" width="9.140625" style="276"/>
    <col min="15361" max="15361" width="0" style="276" hidden="1" customWidth="1"/>
    <col min="15362" max="15362" width="32.5703125" style="276" customWidth="1"/>
    <col min="15363" max="15363" width="46.140625" style="276" customWidth="1"/>
    <col min="15364" max="15616" width="9.140625" style="276"/>
    <col min="15617" max="15617" width="0" style="276" hidden="1" customWidth="1"/>
    <col min="15618" max="15618" width="32.5703125" style="276" customWidth="1"/>
    <col min="15619" max="15619" width="46.140625" style="276" customWidth="1"/>
    <col min="15620" max="15872" width="9.140625" style="276"/>
    <col min="15873" max="15873" width="0" style="276" hidden="1" customWidth="1"/>
    <col min="15874" max="15874" width="32.5703125" style="276" customWidth="1"/>
    <col min="15875" max="15875" width="46.140625" style="276" customWidth="1"/>
    <col min="15876" max="16128" width="9.140625" style="276"/>
    <col min="16129" max="16129" width="0" style="276" hidden="1" customWidth="1"/>
    <col min="16130" max="16130" width="32.5703125" style="276" customWidth="1"/>
    <col min="16131" max="16131" width="46.140625" style="276" customWidth="1"/>
    <col min="16132" max="16384" width="9.140625" style="276"/>
  </cols>
  <sheetData>
    <row r="1" spans="1:4">
      <c r="A1" s="202"/>
      <c r="B1" s="202"/>
      <c r="C1" s="211" t="s">
        <v>698</v>
      </c>
    </row>
    <row r="2" spans="1:4" s="277" customFormat="1" ht="18" customHeight="1">
      <c r="A2" s="456" t="s">
        <v>433</v>
      </c>
      <c r="B2" s="456"/>
      <c r="C2" s="456"/>
    </row>
    <row r="3" spans="1:4" s="277" customFormat="1" ht="18" customHeight="1">
      <c r="A3" s="456" t="s">
        <v>1</v>
      </c>
      <c r="B3" s="456"/>
      <c r="C3" s="456"/>
    </row>
    <row r="4" spans="1:4" s="277" customFormat="1" ht="18" customHeight="1">
      <c r="A4" s="212"/>
      <c r="B4" s="456" t="s">
        <v>2</v>
      </c>
      <c r="C4" s="456"/>
    </row>
    <row r="5" spans="1:4" s="277" customFormat="1" ht="15.75" customHeight="1">
      <c r="A5" s="95"/>
      <c r="B5" s="95"/>
      <c r="C5" s="436" t="s">
        <v>927</v>
      </c>
    </row>
    <row r="6" spans="1:4" s="277" customFormat="1" ht="15.75" customHeight="1">
      <c r="A6" s="498"/>
      <c r="B6" s="498"/>
      <c r="C6" s="498"/>
      <c r="D6" s="278"/>
    </row>
    <row r="7" spans="1:4" ht="66.75" customHeight="1">
      <c r="A7" s="279" t="s">
        <v>699</v>
      </c>
      <c r="B7" s="499" t="s">
        <v>939</v>
      </c>
      <c r="C7" s="499"/>
      <c r="D7" s="279"/>
    </row>
    <row r="9" spans="1:4" ht="30.75" customHeight="1">
      <c r="A9" s="280" t="s">
        <v>700</v>
      </c>
      <c r="B9" s="224" t="s">
        <v>457</v>
      </c>
      <c r="C9" s="224" t="s">
        <v>4</v>
      </c>
    </row>
    <row r="10" spans="1:4" ht="30.75" customHeight="1">
      <c r="A10" s="281"/>
      <c r="B10" s="496" t="s">
        <v>273</v>
      </c>
      <c r="C10" s="497"/>
    </row>
    <row r="11" spans="1:4" ht="30.75" customHeight="1">
      <c r="A11" s="281"/>
      <c r="B11" s="280" t="s">
        <v>701</v>
      </c>
      <c r="C11" s="282" t="s">
        <v>702</v>
      </c>
    </row>
    <row r="12" spans="1:4" ht="48.75" customHeight="1">
      <c r="A12" s="281"/>
      <c r="B12" s="283" t="s">
        <v>703</v>
      </c>
      <c r="C12" s="283" t="s">
        <v>704</v>
      </c>
    </row>
    <row r="13" spans="1:4" ht="49.5" customHeight="1">
      <c r="A13" s="281"/>
      <c r="B13" s="283" t="s">
        <v>705</v>
      </c>
      <c r="C13" s="284" t="s">
        <v>706</v>
      </c>
    </row>
    <row r="14" spans="1:4" ht="35.25" customHeight="1">
      <c r="A14" s="283"/>
      <c r="B14" s="280" t="s">
        <v>707</v>
      </c>
      <c r="C14" s="282" t="s">
        <v>708</v>
      </c>
    </row>
    <row r="15" spans="1:4" ht="58.5" customHeight="1">
      <c r="B15" s="283" t="s">
        <v>709</v>
      </c>
      <c r="C15" s="283" t="s">
        <v>710</v>
      </c>
    </row>
    <row r="16" spans="1:4" ht="62.25" customHeight="1">
      <c r="B16" s="283" t="s">
        <v>711</v>
      </c>
      <c r="C16" s="283" t="s">
        <v>465</v>
      </c>
    </row>
    <row r="17" spans="2:3" ht="31.5">
      <c r="B17" s="285" t="s">
        <v>712</v>
      </c>
      <c r="C17" s="286" t="s">
        <v>713</v>
      </c>
    </row>
    <row r="18" spans="2:3" ht="31.5" customHeight="1">
      <c r="B18" s="285" t="s">
        <v>714</v>
      </c>
      <c r="C18" s="286" t="s">
        <v>715</v>
      </c>
    </row>
    <row r="19" spans="2:3" ht="33" customHeight="1">
      <c r="B19" s="285" t="s">
        <v>716</v>
      </c>
      <c r="C19" s="286" t="s">
        <v>717</v>
      </c>
    </row>
  </sheetData>
  <mergeCells count="6">
    <mergeCell ref="B10:C10"/>
    <mergeCell ref="A2:C2"/>
    <mergeCell ref="A3:C3"/>
    <mergeCell ref="B4:C4"/>
    <mergeCell ref="A6:C6"/>
    <mergeCell ref="B7:C7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view="pageBreakPreview" zoomScale="60" workbookViewId="0">
      <selection activeCell="N11" sqref="N11"/>
    </sheetView>
  </sheetViews>
  <sheetFormatPr defaultRowHeight="12.75"/>
  <cols>
    <col min="1" max="1" width="38.42578125" style="20" customWidth="1"/>
    <col min="2" max="2" width="3.140625" style="16" customWidth="1"/>
    <col min="3" max="3" width="5.140625" style="16" customWidth="1"/>
    <col min="4" max="4" width="4.42578125" style="16" customWidth="1"/>
    <col min="5" max="5" width="14.28515625" style="16" customWidth="1"/>
    <col min="6" max="6" width="9.140625" style="16"/>
    <col min="7" max="7" width="9.7109375" style="16" customWidth="1"/>
    <col min="8" max="8" width="12.5703125" style="16" hidden="1" customWidth="1"/>
    <col min="9" max="9" width="12.42578125" style="16" hidden="1" customWidth="1"/>
    <col min="10" max="10" width="11" style="17" customWidth="1"/>
    <col min="11" max="16384" width="9.140625" style="16"/>
  </cols>
  <sheetData>
    <row r="1" spans="1:13" s="13" customFormat="1" ht="25.5" customHeight="1">
      <c r="A1" s="19"/>
      <c r="B1" s="63"/>
      <c r="D1" s="14"/>
      <c r="E1" s="503" t="s">
        <v>594</v>
      </c>
      <c r="F1" s="503"/>
      <c r="G1" s="503"/>
      <c r="H1" s="503"/>
      <c r="I1" s="503"/>
      <c r="J1" s="14"/>
      <c r="K1" s="12"/>
      <c r="L1" s="12"/>
      <c r="M1" s="12"/>
    </row>
    <row r="2" spans="1:13" s="13" customFormat="1" ht="18" customHeight="1">
      <c r="A2" s="500" t="s">
        <v>433</v>
      </c>
      <c r="B2" s="500"/>
      <c r="C2" s="500"/>
      <c r="D2" s="500"/>
      <c r="E2" s="500"/>
      <c r="F2" s="500"/>
      <c r="G2" s="500"/>
      <c r="H2" s="500"/>
      <c r="I2" s="500"/>
      <c r="J2" s="14"/>
      <c r="K2" s="12"/>
      <c r="L2" s="12"/>
      <c r="M2" s="12"/>
    </row>
    <row r="3" spans="1:13" s="13" customFormat="1" ht="18" customHeight="1">
      <c r="A3" s="500" t="s">
        <v>940</v>
      </c>
      <c r="B3" s="500"/>
      <c r="C3" s="500"/>
      <c r="D3" s="500"/>
      <c r="E3" s="500"/>
      <c r="F3" s="500"/>
      <c r="G3" s="500"/>
      <c r="H3" s="452"/>
      <c r="I3" s="452"/>
      <c r="J3" s="14"/>
      <c r="K3" s="12"/>
      <c r="L3" s="12"/>
      <c r="M3" s="12"/>
    </row>
    <row r="4" spans="1:13" s="13" customFormat="1" ht="18" customHeight="1">
      <c r="A4" s="500" t="s">
        <v>2</v>
      </c>
      <c r="B4" s="500"/>
      <c r="C4" s="500"/>
      <c r="D4" s="500"/>
      <c r="E4" s="500"/>
      <c r="F4" s="500"/>
      <c r="G4" s="500"/>
      <c r="H4" s="500"/>
      <c r="I4" s="500"/>
      <c r="J4" s="14"/>
      <c r="K4" s="12"/>
      <c r="L4" s="12"/>
      <c r="M4" s="12"/>
    </row>
    <row r="5" spans="1:13" s="13" customFormat="1" ht="15.75" hidden="1" customHeight="1">
      <c r="A5" s="506"/>
      <c r="B5" s="506"/>
      <c r="C5" s="506"/>
      <c r="D5" s="506"/>
      <c r="E5" s="506"/>
      <c r="F5" s="506"/>
      <c r="G5" s="506"/>
      <c r="H5" s="12"/>
      <c r="I5" s="12"/>
      <c r="J5" s="12"/>
      <c r="K5" s="12"/>
      <c r="L5" s="12"/>
      <c r="M5" s="12"/>
    </row>
    <row r="6" spans="1:13" s="13" customFormat="1" ht="15.75" customHeight="1">
      <c r="A6" s="80"/>
      <c r="B6" s="56"/>
      <c r="C6" s="500" t="s">
        <v>927</v>
      </c>
      <c r="D6" s="500"/>
      <c r="E6" s="500"/>
      <c r="F6" s="500"/>
      <c r="G6" s="500"/>
      <c r="H6" s="500"/>
      <c r="I6" s="500"/>
      <c r="J6" s="14"/>
      <c r="K6" s="12"/>
      <c r="L6" s="12"/>
      <c r="M6" s="12"/>
    </row>
    <row r="7" spans="1:13" s="13" customFormat="1" ht="15.75">
      <c r="A7" s="19"/>
      <c r="D7" s="14"/>
      <c r="G7" s="15"/>
      <c r="H7" s="12"/>
      <c r="I7" s="12"/>
      <c r="J7" s="14"/>
      <c r="K7" s="12"/>
      <c r="L7" s="12"/>
      <c r="M7" s="12"/>
    </row>
    <row r="8" spans="1:13" s="13" customFormat="1" ht="22.5" customHeight="1">
      <c r="A8" s="504" t="s">
        <v>592</v>
      </c>
      <c r="B8" s="505"/>
      <c r="C8" s="505"/>
      <c r="D8" s="505"/>
      <c r="E8" s="505"/>
      <c r="F8" s="505"/>
      <c r="G8" s="505"/>
      <c r="H8" s="505"/>
      <c r="I8" s="505"/>
      <c r="J8" s="14"/>
      <c r="K8" s="12"/>
      <c r="L8" s="12"/>
      <c r="M8" s="12"/>
    </row>
    <row r="9" spans="1:13" s="13" customFormat="1" ht="39.75" customHeight="1">
      <c r="A9" s="505" t="s">
        <v>434</v>
      </c>
      <c r="B9" s="505"/>
      <c r="C9" s="505"/>
      <c r="D9" s="505"/>
      <c r="E9" s="505"/>
      <c r="F9" s="505"/>
      <c r="G9" s="505"/>
      <c r="H9" s="505"/>
      <c r="I9" s="505"/>
      <c r="J9" s="14"/>
      <c r="K9" s="12"/>
      <c r="L9" s="12"/>
      <c r="M9" s="12"/>
    </row>
    <row r="10" spans="1:13" s="13" customFormat="1" ht="24" customHeight="1">
      <c r="A10" s="7"/>
      <c r="B10" s="8"/>
      <c r="C10" s="8"/>
      <c r="D10" s="8"/>
      <c r="E10" s="8"/>
      <c r="F10" s="8"/>
      <c r="G10" s="8"/>
      <c r="H10" s="12"/>
      <c r="I10" s="12"/>
      <c r="J10" s="14"/>
      <c r="K10" s="12"/>
      <c r="L10" s="12"/>
      <c r="M10" s="12"/>
    </row>
    <row r="11" spans="1:13" s="13" customFormat="1" ht="15.75">
      <c r="A11" s="19"/>
      <c r="D11" s="14"/>
      <c r="G11" s="9"/>
      <c r="H11" s="12"/>
      <c r="I11" s="12"/>
      <c r="J11" s="14"/>
      <c r="K11" s="12"/>
      <c r="L11" s="12"/>
      <c r="M11" s="12"/>
    </row>
    <row r="12" spans="1:13" s="13" customFormat="1" ht="15.75" customHeight="1">
      <c r="A12" s="507" t="s">
        <v>4</v>
      </c>
      <c r="B12" s="10"/>
      <c r="C12" s="509" t="s">
        <v>6</v>
      </c>
      <c r="D12" s="511" t="s">
        <v>7</v>
      </c>
      <c r="E12" s="509" t="s">
        <v>8</v>
      </c>
      <c r="F12" s="509" t="s">
        <v>9</v>
      </c>
      <c r="G12" s="513" t="s">
        <v>435</v>
      </c>
      <c r="H12" s="501" t="s">
        <v>443</v>
      </c>
      <c r="I12" s="502" t="s">
        <v>444</v>
      </c>
      <c r="J12" s="14"/>
      <c r="K12" s="12"/>
      <c r="L12" s="12"/>
      <c r="M12" s="12"/>
    </row>
    <row r="13" spans="1:13" s="13" customFormat="1" ht="47.25" customHeight="1">
      <c r="A13" s="508"/>
      <c r="B13" s="11"/>
      <c r="C13" s="510"/>
      <c r="D13" s="512"/>
      <c r="E13" s="510"/>
      <c r="F13" s="510"/>
      <c r="G13" s="514"/>
      <c r="H13" s="501"/>
      <c r="I13" s="502"/>
      <c r="J13" s="14"/>
      <c r="K13" s="12"/>
      <c r="L13" s="12"/>
      <c r="M13" s="12"/>
    </row>
    <row r="14" spans="1:13" s="13" customFormat="1" ht="15" customHeight="1">
      <c r="A14" s="58"/>
      <c r="B14" s="59"/>
      <c r="C14" s="59"/>
      <c r="D14" s="60"/>
      <c r="E14" s="59"/>
      <c r="F14" s="59"/>
      <c r="G14" s="59"/>
      <c r="H14" s="12"/>
      <c r="I14" s="12"/>
      <c r="J14" s="14"/>
      <c r="K14" s="12"/>
      <c r="L14" s="12"/>
      <c r="M14" s="12"/>
    </row>
    <row r="15" spans="1:13">
      <c r="A15" s="20" t="s">
        <v>436</v>
      </c>
      <c r="G15" s="228">
        <f>+G16+G195+G212+G227+G293+G302+G417+G488+G613+G634+G639+G644</f>
        <v>390713.89999999997</v>
      </c>
      <c r="H15" s="228">
        <f>+H16+H195+H212+H227+H293+H302+H417+H488+H613+H634+H639+H644</f>
        <v>0</v>
      </c>
      <c r="I15" s="228">
        <f>+G15+H15</f>
        <v>390713.89999999997</v>
      </c>
      <c r="J15" s="18">
        <f>'11+'!G15-'9'!G15</f>
        <v>0</v>
      </c>
    </row>
    <row r="16" spans="1:13">
      <c r="A16" s="57" t="s">
        <v>393</v>
      </c>
      <c r="C16" s="16" t="str">
        <f>+'11+'!C398</f>
        <v>01</v>
      </c>
      <c r="G16" s="16">
        <f>+G17+G24+G50+G79+G85+G122+G128</f>
        <v>28359.58</v>
      </c>
      <c r="H16" s="16">
        <f>+H17+H24+H50+H85+H122+H128</f>
        <v>0</v>
      </c>
      <c r="I16" s="18">
        <f t="shared" ref="I16:I88" si="0">+G16+H16</f>
        <v>28359.58</v>
      </c>
      <c r="J16" s="16"/>
    </row>
    <row r="17" spans="1:9" s="16" customFormat="1" ht="36" customHeight="1">
      <c r="A17" s="20" t="str">
        <f>+'11+'!A399</f>
        <v>Функционирование высшего должностного лица субъекта Российской Федерации и муниципального образования</v>
      </c>
      <c r="C17" s="16" t="str">
        <f>+'11+'!C399</f>
        <v>01</v>
      </c>
      <c r="D17" s="16" t="str">
        <f>+'11+'!D399</f>
        <v>02</v>
      </c>
      <c r="E17" s="16" t="str">
        <f>+'11+'!E399</f>
        <v xml:space="preserve">         </v>
      </c>
      <c r="F17" s="16" t="str">
        <f>+'11+'!F399</f>
        <v xml:space="preserve">   </v>
      </c>
      <c r="G17" s="16">
        <f>+'11+'!G399</f>
        <v>1075.22</v>
      </c>
      <c r="H17" s="16">
        <f>+'11+'!H399</f>
        <v>0</v>
      </c>
      <c r="I17" s="18">
        <f t="shared" si="0"/>
        <v>1075.22</v>
      </c>
    </row>
    <row r="18" spans="1:9" s="16" customFormat="1" ht="40.5" customHeight="1">
      <c r="A18" s="20" t="str">
        <f>+'11+'!A400</f>
        <v>Председатель администрации муниципальных образований, городских округов</v>
      </c>
      <c r="C18" s="16" t="str">
        <f>+'11+'!C400</f>
        <v>01</v>
      </c>
      <c r="D18" s="16" t="str">
        <f>+'11+'!D400</f>
        <v>02</v>
      </c>
      <c r="E18" s="16" t="str">
        <f>+'11+'!E400</f>
        <v>77 0 00 00000</v>
      </c>
      <c r="F18" s="16" t="str">
        <f>+'11+'!F400</f>
        <v xml:space="preserve">   </v>
      </c>
      <c r="G18" s="16">
        <f>+'11+'!G400</f>
        <v>1075.22</v>
      </c>
      <c r="H18" s="16">
        <f>+'11+'!H400</f>
        <v>0</v>
      </c>
      <c r="I18" s="18">
        <f t="shared" si="0"/>
        <v>1075.22</v>
      </c>
    </row>
    <row r="19" spans="1:9" s="16" customFormat="1" ht="18.75" customHeight="1">
      <c r="A19" s="20" t="str">
        <f>+'11+'!A401</f>
        <v>Глава муниципального образования</v>
      </c>
      <c r="C19" s="16" t="str">
        <f>+'11+'!C401</f>
        <v>01</v>
      </c>
      <c r="D19" s="16" t="str">
        <f>+'11+'!D401</f>
        <v>02</v>
      </c>
      <c r="E19" s="16" t="str">
        <f>+'11+'!E401</f>
        <v>77 2 00 00000</v>
      </c>
      <c r="F19" s="16" t="str">
        <f>+'11+'!F401</f>
        <v xml:space="preserve">   </v>
      </c>
      <c r="G19" s="16">
        <f>+'11+'!G401</f>
        <v>1075.22</v>
      </c>
      <c r="H19" s="16">
        <f>+'11+'!H401</f>
        <v>0</v>
      </c>
      <c r="I19" s="18">
        <f t="shared" si="0"/>
        <v>1075.22</v>
      </c>
    </row>
    <row r="20" spans="1:9" s="16" customFormat="1" ht="82.5" customHeight="1">
      <c r="A20" s="20" t="str">
        <f>+'11+'!A402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0" s="16" t="str">
        <f>+'11+'!C402</f>
        <v>01</v>
      </c>
      <c r="D20" s="16" t="str">
        <f>+'11+'!D402</f>
        <v>02</v>
      </c>
      <c r="E20" s="16" t="str">
        <f>+'11+'!E402</f>
        <v>77 2 70 00000</v>
      </c>
      <c r="F20" s="16" t="str">
        <f>+'11+'!F402</f>
        <v>100</v>
      </c>
      <c r="G20" s="16">
        <f>+'11+'!G402</f>
        <v>1075.22</v>
      </c>
      <c r="H20" s="16">
        <f>+'11+'!H402</f>
        <v>0</v>
      </c>
      <c r="I20" s="18">
        <f t="shared" si="0"/>
        <v>1075.22</v>
      </c>
    </row>
    <row r="21" spans="1:9" s="16" customFormat="1" ht="33.75" customHeight="1">
      <c r="A21" s="20" t="str">
        <f>+'11+'!A403</f>
        <v>Расходы на выплаты персоналу государственных (муниципальных) органов</v>
      </c>
      <c r="C21" s="16" t="str">
        <f>+'11+'!C403</f>
        <v>01</v>
      </c>
      <c r="D21" s="16" t="str">
        <f>+'11+'!D403</f>
        <v>02</v>
      </c>
      <c r="E21" s="16" t="str">
        <f>+'11+'!E403</f>
        <v>77 2 70 00000</v>
      </c>
      <c r="F21" s="16" t="str">
        <f>+'11+'!F403</f>
        <v>120</v>
      </c>
      <c r="G21" s="16">
        <f>+'11+'!G403</f>
        <v>1075.22</v>
      </c>
      <c r="H21" s="16">
        <f>+'11+'!H403</f>
        <v>0</v>
      </c>
      <c r="I21" s="18">
        <f t="shared" si="0"/>
        <v>1075.22</v>
      </c>
    </row>
    <row r="22" spans="1:9" s="16" customFormat="1" ht="22.5" customHeight="1">
      <c r="A22" s="20" t="str">
        <f>+'11+'!A404</f>
        <v>Фонд оплаты труда и страховые взносы</v>
      </c>
      <c r="C22" s="16" t="str">
        <f>+'11+'!C404</f>
        <v>01</v>
      </c>
      <c r="D22" s="16" t="str">
        <f>+'11+'!D404</f>
        <v>02</v>
      </c>
      <c r="E22" s="16" t="str">
        <f>+'11+'!E404</f>
        <v>77 2 70 00000</v>
      </c>
      <c r="F22" s="16" t="str">
        <f>+'11+'!F404</f>
        <v>121</v>
      </c>
      <c r="G22" s="16">
        <f>+'11+'!G404</f>
        <v>825.82</v>
      </c>
      <c r="H22" s="16">
        <f>+'11+'!H404</f>
        <v>0</v>
      </c>
      <c r="I22" s="18">
        <f t="shared" si="0"/>
        <v>825.82</v>
      </c>
    </row>
    <row r="23" spans="1:9" s="16" customFormat="1" ht="57" customHeight="1">
      <c r="A23" s="20" t="str">
        <f>+'11+'!A405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23" s="16" t="str">
        <f>+'11+'!C405</f>
        <v>01</v>
      </c>
      <c r="D23" s="16" t="str">
        <f>+'11+'!D405</f>
        <v>02</v>
      </c>
      <c r="E23" s="16" t="str">
        <f>+'11+'!E405</f>
        <v>77 2 70 00000</v>
      </c>
      <c r="F23" s="16" t="str">
        <f>+'11+'!F405</f>
        <v>129</v>
      </c>
      <c r="G23" s="16">
        <f>+'11+'!G405</f>
        <v>249.4</v>
      </c>
      <c r="H23" s="16">
        <f>+'11+'!H405</f>
        <v>0</v>
      </c>
      <c r="I23" s="18">
        <f t="shared" si="0"/>
        <v>249.4</v>
      </c>
    </row>
    <row r="24" spans="1:9" s="16" customFormat="1" ht="51">
      <c r="A24" s="20" t="str">
        <f>+'11+'!A354</f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C24" s="16" t="str">
        <f>+'11+'!C354</f>
        <v>01</v>
      </c>
      <c r="D24" s="16" t="str">
        <f>+'11+'!D354</f>
        <v>03</v>
      </c>
      <c r="E24" s="16" t="str">
        <f>+'11+'!E354</f>
        <v xml:space="preserve">         </v>
      </c>
      <c r="F24" s="16" t="str">
        <f>+'11+'!F354</f>
        <v xml:space="preserve">   </v>
      </c>
      <c r="G24" s="16">
        <f>+'11+'!G354</f>
        <v>3177.8900000000003</v>
      </c>
      <c r="H24" s="16">
        <f>+'11+'!H354</f>
        <v>0</v>
      </c>
      <c r="I24" s="18">
        <f t="shared" si="0"/>
        <v>3177.8900000000003</v>
      </c>
    </row>
    <row r="25" spans="1:9" s="16" customFormat="1">
      <c r="A25" s="20" t="str">
        <f>+'11+'!A355</f>
        <v>Центральный аппарат</v>
      </c>
      <c r="C25" s="16" t="str">
        <f>+'11+'!C355</f>
        <v>01</v>
      </c>
      <c r="D25" s="16" t="str">
        <f>+'11+'!D355</f>
        <v>03</v>
      </c>
      <c r="E25" s="16" t="str">
        <f>+'11+'!E355</f>
        <v>77 2 04 19000</v>
      </c>
      <c r="F25" s="16" t="str">
        <f>+'11+'!F355</f>
        <v xml:space="preserve">   </v>
      </c>
      <c r="G25" s="16">
        <f>+'11+'!G355</f>
        <v>1107.1500000000001</v>
      </c>
      <c r="H25" s="16">
        <f>+'11+'!H355</f>
        <v>0</v>
      </c>
      <c r="I25" s="18">
        <f t="shared" si="0"/>
        <v>1107.1500000000001</v>
      </c>
    </row>
    <row r="26" spans="1:9" s="16" customFormat="1" ht="76.5">
      <c r="A26" s="20" t="str">
        <f>+'11+'!A356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26" s="16" t="str">
        <f>+'11+'!C356</f>
        <v>01</v>
      </c>
      <c r="D26" s="16" t="str">
        <f>+'11+'!D356</f>
        <v>03</v>
      </c>
      <c r="E26" s="16" t="str">
        <f>+'11+'!E356</f>
        <v>77 2 04 19000</v>
      </c>
      <c r="F26" s="16" t="str">
        <f>+'11+'!F356</f>
        <v>100</v>
      </c>
      <c r="G26" s="16">
        <f>+'11+'!G356</f>
        <v>561.15</v>
      </c>
      <c r="H26" s="16">
        <f>+'11+'!H356</f>
        <v>0</v>
      </c>
      <c r="I26" s="18">
        <f t="shared" si="0"/>
        <v>561.15</v>
      </c>
    </row>
    <row r="27" spans="1:9" s="16" customFormat="1" ht="25.5">
      <c r="A27" s="20" t="str">
        <f>+'11+'!A357</f>
        <v>Расходы на выплаты персоналу государственных (муниципальных) органов</v>
      </c>
      <c r="C27" s="16" t="str">
        <f>+'11+'!C357</f>
        <v>01</v>
      </c>
      <c r="D27" s="16" t="str">
        <f>+'11+'!D357</f>
        <v>03</v>
      </c>
      <c r="E27" s="16" t="str">
        <f>+'11+'!E357</f>
        <v>77 2 04 19000</v>
      </c>
      <c r="F27" s="16" t="str">
        <f>+'11+'!F357</f>
        <v>120</v>
      </c>
      <c r="G27" s="16">
        <f>+'11+'!G357</f>
        <v>561.15</v>
      </c>
      <c r="H27" s="16">
        <f>+'11+'!H357</f>
        <v>0</v>
      </c>
      <c r="I27" s="18">
        <f t="shared" si="0"/>
        <v>561.15</v>
      </c>
    </row>
    <row r="28" spans="1:9" s="16" customFormat="1">
      <c r="A28" s="20" t="str">
        <f>+'11+'!A358</f>
        <v>Фонд оплаты труда и страховые взносы</v>
      </c>
      <c r="C28" s="16" t="str">
        <f>+'11+'!C358</f>
        <v>01</v>
      </c>
      <c r="D28" s="16" t="str">
        <f>+'11+'!D358</f>
        <v>03</v>
      </c>
      <c r="E28" s="16" t="str">
        <f>+'11+'!E358</f>
        <v>77 2 04 19000</v>
      </c>
      <c r="F28" s="16" t="str">
        <f>+'11+'!F358</f>
        <v>121</v>
      </c>
      <c r="G28" s="16">
        <f>+'11+'!G358</f>
        <v>411.79</v>
      </c>
      <c r="H28" s="16">
        <f>+'11+'!H358</f>
        <v>0</v>
      </c>
      <c r="I28" s="18">
        <f t="shared" si="0"/>
        <v>411.79</v>
      </c>
    </row>
    <row r="29" spans="1:9" s="16" customFormat="1" ht="25.5">
      <c r="A29" s="20" t="str">
        <f>+'11+'!A359</f>
        <v>Иные выплаты персоналу, за исключением фонда оплаты труда</v>
      </c>
      <c r="C29" s="16" t="str">
        <f>+'11+'!C359</f>
        <v>01</v>
      </c>
      <c r="D29" s="16" t="str">
        <f>+'11+'!D359</f>
        <v>03</v>
      </c>
      <c r="E29" s="16" t="str">
        <f>+'11+'!E359</f>
        <v>77 2 04 19000</v>
      </c>
      <c r="F29" s="16" t="str">
        <f>+'11+'!F359</f>
        <v>122</v>
      </c>
      <c r="G29" s="16">
        <f>+'11+'!G359</f>
        <v>25</v>
      </c>
      <c r="H29" s="16">
        <f>+'11+'!H359</f>
        <v>0</v>
      </c>
      <c r="I29" s="18">
        <f t="shared" si="0"/>
        <v>25</v>
      </c>
    </row>
    <row r="30" spans="1:9" s="16" customFormat="1" ht="51">
      <c r="A30" s="20" t="str">
        <f>+'11+'!A360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0" s="16" t="str">
        <f>+'11+'!C360</f>
        <v>01</v>
      </c>
      <c r="D30" s="16" t="str">
        <f>+'11+'!D360</f>
        <v>03</v>
      </c>
      <c r="E30" s="16" t="str">
        <f>+'11+'!E360</f>
        <v>77 2 04 19000</v>
      </c>
      <c r="F30" s="16" t="str">
        <f>+'11+'!F360</f>
        <v>129</v>
      </c>
      <c r="G30" s="16">
        <f>+'11+'!G360</f>
        <v>124.36</v>
      </c>
      <c r="H30" s="16">
        <f>+'11+'!H360</f>
        <v>0</v>
      </c>
      <c r="I30" s="18">
        <f t="shared" si="0"/>
        <v>124.36</v>
      </c>
    </row>
    <row r="31" spans="1:9" s="16" customFormat="1" ht="25.5">
      <c r="A31" s="20" t="str">
        <f>+'11+'!A361</f>
        <v>Закупка товаров, работ и услуг для государственных (муниципальных) нужд</v>
      </c>
      <c r="C31" s="16" t="str">
        <f>+'11+'!C361</f>
        <v>01</v>
      </c>
      <c r="D31" s="16" t="str">
        <f>+'11+'!D361</f>
        <v>03</v>
      </c>
      <c r="E31" s="16" t="str">
        <f>+'11+'!E361</f>
        <v>77 2 04 19000</v>
      </c>
      <c r="F31" s="16" t="str">
        <f>+'11+'!F361</f>
        <v>200</v>
      </c>
      <c r="G31" s="16">
        <f>+'11+'!G361</f>
        <v>537</v>
      </c>
      <c r="H31" s="16">
        <f>+'11+'!H361</f>
        <v>0</v>
      </c>
      <c r="I31" s="18">
        <f t="shared" si="0"/>
        <v>537</v>
      </c>
    </row>
    <row r="32" spans="1:9" s="16" customFormat="1" ht="25.5">
      <c r="A32" s="20" t="str">
        <f>+'11+'!A362</f>
        <v>Иные закупки товаров, работ и услуг для государственных (муниципальных) нужд</v>
      </c>
      <c r="C32" s="16" t="str">
        <f>+'11+'!C362</f>
        <v>01</v>
      </c>
      <c r="D32" s="16" t="str">
        <f>+'11+'!D362</f>
        <v>03</v>
      </c>
      <c r="E32" s="16" t="str">
        <f>+'11+'!E362</f>
        <v>77 2 04 19000</v>
      </c>
      <c r="F32" s="16" t="str">
        <f>+'11+'!F362</f>
        <v>240</v>
      </c>
      <c r="G32" s="16">
        <f>+'11+'!G362</f>
        <v>537</v>
      </c>
      <c r="H32" s="16">
        <f>+'11+'!H362</f>
        <v>0</v>
      </c>
      <c r="I32" s="18">
        <f t="shared" si="0"/>
        <v>537</v>
      </c>
    </row>
    <row r="33" spans="1:10" ht="25.5">
      <c r="A33" s="20" t="str">
        <f>+'11+'!A363</f>
        <v>Закупка товаров, работ, услуг в сфере информационно-коммуникационных услуг</v>
      </c>
      <c r="C33" s="16" t="str">
        <f>+'11+'!C363</f>
        <v>01</v>
      </c>
      <c r="D33" s="16" t="str">
        <f>+'11+'!D363</f>
        <v>03</v>
      </c>
      <c r="E33" s="16" t="str">
        <f>+'11+'!E363</f>
        <v>77 2 04 19000</v>
      </c>
      <c r="F33" s="16" t="str">
        <f>+'11+'!F363</f>
        <v>242</v>
      </c>
      <c r="G33" s="16">
        <f>+'11+'!G363</f>
        <v>144.5</v>
      </c>
      <c r="H33" s="16">
        <f>+'11+'!H363</f>
        <v>0</v>
      </c>
      <c r="I33" s="18">
        <f t="shared" si="0"/>
        <v>144.5</v>
      </c>
      <c r="J33" s="16"/>
    </row>
    <row r="34" spans="1:10" ht="25.5">
      <c r="A34" s="20" t="str">
        <f>+'11+'!A364</f>
        <v>Прочая закупка товаров, работ и услуг для государственных (муниципальных) нужд</v>
      </c>
      <c r="C34" s="16" t="str">
        <f>+'11+'!C364</f>
        <v>01</v>
      </c>
      <c r="D34" s="16" t="str">
        <f>+'11+'!D364</f>
        <v>03</v>
      </c>
      <c r="E34" s="16" t="str">
        <f>+'11+'!E364</f>
        <v>77 2 04 19000</v>
      </c>
      <c r="F34" s="16" t="str">
        <f>+'11+'!F364</f>
        <v>244</v>
      </c>
      <c r="G34" s="16">
        <f>+'11+'!G364</f>
        <v>392.5</v>
      </c>
      <c r="H34" s="16">
        <f>+'11+'!H364</f>
        <v>0</v>
      </c>
      <c r="I34" s="18">
        <f t="shared" si="0"/>
        <v>392.5</v>
      </c>
      <c r="J34" s="16"/>
    </row>
    <row r="35" spans="1:10">
      <c r="A35" s="20" t="str">
        <f>+'11+'!A365</f>
        <v>Иные бюджетные ассигнования</v>
      </c>
      <c r="C35" s="16" t="str">
        <f>+'11+'!C365</f>
        <v>01</v>
      </c>
      <c r="D35" s="16" t="str">
        <f>+'11+'!D365</f>
        <v>03</v>
      </c>
      <c r="E35" s="16" t="str">
        <f>+'11+'!E365</f>
        <v>77 2 04 19000</v>
      </c>
      <c r="F35" s="16" t="str">
        <f>+'11+'!F365</f>
        <v>800</v>
      </c>
      <c r="G35" s="16">
        <f>+'11+'!G365</f>
        <v>9</v>
      </c>
      <c r="H35" s="16">
        <f>+'11+'!H365</f>
        <v>0</v>
      </c>
      <c r="I35" s="18">
        <f t="shared" si="0"/>
        <v>9</v>
      </c>
      <c r="J35" s="16"/>
    </row>
    <row r="36" spans="1:10" ht="38.25">
      <c r="A36" s="20" t="str">
        <f>+'11+'!A366</f>
        <v>Уплата налогов, сборов, обязательных платежей в бюджетную систему Российской Федерации, взносов и иных платежей</v>
      </c>
      <c r="C36" s="16" t="str">
        <f>+'11+'!C366</f>
        <v>01</v>
      </c>
      <c r="D36" s="16" t="str">
        <f>+'11+'!D366</f>
        <v>03</v>
      </c>
      <c r="E36" s="16" t="str">
        <f>+'11+'!E366</f>
        <v>77 2 04 19000</v>
      </c>
      <c r="F36" s="16" t="str">
        <f>+'11+'!F366</f>
        <v>850</v>
      </c>
      <c r="G36" s="16">
        <f>+'11+'!G366</f>
        <v>9</v>
      </c>
      <c r="H36" s="16">
        <f>+'11+'!H366</f>
        <v>0</v>
      </c>
      <c r="I36" s="18">
        <f t="shared" si="0"/>
        <v>9</v>
      </c>
      <c r="J36" s="16"/>
    </row>
    <row r="37" spans="1:10" ht="25.5">
      <c r="A37" s="20" t="str">
        <f>+'11+'!A367</f>
        <v>Уплата налога на имущество организаций и земельного налога</v>
      </c>
      <c r="C37" s="16" t="str">
        <f>+'11+'!C367</f>
        <v>01</v>
      </c>
      <c r="D37" s="16" t="str">
        <f>+'11+'!D367</f>
        <v>03</v>
      </c>
      <c r="E37" s="16" t="str">
        <f>+'11+'!E367</f>
        <v>77 2 04 19000</v>
      </c>
      <c r="F37" s="16" t="str">
        <f>+'11+'!F367</f>
        <v>851</v>
      </c>
      <c r="G37" s="16">
        <f>+'11+'!G367</f>
        <v>4.5</v>
      </c>
      <c r="H37" s="16">
        <f>+'11+'!H367</f>
        <v>0</v>
      </c>
      <c r="I37" s="18">
        <f t="shared" si="0"/>
        <v>4.5</v>
      </c>
      <c r="J37" s="16"/>
    </row>
    <row r="38" spans="1:10" ht="25.5">
      <c r="A38" s="20" t="str">
        <f>+'11+'!A368</f>
        <v>Уплата прочих налогов, сборов и иных платежей</v>
      </c>
      <c r="C38" s="16" t="str">
        <f>+'11+'!C368</f>
        <v>01</v>
      </c>
      <c r="D38" s="16" t="str">
        <f>+'11+'!D368</f>
        <v>03</v>
      </c>
      <c r="E38" s="16" t="str">
        <f>+'11+'!E368</f>
        <v>77 2 04 19000</v>
      </c>
      <c r="F38" s="16" t="str">
        <f>+'11+'!F368</f>
        <v>852</v>
      </c>
      <c r="G38" s="16">
        <f>+'11+'!G368</f>
        <v>4.5</v>
      </c>
      <c r="H38" s="16">
        <f>+'11+'!H368</f>
        <v>0</v>
      </c>
      <c r="I38" s="18">
        <f t="shared" si="0"/>
        <v>4.5</v>
      </c>
      <c r="J38" s="16"/>
    </row>
    <row r="39" spans="1:10">
      <c r="A39" s="20" t="str">
        <f>+'11+'!A369</f>
        <v>Уплата иных платежей</v>
      </c>
      <c r="B39" s="20"/>
      <c r="C39" s="16" t="str">
        <f>+'11+'!C369</f>
        <v>01</v>
      </c>
      <c r="D39" s="16" t="str">
        <f>+'11+'!D369</f>
        <v>04</v>
      </c>
      <c r="E39" s="16" t="str">
        <f>+'11+'!E369</f>
        <v>77 2 04 19000</v>
      </c>
      <c r="F39" s="16" t="str">
        <f>+'11+'!F369</f>
        <v>853</v>
      </c>
      <c r="G39" s="16">
        <f>+'11+'!G369</f>
        <v>0</v>
      </c>
      <c r="H39" s="16">
        <f>+'11+'!H369</f>
        <v>0</v>
      </c>
      <c r="I39" s="16">
        <f>+'11+'!I369</f>
        <v>0</v>
      </c>
      <c r="J39" s="16"/>
    </row>
    <row r="40" spans="1:10" ht="25.5">
      <c r="A40" s="20" t="str">
        <f>+'11+'!A370</f>
        <v>Председатель представительного органа муниципального района Республики Тыва</v>
      </c>
      <c r="C40" s="16" t="str">
        <f>+'11+'!C370</f>
        <v>01</v>
      </c>
      <c r="D40" s="16" t="str">
        <f>+'11+'!D370</f>
        <v>03</v>
      </c>
      <c r="E40" s="16" t="str">
        <f>+'11+'!E370</f>
        <v>78 2 11 19000</v>
      </c>
      <c r="F40" s="16" t="str">
        <f>+'11+'!F370</f>
        <v xml:space="preserve">   </v>
      </c>
      <c r="G40" s="16">
        <f>+'11+'!G370</f>
        <v>1114.73</v>
      </c>
      <c r="H40" s="16">
        <f>+'11+'!H370</f>
        <v>0</v>
      </c>
      <c r="I40" s="18">
        <f t="shared" si="0"/>
        <v>1114.73</v>
      </c>
      <c r="J40" s="16"/>
    </row>
    <row r="41" spans="1:10" ht="76.5">
      <c r="A41" s="20" t="str">
        <f>+'11+'!A371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1" s="16" t="str">
        <f>+'11+'!C371</f>
        <v>01</v>
      </c>
      <c r="D41" s="16" t="str">
        <f>+'11+'!D371</f>
        <v>03</v>
      </c>
      <c r="E41" s="16" t="str">
        <f>+'11+'!E371</f>
        <v>78 2 11 19000</v>
      </c>
      <c r="F41" s="16" t="str">
        <f>+'11+'!F371</f>
        <v>100</v>
      </c>
      <c r="G41" s="16">
        <f>+'11+'!G371</f>
        <v>1114.73</v>
      </c>
      <c r="H41" s="16">
        <f>+'11+'!H371</f>
        <v>0</v>
      </c>
      <c r="I41" s="18">
        <f t="shared" si="0"/>
        <v>1114.73</v>
      </c>
      <c r="J41" s="16"/>
    </row>
    <row r="42" spans="1:10" ht="25.5">
      <c r="A42" s="20" t="str">
        <f>+'11+'!A372</f>
        <v>Расходы на выплаты персоналу государственных (муниципальных) органов</v>
      </c>
      <c r="C42" s="16" t="str">
        <f>+'11+'!C372</f>
        <v>01</v>
      </c>
      <c r="D42" s="16" t="str">
        <f>+'11+'!D372</f>
        <v>03</v>
      </c>
      <c r="E42" s="16" t="str">
        <f>+'11+'!E372</f>
        <v>78 2 11 19000</v>
      </c>
      <c r="F42" s="16" t="str">
        <f>+'11+'!F372</f>
        <v>120</v>
      </c>
      <c r="G42" s="16">
        <f>+'11+'!G372</f>
        <v>1114.73</v>
      </c>
      <c r="H42" s="16">
        <f>+'11+'!H372</f>
        <v>0</v>
      </c>
      <c r="I42" s="18">
        <f t="shared" si="0"/>
        <v>1114.73</v>
      </c>
      <c r="J42" s="16"/>
    </row>
    <row r="43" spans="1:10">
      <c r="A43" s="20" t="str">
        <f>+'11+'!A373</f>
        <v>Фонд оплаты труда и страховые взносы</v>
      </c>
      <c r="C43" s="16" t="str">
        <f>+'11+'!C373</f>
        <v>01</v>
      </c>
      <c r="D43" s="16" t="str">
        <f>+'11+'!D373</f>
        <v>03</v>
      </c>
      <c r="E43" s="16" t="str">
        <f>+'11+'!E373</f>
        <v>78 2 11 19000</v>
      </c>
      <c r="F43" s="16" t="str">
        <f>+'11+'!F373</f>
        <v>121</v>
      </c>
      <c r="G43" s="16">
        <f>+'11+'!G373</f>
        <v>856.17</v>
      </c>
      <c r="H43" s="16">
        <f>+'11+'!H373</f>
        <v>0</v>
      </c>
      <c r="I43" s="18">
        <f t="shared" si="0"/>
        <v>856.17</v>
      </c>
      <c r="J43" s="16"/>
    </row>
    <row r="44" spans="1:10" ht="51">
      <c r="A44" s="20" t="str">
        <f>+'11+'!A374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4" s="16" t="str">
        <f>+'11+'!C374</f>
        <v>01</v>
      </c>
      <c r="D44" s="16" t="str">
        <f>+'11+'!D374</f>
        <v>03</v>
      </c>
      <c r="E44" s="16" t="str">
        <f>+'11+'!E374</f>
        <v>78 2 11 19000</v>
      </c>
      <c r="F44" s="16" t="str">
        <f>+'11+'!F374</f>
        <v>129</v>
      </c>
      <c r="G44" s="16">
        <f>+'11+'!G374</f>
        <v>258.56</v>
      </c>
      <c r="H44" s="16">
        <f>+'11+'!H374</f>
        <v>0</v>
      </c>
      <c r="I44" s="18">
        <f t="shared" si="0"/>
        <v>258.56</v>
      </c>
      <c r="J44" s="16"/>
    </row>
    <row r="45" spans="1:10" ht="25.5">
      <c r="A45" s="20" t="str">
        <f>+'11+'!A375</f>
        <v>Депутаты (члены) представительного органа муниципального района Республики Тыва</v>
      </c>
      <c r="C45" s="16" t="str">
        <f>+'11+'!C375</f>
        <v>01</v>
      </c>
      <c r="D45" s="16" t="str">
        <f>+'11+'!D375</f>
        <v>03</v>
      </c>
      <c r="E45" s="16" t="str">
        <f>+'11+'!E375</f>
        <v>78 2 12 19000</v>
      </c>
      <c r="F45" s="16" t="str">
        <f>+'11+'!F375</f>
        <v xml:space="preserve">   </v>
      </c>
      <c r="G45" s="16">
        <f>+'11+'!G375</f>
        <v>956.01</v>
      </c>
      <c r="H45" s="16">
        <f>+'11+'!H375</f>
        <v>0</v>
      </c>
      <c r="I45" s="18">
        <f t="shared" si="0"/>
        <v>956.01</v>
      </c>
      <c r="J45" s="16"/>
    </row>
    <row r="46" spans="1:10" ht="76.5">
      <c r="A46" s="20" t="str">
        <f>+'11+'!A376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46" s="16" t="str">
        <f>+'11+'!C376</f>
        <v>01</v>
      </c>
      <c r="D46" s="16" t="str">
        <f>+'11+'!D376</f>
        <v>03</v>
      </c>
      <c r="E46" s="16" t="str">
        <f>+'11+'!E376</f>
        <v>78 2 12 19000</v>
      </c>
      <c r="F46" s="16" t="str">
        <f>+'11+'!F376</f>
        <v>100</v>
      </c>
      <c r="G46" s="16">
        <f>+'11+'!G376</f>
        <v>956.01</v>
      </c>
      <c r="H46" s="16">
        <f>+'11+'!H376</f>
        <v>0</v>
      </c>
      <c r="I46" s="18">
        <f t="shared" si="0"/>
        <v>956.01</v>
      </c>
      <c r="J46" s="16"/>
    </row>
    <row r="47" spans="1:10" ht="25.5">
      <c r="A47" s="20" t="str">
        <f>+'11+'!A377</f>
        <v>Расходы на выплаты персоналу государственных (муниципальных) органов</v>
      </c>
      <c r="C47" s="16" t="str">
        <f>+'11+'!C377</f>
        <v>01</v>
      </c>
      <c r="D47" s="16" t="str">
        <f>+'11+'!D377</f>
        <v>03</v>
      </c>
      <c r="E47" s="16" t="str">
        <f>+'11+'!E377</f>
        <v>78 2 12 19000</v>
      </c>
      <c r="F47" s="16" t="str">
        <f>+'11+'!F377</f>
        <v>120</v>
      </c>
      <c r="G47" s="16">
        <f>+'11+'!G377</f>
        <v>956.01</v>
      </c>
      <c r="H47" s="16">
        <f>+'11+'!H377</f>
        <v>0</v>
      </c>
      <c r="I47" s="18">
        <f t="shared" si="0"/>
        <v>956.01</v>
      </c>
      <c r="J47" s="16"/>
    </row>
    <row r="48" spans="1:10">
      <c r="A48" s="20" t="str">
        <f>+'11+'!A378</f>
        <v>Фонд оплаты труда и страховые взносы</v>
      </c>
      <c r="C48" s="16" t="str">
        <f>+'11+'!C378</f>
        <v>01</v>
      </c>
      <c r="D48" s="16" t="str">
        <f>+'11+'!D378</f>
        <v>03</v>
      </c>
      <c r="E48" s="16" t="str">
        <f>+'11+'!E378</f>
        <v>78 2 12 19000</v>
      </c>
      <c r="F48" s="16" t="str">
        <f>+'11+'!F378</f>
        <v>121</v>
      </c>
      <c r="G48" s="16">
        <f>+'11+'!G378</f>
        <v>734.26</v>
      </c>
      <c r="H48" s="16">
        <f>+'11+'!H378</f>
        <v>0</v>
      </c>
      <c r="I48" s="18">
        <f t="shared" si="0"/>
        <v>734.26</v>
      </c>
      <c r="J48" s="16"/>
    </row>
    <row r="49" spans="1:10" ht="51">
      <c r="A49" s="20" t="str">
        <f>+'11+'!A379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49" s="16" t="str">
        <f>+'11+'!C379</f>
        <v>01</v>
      </c>
      <c r="D49" s="16" t="str">
        <f>+'11+'!D379</f>
        <v>03</v>
      </c>
      <c r="E49" s="16" t="str">
        <f>+'11+'!E379</f>
        <v>78 2 12 19000</v>
      </c>
      <c r="F49" s="16" t="str">
        <f>+'11+'!F379</f>
        <v>129</v>
      </c>
      <c r="G49" s="16">
        <f>+'11+'!G379</f>
        <v>221.75</v>
      </c>
      <c r="H49" s="16">
        <f>+'11+'!H379</f>
        <v>0</v>
      </c>
      <c r="I49" s="18">
        <f t="shared" si="0"/>
        <v>221.75</v>
      </c>
      <c r="J49" s="16"/>
    </row>
    <row r="50" spans="1:10" s="17" customFormat="1">
      <c r="A50" s="21"/>
      <c r="C50" s="17" t="s">
        <v>33</v>
      </c>
      <c r="D50" s="17" t="s">
        <v>71</v>
      </c>
      <c r="G50" s="16">
        <f>+G51+G57</f>
        <v>14894.11</v>
      </c>
      <c r="H50" s="16">
        <f>+H51+H57</f>
        <v>0</v>
      </c>
      <c r="I50" s="18">
        <f t="shared" si="0"/>
        <v>14894.11</v>
      </c>
    </row>
    <row r="51" spans="1:10" ht="38.25">
      <c r="A51" s="21" t="str">
        <f>+'11+'!A429</f>
        <v>Предупреждение и ликвидация последствий чрезвычайных ситуаций реализация мер пожарной безопасности</v>
      </c>
      <c r="B51" s="17"/>
      <c r="C51" s="17" t="str">
        <f>+'11+'!C429</f>
        <v>01</v>
      </c>
      <c r="D51" s="17" t="str">
        <f>+'11+'!D429</f>
        <v>04</v>
      </c>
      <c r="E51" s="17" t="str">
        <f>+'11+'!E429</f>
        <v>77 1 00 00000</v>
      </c>
      <c r="F51" s="17">
        <f>+'11+'!F429</f>
        <v>0</v>
      </c>
      <c r="G51" s="16">
        <f>+'11+'!G429</f>
        <v>150</v>
      </c>
      <c r="H51" s="16">
        <f>+'11+'!H429</f>
        <v>0</v>
      </c>
      <c r="I51" s="18">
        <f t="shared" si="0"/>
        <v>150</v>
      </c>
      <c r="J51" s="16"/>
    </row>
    <row r="52" spans="1:10" ht="25.5">
      <c r="A52" s="21" t="str">
        <f>+'11+'!A430</f>
        <v>Основное мероприятие : "резервные фонды"</v>
      </c>
      <c r="B52" s="17"/>
      <c r="C52" s="17" t="str">
        <f>+'11+'!C430</f>
        <v>01</v>
      </c>
      <c r="D52" s="17" t="str">
        <f>+'11+'!D430</f>
        <v>04</v>
      </c>
      <c r="E52" s="17" t="str">
        <f>+'11+'!E430</f>
        <v>77 1 01 00000</v>
      </c>
      <c r="F52" s="17">
        <f>+'11+'!F430</f>
        <v>0</v>
      </c>
      <c r="G52" s="16">
        <f>+'11+'!G430</f>
        <v>150</v>
      </c>
      <c r="H52" s="16">
        <f>+'11+'!H430</f>
        <v>0</v>
      </c>
      <c r="I52" s="18">
        <f t="shared" si="0"/>
        <v>150</v>
      </c>
      <c r="J52" s="16"/>
    </row>
    <row r="53" spans="1:10">
      <c r="A53" s="21" t="str">
        <f>+'11+'!A431</f>
        <v>Резервные средства</v>
      </c>
      <c r="B53" s="17"/>
      <c r="C53" s="17" t="str">
        <f>+'11+'!C431</f>
        <v>01</v>
      </c>
      <c r="D53" s="17" t="str">
        <f>+'11+'!D431</f>
        <v>04</v>
      </c>
      <c r="E53" s="17" t="str">
        <f>+'11+'!E431</f>
        <v>77 1 01 07008</v>
      </c>
      <c r="F53" s="17">
        <f>+'11+'!F431</f>
        <v>0</v>
      </c>
      <c r="G53" s="16">
        <f>+'11+'!G431</f>
        <v>150</v>
      </c>
      <c r="H53" s="16">
        <f>+'11+'!H431</f>
        <v>0</v>
      </c>
      <c r="I53" s="18">
        <f t="shared" si="0"/>
        <v>150</v>
      </c>
      <c r="J53" s="16"/>
    </row>
    <row r="54" spans="1:10" ht="25.5">
      <c r="A54" s="21" t="str">
        <f>+'11+'!A432</f>
        <v>Закупка товаров, работ и услуг для государственных (муниципальных) нужд</v>
      </c>
      <c r="B54" s="17"/>
      <c r="C54" s="17" t="str">
        <f>+'11+'!C432</f>
        <v>01</v>
      </c>
      <c r="D54" s="17" t="str">
        <f>+'11+'!D432</f>
        <v>04</v>
      </c>
      <c r="E54" s="17" t="str">
        <f>+'11+'!E432</f>
        <v>77 1 01 07008</v>
      </c>
      <c r="F54" s="17" t="str">
        <f>+'11+'!F432</f>
        <v>200</v>
      </c>
      <c r="G54" s="16">
        <f>+'11+'!G432</f>
        <v>150</v>
      </c>
      <c r="H54" s="16">
        <f>+'11+'!H432</f>
        <v>0</v>
      </c>
      <c r="I54" s="18">
        <f t="shared" si="0"/>
        <v>150</v>
      </c>
      <c r="J54" s="16"/>
    </row>
    <row r="55" spans="1:10" ht="25.5">
      <c r="A55" s="21" t="str">
        <f>+'11+'!A433</f>
        <v>Иные закупки товаров, работ и услуг для государственных (муниципальных) нужд</v>
      </c>
      <c r="B55" s="17"/>
      <c r="C55" s="17" t="str">
        <f>+'11+'!C433</f>
        <v>01</v>
      </c>
      <c r="D55" s="17" t="str">
        <f>+'11+'!D433</f>
        <v>04</v>
      </c>
      <c r="E55" s="17" t="str">
        <f>+'11+'!E433</f>
        <v>77 1 01 07008</v>
      </c>
      <c r="F55" s="17" t="str">
        <f>+'11+'!F433</f>
        <v>240</v>
      </c>
      <c r="G55" s="16">
        <f>+'11+'!G433</f>
        <v>150</v>
      </c>
      <c r="H55" s="16">
        <f>+'11+'!H433</f>
        <v>0</v>
      </c>
      <c r="I55" s="18">
        <f t="shared" si="0"/>
        <v>150</v>
      </c>
      <c r="J55" s="16"/>
    </row>
    <row r="56" spans="1:10" ht="25.5">
      <c r="A56" s="21" t="str">
        <f>+'11+'!A434</f>
        <v>Прочая закупка товаров, работ и услуг для государственных (муниципальных) нужд</v>
      </c>
      <c r="B56" s="17"/>
      <c r="C56" s="17" t="str">
        <f>+'11+'!C434</f>
        <v>01</v>
      </c>
      <c r="D56" s="17" t="str">
        <f>+'11+'!D434</f>
        <v>04</v>
      </c>
      <c r="E56" s="17" t="str">
        <f>+'11+'!E434</f>
        <v>77 1 01 07008</v>
      </c>
      <c r="F56" s="17" t="str">
        <f>+'11+'!F434</f>
        <v>244</v>
      </c>
      <c r="G56" s="16">
        <f>+'11+'!G434</f>
        <v>150</v>
      </c>
      <c r="H56" s="16">
        <f>+'11+'!H434</f>
        <v>0</v>
      </c>
      <c r="I56" s="18">
        <f t="shared" si="0"/>
        <v>150</v>
      </c>
      <c r="J56" s="16"/>
    </row>
    <row r="57" spans="1:10">
      <c r="A57" s="21" t="str">
        <f>+'11+'!A407</f>
        <v>Центральный аппарат</v>
      </c>
      <c r="B57" s="17"/>
      <c r="C57" s="17" t="str">
        <f>+'11+'!C407</f>
        <v>01</v>
      </c>
      <c r="D57" s="17" t="str">
        <f>+'11+'!D407</f>
        <v>04</v>
      </c>
      <c r="E57" s="17" t="str">
        <f>+'11+'!E407</f>
        <v>77 2 04 19000</v>
      </c>
      <c r="F57" s="17" t="str">
        <f>+'11+'!F407</f>
        <v xml:space="preserve">   </v>
      </c>
      <c r="G57" s="16">
        <f>+'11+'!G407</f>
        <v>14744.11</v>
      </c>
      <c r="H57" s="16">
        <f>+'11+'!H407</f>
        <v>0</v>
      </c>
      <c r="I57" s="18">
        <f t="shared" si="0"/>
        <v>14744.11</v>
      </c>
      <c r="J57" s="16"/>
    </row>
    <row r="58" spans="1:10" ht="76.5">
      <c r="A58" s="21" t="str">
        <f>+'11+'!A408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58" s="17"/>
      <c r="C58" s="17" t="str">
        <f>+'11+'!C408</f>
        <v>01</v>
      </c>
      <c r="D58" s="17" t="str">
        <f>+'11+'!D408</f>
        <v>04</v>
      </c>
      <c r="E58" s="17" t="str">
        <f>+'11+'!E408</f>
        <v>77 2 04 19000</v>
      </c>
      <c r="F58" s="17" t="str">
        <f>+'11+'!F408</f>
        <v>100</v>
      </c>
      <c r="G58" s="16">
        <f>+'11+'!G408</f>
        <v>10714.85</v>
      </c>
      <c r="H58" s="16">
        <f>+'11+'!H408</f>
        <v>0</v>
      </c>
      <c r="I58" s="18">
        <f t="shared" si="0"/>
        <v>10714.85</v>
      </c>
      <c r="J58" s="16"/>
    </row>
    <row r="59" spans="1:10" ht="25.5">
      <c r="A59" s="21" t="str">
        <f>+'11+'!A409</f>
        <v>Расходы на выплаты персоналу государственных (муниципальных) органов</v>
      </c>
      <c r="B59" s="17"/>
      <c r="C59" s="17" t="str">
        <f>+'11+'!C409</f>
        <v>01</v>
      </c>
      <c r="D59" s="17" t="str">
        <f>+'11+'!D409</f>
        <v>04</v>
      </c>
      <c r="E59" s="17" t="str">
        <f>+'11+'!E409</f>
        <v>77 2 04 19000</v>
      </c>
      <c r="F59" s="17" t="str">
        <f>+'11+'!F409</f>
        <v>120</v>
      </c>
      <c r="G59" s="16">
        <f>+'11+'!G409</f>
        <v>10714.85</v>
      </c>
      <c r="H59" s="16">
        <f>+'11+'!H409</f>
        <v>0</v>
      </c>
      <c r="I59" s="18">
        <f t="shared" si="0"/>
        <v>10714.85</v>
      </c>
      <c r="J59" s="16"/>
    </row>
    <row r="60" spans="1:10">
      <c r="A60" s="21" t="str">
        <f>+'11+'!A410</f>
        <v>Фонд оплаты труда и страховые взносы</v>
      </c>
      <c r="B60" s="17"/>
      <c r="C60" s="17" t="str">
        <f>+'11+'!C410</f>
        <v>01</v>
      </c>
      <c r="D60" s="17" t="str">
        <f>+'11+'!D410</f>
        <v>04</v>
      </c>
      <c r="E60" s="17" t="str">
        <f>+'11+'!E410</f>
        <v>77 2 04 19000</v>
      </c>
      <c r="F60" s="17" t="str">
        <f>+'11+'!F410</f>
        <v>121</v>
      </c>
      <c r="G60" s="16">
        <f>+'11+'!G410</f>
        <v>8210.33</v>
      </c>
      <c r="H60" s="16">
        <f>+'11+'!H410</f>
        <v>0</v>
      </c>
      <c r="I60" s="18">
        <f t="shared" si="0"/>
        <v>8210.33</v>
      </c>
      <c r="J60" s="16"/>
    </row>
    <row r="61" spans="1:10" ht="25.5">
      <c r="A61" s="21" t="str">
        <f>+'11+'!A411</f>
        <v>Иные выплаты персоналу, за исключением фонда оплаты труда</v>
      </c>
      <c r="B61" s="17"/>
      <c r="C61" s="17" t="str">
        <f>+'11+'!C411</f>
        <v>01</v>
      </c>
      <c r="D61" s="17" t="str">
        <f>+'11+'!D411</f>
        <v>04</v>
      </c>
      <c r="E61" s="17" t="str">
        <f>+'11+'!E411</f>
        <v>77 2 04 19000</v>
      </c>
      <c r="F61" s="17" t="str">
        <f>+'11+'!F411</f>
        <v>122</v>
      </c>
      <c r="G61" s="16">
        <f>+'11+'!G411</f>
        <v>25</v>
      </c>
      <c r="H61" s="16">
        <f>+'11+'!H411</f>
        <v>0</v>
      </c>
      <c r="I61" s="18">
        <f t="shared" si="0"/>
        <v>25</v>
      </c>
      <c r="J61" s="16"/>
    </row>
    <row r="62" spans="1:10" ht="51">
      <c r="A62" s="21" t="str">
        <f>+'11+'!A412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62" s="17"/>
      <c r="C62" s="17" t="str">
        <f>+'11+'!C412</f>
        <v>01</v>
      </c>
      <c r="D62" s="17" t="str">
        <f>+'11+'!D412</f>
        <v>04</v>
      </c>
      <c r="E62" s="17" t="str">
        <f>+'11+'!E412</f>
        <v>77 2 04 19000</v>
      </c>
      <c r="F62" s="17" t="str">
        <f>+'11+'!F412</f>
        <v>129</v>
      </c>
      <c r="G62" s="16">
        <f>+'11+'!G412</f>
        <v>2479.52</v>
      </c>
      <c r="H62" s="16">
        <f>+'11+'!H412</f>
        <v>0</v>
      </c>
      <c r="I62" s="18">
        <f t="shared" si="0"/>
        <v>2479.52</v>
      </c>
      <c r="J62" s="16"/>
    </row>
    <row r="63" spans="1:10" ht="25.5">
      <c r="A63" s="21" t="str">
        <f>+'11+'!A413</f>
        <v>Закупка товаров, работ и услуг для государственных (муниципальных) нужд</v>
      </c>
      <c r="B63" s="17"/>
      <c r="C63" s="17" t="str">
        <f>+'11+'!C413</f>
        <v>01</v>
      </c>
      <c r="D63" s="17" t="str">
        <f>+'11+'!D413</f>
        <v>04</v>
      </c>
      <c r="E63" s="17" t="str">
        <f>+'11+'!E413</f>
        <v>77 2 04 19000</v>
      </c>
      <c r="F63" s="17" t="str">
        <f>+'11+'!F413</f>
        <v>200</v>
      </c>
      <c r="G63" s="16">
        <f>+'11+'!G413</f>
        <v>3582.2599999999998</v>
      </c>
      <c r="H63" s="16">
        <f>+'11+'!H413</f>
        <v>0</v>
      </c>
      <c r="I63" s="18">
        <f t="shared" si="0"/>
        <v>3582.2599999999998</v>
      </c>
      <c r="J63" s="16"/>
    </row>
    <row r="64" spans="1:10" ht="25.5">
      <c r="A64" s="21" t="str">
        <f>+'11+'!A414</f>
        <v>Иные закупки товаров, работ и услуг для государственных (муниципальных) нужд</v>
      </c>
      <c r="B64" s="17"/>
      <c r="C64" s="17" t="str">
        <f>+'11+'!C414</f>
        <v>01</v>
      </c>
      <c r="D64" s="17" t="str">
        <f>+'11+'!D414</f>
        <v>04</v>
      </c>
      <c r="E64" s="17" t="str">
        <f>+'11+'!E414</f>
        <v>77 2 04 19000</v>
      </c>
      <c r="F64" s="17" t="str">
        <f>+'11+'!F414</f>
        <v>240</v>
      </c>
      <c r="G64" s="16">
        <f>+'11+'!G414</f>
        <v>3582.2599999999998</v>
      </c>
      <c r="H64" s="16">
        <f>+'11+'!H414</f>
        <v>0</v>
      </c>
      <c r="I64" s="18">
        <f t="shared" si="0"/>
        <v>3582.2599999999998</v>
      </c>
      <c r="J64" s="16"/>
    </row>
    <row r="65" spans="1:10" ht="25.5">
      <c r="A65" s="21" t="str">
        <f>+'11+'!A415</f>
        <v>Закупка товаров, работ, услуг в сфере информационно-коммуникационных услуг</v>
      </c>
      <c r="B65" s="17"/>
      <c r="C65" s="17" t="str">
        <f>+'11+'!C415</f>
        <v>01</v>
      </c>
      <c r="D65" s="17" t="str">
        <f>+'11+'!D415</f>
        <v>04</v>
      </c>
      <c r="E65" s="17" t="str">
        <f>+'11+'!E415</f>
        <v>77 2 04 19000</v>
      </c>
      <c r="F65" s="17" t="str">
        <f>+'11+'!F415</f>
        <v>242</v>
      </c>
      <c r="G65" s="16">
        <f>+'11+'!G415</f>
        <v>562.5</v>
      </c>
      <c r="H65" s="16">
        <f>+'11+'!H415</f>
        <v>0</v>
      </c>
      <c r="I65" s="18">
        <f t="shared" si="0"/>
        <v>562.5</v>
      </c>
      <c r="J65" s="16"/>
    </row>
    <row r="66" spans="1:10" ht="25.5">
      <c r="A66" s="21" t="str">
        <f>+'11+'!A416</f>
        <v>Прочая закупка товаров, работ и услуг для государственных (муниципальных) нужд</v>
      </c>
      <c r="B66" s="17"/>
      <c r="C66" s="17" t="str">
        <f>+'11+'!C416</f>
        <v>01</v>
      </c>
      <c r="D66" s="17" t="str">
        <f>+'11+'!D416</f>
        <v>04</v>
      </c>
      <c r="E66" s="17" t="str">
        <f>+'11+'!E416</f>
        <v>77 2 04 19000</v>
      </c>
      <c r="F66" s="17" t="str">
        <f>+'11+'!F416</f>
        <v>244</v>
      </c>
      <c r="G66" s="16">
        <f>+'11+'!G416</f>
        <v>3019.7599999999998</v>
      </c>
      <c r="H66" s="16">
        <f>+'11+'!H416</f>
        <v>0</v>
      </c>
      <c r="I66" s="18">
        <f t="shared" si="0"/>
        <v>3019.7599999999998</v>
      </c>
      <c r="J66" s="16"/>
    </row>
    <row r="67" spans="1:10">
      <c r="A67" s="21" t="str">
        <f>+'11+'!A417</f>
        <v>Иные бюджетные ассигнования</v>
      </c>
      <c r="B67" s="17"/>
      <c r="C67" s="17" t="str">
        <f>+'11+'!C417</f>
        <v>01</v>
      </c>
      <c r="D67" s="17" t="str">
        <f>+'11+'!D417</f>
        <v>04</v>
      </c>
      <c r="E67" s="17" t="str">
        <f>+'11+'!E417</f>
        <v>77 2 04 19000</v>
      </c>
      <c r="F67" s="17" t="str">
        <f>+'11+'!F417</f>
        <v>800</v>
      </c>
      <c r="G67" s="16">
        <f>+'11+'!G417</f>
        <v>447</v>
      </c>
      <c r="H67" s="16">
        <f>+'11+'!H417</f>
        <v>0</v>
      </c>
      <c r="I67" s="18">
        <f t="shared" si="0"/>
        <v>447</v>
      </c>
      <c r="J67" s="16"/>
    </row>
    <row r="68" spans="1:10" hidden="1">
      <c r="A68" s="21" t="str">
        <f>+'11+'!A418</f>
        <v>Исполнение судебных актов</v>
      </c>
      <c r="B68" s="21"/>
      <c r="C68" s="17" t="str">
        <f>+'11+'!C418</f>
        <v>01</v>
      </c>
      <c r="D68" s="17" t="str">
        <f>+'11+'!D418</f>
        <v>04</v>
      </c>
      <c r="E68" s="17" t="str">
        <f>+'11+'!E418</f>
        <v>77 2 04 19000</v>
      </c>
      <c r="F68" s="17" t="str">
        <f>+'11+'!F418</f>
        <v>830</v>
      </c>
      <c r="G68" s="17">
        <f>+'11+'!G418</f>
        <v>0</v>
      </c>
      <c r="H68" s="17">
        <f>+'11+'!H418</f>
        <v>0</v>
      </c>
      <c r="I68" s="17">
        <f>+'11+'!I418</f>
        <v>0</v>
      </c>
      <c r="J68" s="16"/>
    </row>
    <row r="69" spans="1:10" ht="51" hidden="1">
      <c r="A69" s="21" t="str">
        <f>+'11+'!A419</f>
        <v xml:space="preserve"> Исполнение судебных актов Российской Федерации
и мировых соглашений по возмещению причиненного вреда</v>
      </c>
      <c r="B69" s="21"/>
      <c r="C69" s="17" t="str">
        <f>+'11+'!C419</f>
        <v>01</v>
      </c>
      <c r="D69" s="17" t="str">
        <f>+'11+'!D419</f>
        <v>04</v>
      </c>
      <c r="E69" s="17" t="str">
        <f>+'11+'!E419</f>
        <v>77 2 04 19000</v>
      </c>
      <c r="F69" s="17" t="str">
        <f>+'11+'!F419</f>
        <v>831</v>
      </c>
      <c r="G69" s="17">
        <f>+'11+'!G419</f>
        <v>0</v>
      </c>
      <c r="H69" s="17">
        <f>+'11+'!H419</f>
        <v>0</v>
      </c>
      <c r="I69" s="17">
        <f>+'11+'!I419</f>
        <v>0</v>
      </c>
      <c r="J69" s="16"/>
    </row>
    <row r="70" spans="1:10" ht="38.25">
      <c r="A70" s="21" t="str">
        <f>+'11+'!A420</f>
        <v>Уплата налогов, сборов, обязательных платежей в бюджетную систему Российской Федерации, взносов и иных платежей</v>
      </c>
      <c r="B70" s="17"/>
      <c r="C70" s="17" t="str">
        <f>+'11+'!C420</f>
        <v>01</v>
      </c>
      <c r="D70" s="17" t="str">
        <f>+'11+'!D420</f>
        <v>04</v>
      </c>
      <c r="E70" s="17" t="str">
        <f>+'11+'!E420</f>
        <v>77 2 04 19000</v>
      </c>
      <c r="F70" s="17" t="str">
        <f>+'11+'!F420</f>
        <v>850</v>
      </c>
      <c r="G70" s="16">
        <f>+'11+'!G420</f>
        <v>447</v>
      </c>
      <c r="H70" s="16">
        <f>+'11+'!H420</f>
        <v>0</v>
      </c>
      <c r="I70" s="18">
        <f t="shared" si="0"/>
        <v>447</v>
      </c>
      <c r="J70" s="16"/>
    </row>
    <row r="71" spans="1:10" ht="25.5">
      <c r="A71" s="21" t="str">
        <f>+'11+'!A421</f>
        <v>Уплата налога на имущество организаций и земельного налога</v>
      </c>
      <c r="B71" s="17"/>
      <c r="C71" s="17" t="str">
        <f>+'11+'!C421</f>
        <v>01</v>
      </c>
      <c r="D71" s="17" t="str">
        <f>+'11+'!D421</f>
        <v>04</v>
      </c>
      <c r="E71" s="17" t="str">
        <f>+'11+'!E421</f>
        <v>77 2 04 19000</v>
      </c>
      <c r="F71" s="17" t="str">
        <f>+'11+'!F421</f>
        <v>851</v>
      </c>
      <c r="G71" s="16">
        <f>+'11+'!G421</f>
        <v>177</v>
      </c>
      <c r="H71" s="16">
        <f>+'11+'!H421</f>
        <v>0</v>
      </c>
      <c r="I71" s="18">
        <f t="shared" si="0"/>
        <v>177</v>
      </c>
      <c r="J71" s="16"/>
    </row>
    <row r="72" spans="1:10" ht="25.5">
      <c r="A72" s="21" t="str">
        <f>+'11+'!A422</f>
        <v>Уплата прочих налогов, сборов и иных платежей</v>
      </c>
      <c r="B72" s="17"/>
      <c r="C72" s="17" t="str">
        <f>+'11+'!C422</f>
        <v>01</v>
      </c>
      <c r="D72" s="17" t="str">
        <f>+'11+'!D422</f>
        <v>04</v>
      </c>
      <c r="E72" s="17" t="str">
        <f>+'11+'!E422</f>
        <v>77 2 04 19000</v>
      </c>
      <c r="F72" s="17" t="str">
        <f>+'11+'!F422</f>
        <v>852</v>
      </c>
      <c r="G72" s="16">
        <f>+'11+'!G422</f>
        <v>50</v>
      </c>
      <c r="H72" s="16">
        <f>+'11+'!H422</f>
        <v>0</v>
      </c>
      <c r="I72" s="18">
        <f t="shared" si="0"/>
        <v>50</v>
      </c>
      <c r="J72" s="16"/>
    </row>
    <row r="73" spans="1:10">
      <c r="A73" s="21" t="str">
        <f>+'11+'!A423</f>
        <v>Уплата иных платежей</v>
      </c>
      <c r="B73" s="17"/>
      <c r="C73" s="17" t="str">
        <f>+'11+'!C423</f>
        <v>01</v>
      </c>
      <c r="D73" s="17" t="str">
        <f>+'11+'!D423</f>
        <v>04</v>
      </c>
      <c r="E73" s="17" t="str">
        <f>+'11+'!E423</f>
        <v>77 2 04 19000</v>
      </c>
      <c r="F73" s="17" t="str">
        <f>+'11+'!F423</f>
        <v>853</v>
      </c>
      <c r="G73" s="16">
        <f>+'11+'!G423</f>
        <v>220</v>
      </c>
      <c r="H73" s="16">
        <f>+'11+'!H423</f>
        <v>0</v>
      </c>
      <c r="I73" s="18">
        <f t="shared" si="0"/>
        <v>220</v>
      </c>
      <c r="J73" s="16"/>
    </row>
    <row r="74" spans="1:10" ht="76.5" hidden="1">
      <c r="A74" s="21" t="str">
        <f>+'11+'!A424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74" s="17"/>
      <c r="C74" s="17" t="str">
        <f>+'11+'!C424</f>
        <v>01</v>
      </c>
      <c r="D74" s="17" t="str">
        <f>+'11+'!D424</f>
        <v>04</v>
      </c>
      <c r="E74" s="17" t="str">
        <f>+'11+'!E424</f>
        <v>77 2 14 19000</v>
      </c>
      <c r="F74" s="17" t="str">
        <f>+'11+'!F424</f>
        <v xml:space="preserve">   </v>
      </c>
      <c r="G74" s="16">
        <f>+'11+'!G424</f>
        <v>0</v>
      </c>
      <c r="H74" s="16">
        <f>+'11+'!H424</f>
        <v>0</v>
      </c>
      <c r="I74" s="18">
        <f t="shared" si="0"/>
        <v>0</v>
      </c>
      <c r="J74" s="16"/>
    </row>
    <row r="75" spans="1:10" hidden="1">
      <c r="A75" s="21" t="str">
        <f>+'11+'!A425</f>
        <v>Центральный аппарат</v>
      </c>
      <c r="B75" s="17"/>
      <c r="C75" s="17" t="str">
        <f>+'11+'!C425</f>
        <v>01</v>
      </c>
      <c r="D75" s="17" t="str">
        <f>+'11+'!D425</f>
        <v>04</v>
      </c>
      <c r="E75" s="17" t="str">
        <f>+'11+'!E425</f>
        <v>77 2 14 19000</v>
      </c>
      <c r="F75" s="17" t="str">
        <f>+'11+'!F425</f>
        <v xml:space="preserve">   </v>
      </c>
      <c r="G75" s="16">
        <f>+'11+'!G425</f>
        <v>0</v>
      </c>
      <c r="H75" s="16">
        <f>+'11+'!H425</f>
        <v>0</v>
      </c>
      <c r="I75" s="18">
        <f t="shared" si="0"/>
        <v>0</v>
      </c>
      <c r="J75" s="16"/>
    </row>
    <row r="76" spans="1:10" ht="76.5" hidden="1">
      <c r="A76" s="21" t="str">
        <f>+'11+'!A426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76" s="17"/>
      <c r="C76" s="17" t="str">
        <f>+'11+'!C426</f>
        <v>01</v>
      </c>
      <c r="D76" s="17" t="str">
        <f>+'11+'!D426</f>
        <v>04</v>
      </c>
      <c r="E76" s="17" t="str">
        <f>+'11+'!E426</f>
        <v>77 2 14 19000</v>
      </c>
      <c r="F76" s="17" t="str">
        <f>+'11+'!F426</f>
        <v>100</v>
      </c>
      <c r="G76" s="16">
        <f>+'11+'!G426</f>
        <v>0</v>
      </c>
      <c r="H76" s="16">
        <f>+'11+'!H426</f>
        <v>0</v>
      </c>
      <c r="I76" s="18">
        <f t="shared" si="0"/>
        <v>0</v>
      </c>
      <c r="J76" s="16"/>
    </row>
    <row r="77" spans="1:10" ht="25.5" hidden="1">
      <c r="A77" s="21" t="str">
        <f>+'11+'!A427</f>
        <v>Расходы на выплаты персоналу государственных (муниципальных) органов</v>
      </c>
      <c r="B77" s="17"/>
      <c r="C77" s="17" t="str">
        <f>+'11+'!C427</f>
        <v>01</v>
      </c>
      <c r="D77" s="17" t="str">
        <f>+'11+'!D427</f>
        <v>04</v>
      </c>
      <c r="E77" s="17" t="str">
        <f>+'11+'!E427</f>
        <v>77 2 14 19000</v>
      </c>
      <c r="F77" s="17" t="str">
        <f>+'11+'!F427</f>
        <v>120</v>
      </c>
      <c r="G77" s="16">
        <f>+'11+'!G427</f>
        <v>0</v>
      </c>
      <c r="H77" s="16">
        <f>+'11+'!H427</f>
        <v>0</v>
      </c>
      <c r="I77" s="18">
        <f t="shared" si="0"/>
        <v>0</v>
      </c>
      <c r="J77" s="16"/>
    </row>
    <row r="78" spans="1:10" ht="25.5" hidden="1">
      <c r="A78" s="21" t="str">
        <f>+'11+'!A428</f>
        <v>Иные выплаты персоналу, за исключением фонда оплаты труда</v>
      </c>
      <c r="B78" s="17"/>
      <c r="C78" s="17" t="str">
        <f>+'11+'!C428</f>
        <v>01</v>
      </c>
      <c r="D78" s="17" t="str">
        <f>+'11+'!D428</f>
        <v>04</v>
      </c>
      <c r="E78" s="17" t="str">
        <f>+'11+'!E428</f>
        <v>77 2 14 19000</v>
      </c>
      <c r="F78" s="17" t="str">
        <f>+'11+'!F428</f>
        <v>122</v>
      </c>
      <c r="G78" s="16">
        <f>+'11+'!G428</f>
        <v>0</v>
      </c>
      <c r="H78" s="16">
        <f>+'11+'!H428</f>
        <v>0</v>
      </c>
      <c r="I78" s="18">
        <f t="shared" si="0"/>
        <v>0</v>
      </c>
      <c r="J78" s="16"/>
    </row>
    <row r="79" spans="1:10">
      <c r="A79" s="20" t="str">
        <f>+'11+'!A435</f>
        <v xml:space="preserve">"Судебная система" </v>
      </c>
      <c r="B79" s="20"/>
      <c r="C79" s="16" t="str">
        <f>+'11+'!C435</f>
        <v>01</v>
      </c>
      <c r="D79" s="16" t="str">
        <f>+'11+'!D435</f>
        <v>05</v>
      </c>
      <c r="E79" s="16">
        <f>+'11+'!E435</f>
        <v>0</v>
      </c>
      <c r="F79" s="16">
        <f>+'11+'!F435</f>
        <v>0</v>
      </c>
      <c r="G79" s="16">
        <f>+'11+'!G435</f>
        <v>132</v>
      </c>
      <c r="I79" s="18"/>
      <c r="J79" s="16"/>
    </row>
    <row r="80" spans="1:10" ht="51">
      <c r="A80" s="20" t="str">
        <f>+'11+'!A436</f>
        <v>Субвенции  на составление (изменение) списков кандидатов в присяжные заседатели федеральных судов общей юрисдикции в Российской Федерации</v>
      </c>
      <c r="B80" s="20"/>
      <c r="C80" s="16" t="str">
        <f>+'11+'!C436</f>
        <v>01</v>
      </c>
      <c r="D80" s="16" t="str">
        <f>+'11+'!D436</f>
        <v>05</v>
      </c>
      <c r="E80" s="16" t="str">
        <f>+'11+'!E436</f>
        <v>770 00 51 200</v>
      </c>
      <c r="F80" s="16">
        <f>+'11+'!F436</f>
        <v>0</v>
      </c>
      <c r="G80" s="16">
        <f>+'11+'!G436</f>
        <v>132</v>
      </c>
      <c r="I80" s="18"/>
      <c r="J80" s="16"/>
    </row>
    <row r="81" spans="1:10" ht="25.5">
      <c r="A81" s="20" t="str">
        <f>+'11+'!A437</f>
        <v>Закупка товаров, работ и услуг для государственных (муниципальных) нужд</v>
      </c>
      <c r="B81" s="20"/>
      <c r="C81" s="16" t="str">
        <f>+'11+'!C437</f>
        <v>01</v>
      </c>
      <c r="D81" s="16" t="str">
        <f>+'11+'!D437</f>
        <v>05</v>
      </c>
      <c r="E81" s="16" t="str">
        <f>+'11+'!E437</f>
        <v>770 00 51 200</v>
      </c>
      <c r="F81" s="16" t="str">
        <f>+'11+'!F437</f>
        <v>200</v>
      </c>
      <c r="G81" s="16">
        <f>+'11+'!G437</f>
        <v>132</v>
      </c>
      <c r="I81" s="18"/>
      <c r="J81" s="16"/>
    </row>
    <row r="82" spans="1:10" ht="25.5">
      <c r="A82" s="20" t="str">
        <f>+'11+'!A438</f>
        <v>Иные закупки товаров, работ и услуг для государственных (муниципальных) нужд</v>
      </c>
      <c r="B82" s="20"/>
      <c r="C82" s="16" t="str">
        <f>+'11+'!C438</f>
        <v>01</v>
      </c>
      <c r="D82" s="16" t="str">
        <f>+'11+'!D438</f>
        <v>05</v>
      </c>
      <c r="E82" s="16" t="str">
        <f>+'11+'!E438</f>
        <v>770 00 51 200</v>
      </c>
      <c r="F82" s="16" t="str">
        <f>+'11+'!F438</f>
        <v>240</v>
      </c>
      <c r="G82" s="16">
        <f>+'11+'!G438</f>
        <v>132</v>
      </c>
      <c r="I82" s="18"/>
      <c r="J82" s="16"/>
    </row>
    <row r="83" spans="1:10" ht="25.5">
      <c r="A83" s="20" t="str">
        <f>+'11+'!A439</f>
        <v>Закупка товаров, работ, услуг в сфере информационно-коммуникационных услуг</v>
      </c>
      <c r="B83" s="20"/>
      <c r="C83" s="16" t="str">
        <f>+'11+'!C439</f>
        <v>01</v>
      </c>
      <c r="D83" s="16" t="str">
        <f>+'11+'!D439</f>
        <v>05</v>
      </c>
      <c r="E83" s="16" t="str">
        <f>+'11+'!E439</f>
        <v>770 00 51 200</v>
      </c>
      <c r="F83" s="16" t="str">
        <f>+'11+'!F439</f>
        <v>242</v>
      </c>
      <c r="G83" s="16">
        <f>+'11+'!G439</f>
        <v>0</v>
      </c>
      <c r="I83" s="18"/>
      <c r="J83" s="16"/>
    </row>
    <row r="84" spans="1:10" ht="25.5">
      <c r="A84" s="20" t="str">
        <f>+'11+'!A440</f>
        <v>Прочая закупка товаров, работ и услуг для государственных (муниципальных) нужд</v>
      </c>
      <c r="B84" s="20"/>
      <c r="C84" s="16" t="str">
        <f>+'11+'!C440</f>
        <v>01</v>
      </c>
      <c r="D84" s="16" t="str">
        <f>+'11+'!D440</f>
        <v>05</v>
      </c>
      <c r="E84" s="16" t="str">
        <f>+'11+'!E440</f>
        <v>770 00 51 200</v>
      </c>
      <c r="F84" s="16" t="str">
        <f>+'11+'!F440</f>
        <v>244</v>
      </c>
      <c r="G84" s="16">
        <f>+'11+'!G440</f>
        <v>132</v>
      </c>
      <c r="I84" s="18"/>
      <c r="J84" s="16"/>
    </row>
    <row r="85" spans="1:10">
      <c r="A85" s="21"/>
      <c r="B85" s="17"/>
      <c r="C85" s="17" t="s">
        <v>33</v>
      </c>
      <c r="D85" s="17" t="s">
        <v>131</v>
      </c>
      <c r="E85" s="17"/>
      <c r="F85" s="17"/>
      <c r="G85" s="16">
        <f>+G86+G102+G106+G116</f>
        <v>5586.04</v>
      </c>
      <c r="H85" s="16">
        <f>+H86+H102+H106+H116</f>
        <v>0</v>
      </c>
      <c r="I85" s="18">
        <f t="shared" si="0"/>
        <v>5586.04</v>
      </c>
      <c r="J85" s="16"/>
    </row>
    <row r="86" spans="1:10" ht="38.25">
      <c r="A86" s="21" t="str">
        <f>+'11+'!A638</f>
        <v>Руководство и управление в сфере установленных функций органов государственной власти Республики Тыва</v>
      </c>
      <c r="B86" s="17"/>
      <c r="C86" s="17" t="str">
        <f>+'11+'!C638</f>
        <v>01</v>
      </c>
      <c r="D86" s="17" t="str">
        <f>+'11+'!D638</f>
        <v>06</v>
      </c>
      <c r="E86" s="17" t="str">
        <f>+'11+'!E638</f>
        <v>77 2 04 19000</v>
      </c>
      <c r="F86" s="17" t="str">
        <f>+'11+'!F638</f>
        <v xml:space="preserve">   </v>
      </c>
      <c r="G86" s="16">
        <f>+'11+'!G638</f>
        <v>4176.1499999999996</v>
      </c>
      <c r="H86" s="16">
        <f>+'11+'!H638</f>
        <v>0</v>
      </c>
      <c r="I86" s="18">
        <f t="shared" si="0"/>
        <v>4176.1499999999996</v>
      </c>
      <c r="J86" s="16"/>
    </row>
    <row r="87" spans="1:10">
      <c r="A87" s="21" t="str">
        <f>+'11+'!A639</f>
        <v>Центральный аппарат</v>
      </c>
      <c r="B87" s="17"/>
      <c r="C87" s="17" t="str">
        <f>+'11+'!C639</f>
        <v>01</v>
      </c>
      <c r="D87" s="17" t="str">
        <f>+'11+'!D639</f>
        <v>06</v>
      </c>
      <c r="E87" s="17" t="str">
        <f>+'11+'!E639</f>
        <v>77 2 04 19000</v>
      </c>
      <c r="F87" s="17" t="str">
        <f>+'11+'!F639</f>
        <v xml:space="preserve">   </v>
      </c>
      <c r="G87" s="16">
        <f>+'11+'!G639</f>
        <v>4176.1499999999996</v>
      </c>
      <c r="H87" s="16">
        <f>+'11+'!H639</f>
        <v>0</v>
      </c>
      <c r="I87" s="18">
        <f t="shared" si="0"/>
        <v>4176.1499999999996</v>
      </c>
      <c r="J87" s="16"/>
    </row>
    <row r="88" spans="1:10" ht="76.5">
      <c r="A88" s="21" t="str">
        <f>+'11+'!A640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88" s="17"/>
      <c r="C88" s="17" t="str">
        <f>+'11+'!C640</f>
        <v>01</v>
      </c>
      <c r="D88" s="17" t="str">
        <f>+'11+'!D640</f>
        <v>06</v>
      </c>
      <c r="E88" s="17" t="str">
        <f>+'11+'!E640</f>
        <v>77 2 04 19000</v>
      </c>
      <c r="F88" s="17" t="str">
        <f>+'11+'!F640</f>
        <v>100</v>
      </c>
      <c r="G88" s="16">
        <f>+'11+'!G640</f>
        <v>3408.1499999999996</v>
      </c>
      <c r="H88" s="16">
        <f>+'11+'!H640</f>
        <v>0</v>
      </c>
      <c r="I88" s="18">
        <f t="shared" si="0"/>
        <v>3408.1499999999996</v>
      </c>
      <c r="J88" s="16"/>
    </row>
    <row r="89" spans="1:10" ht="25.5">
      <c r="A89" s="21" t="str">
        <f>+'11+'!A641</f>
        <v>Расходы на выплаты персоналу государственных (муниципальных) органов</v>
      </c>
      <c r="B89" s="17"/>
      <c r="C89" s="17" t="str">
        <f>+'11+'!C641</f>
        <v>01</v>
      </c>
      <c r="D89" s="17" t="str">
        <f>+'11+'!D641</f>
        <v>06</v>
      </c>
      <c r="E89" s="17" t="str">
        <f>+'11+'!E641</f>
        <v>77 2 04 19000</v>
      </c>
      <c r="F89" s="17" t="str">
        <f>+'11+'!F641</f>
        <v>120</v>
      </c>
      <c r="G89" s="16">
        <f>+'11+'!G641</f>
        <v>3408.1499999999996</v>
      </c>
      <c r="H89" s="16">
        <f>+'11+'!H641</f>
        <v>0</v>
      </c>
      <c r="I89" s="18">
        <f t="shared" ref="I89:I154" si="1">+G89+H89</f>
        <v>3408.1499999999996</v>
      </c>
      <c r="J89" s="16"/>
    </row>
    <row r="90" spans="1:10">
      <c r="A90" s="21" t="str">
        <f>+'11+'!A642</f>
        <v>Фонд оплаты труда и страховые взносы</v>
      </c>
      <c r="B90" s="17"/>
      <c r="C90" s="17" t="str">
        <f>+'11+'!C642</f>
        <v>01</v>
      </c>
      <c r="D90" s="17" t="str">
        <f>+'11+'!D642</f>
        <v>06</v>
      </c>
      <c r="E90" s="17" t="str">
        <f>+'11+'!E642</f>
        <v>77 2 04 19000</v>
      </c>
      <c r="F90" s="17" t="str">
        <f>+'11+'!F642</f>
        <v>121</v>
      </c>
      <c r="G90" s="16">
        <f>+'11+'!G642</f>
        <v>2563.1</v>
      </c>
      <c r="H90" s="16">
        <f>+'11+'!H642</f>
        <v>0</v>
      </c>
      <c r="I90" s="18">
        <f t="shared" si="1"/>
        <v>2563.1</v>
      </c>
      <c r="J90" s="16"/>
    </row>
    <row r="91" spans="1:10" ht="25.5">
      <c r="A91" s="21" t="str">
        <f>+'11+'!A643</f>
        <v>Иные выплаты персоналу, за исключением фонда оплаты труда</v>
      </c>
      <c r="B91" s="17"/>
      <c r="C91" s="17" t="str">
        <f>+'11+'!C643</f>
        <v>01</v>
      </c>
      <c r="D91" s="17" t="str">
        <f>+'11+'!D643</f>
        <v>06</v>
      </c>
      <c r="E91" s="17" t="str">
        <f>+'11+'!E643</f>
        <v>77 2 04 19000</v>
      </c>
      <c r="F91" s="17" t="str">
        <f>+'11+'!F643</f>
        <v>122</v>
      </c>
      <c r="G91" s="16">
        <f>+'11+'!G643</f>
        <v>71</v>
      </c>
      <c r="H91" s="16">
        <f>+'11+'!H643</f>
        <v>0</v>
      </c>
      <c r="I91" s="18">
        <f t="shared" si="1"/>
        <v>71</v>
      </c>
      <c r="J91" s="16"/>
    </row>
    <row r="92" spans="1:10" ht="51">
      <c r="A92" s="21" t="str">
        <f>+'11+'!A644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92" s="17"/>
      <c r="C92" s="17" t="str">
        <f>+'11+'!C644</f>
        <v>01</v>
      </c>
      <c r="D92" s="17" t="str">
        <f>+'11+'!D644</f>
        <v>06</v>
      </c>
      <c r="E92" s="17" t="str">
        <f>+'11+'!E644</f>
        <v>77 2 04 19000</v>
      </c>
      <c r="F92" s="17" t="str">
        <f>+'11+'!F644</f>
        <v>129</v>
      </c>
      <c r="G92" s="16">
        <f>+'11+'!G644</f>
        <v>774.05</v>
      </c>
      <c r="H92" s="16">
        <f>+'11+'!H644</f>
        <v>0</v>
      </c>
      <c r="I92" s="18">
        <f t="shared" si="1"/>
        <v>774.05</v>
      </c>
      <c r="J92" s="16"/>
    </row>
    <row r="93" spans="1:10" ht="25.5">
      <c r="A93" s="21" t="str">
        <f>+'11+'!A645</f>
        <v>Закупка товаров, работ и услуг для государственных (муниципальных) нужд</v>
      </c>
      <c r="B93" s="17"/>
      <c r="C93" s="17" t="str">
        <f>+'11+'!C645</f>
        <v>01</v>
      </c>
      <c r="D93" s="17" t="str">
        <f>+'11+'!D645</f>
        <v>06</v>
      </c>
      <c r="E93" s="17" t="str">
        <f>+'11+'!E645</f>
        <v>77 2 04 19000</v>
      </c>
      <c r="F93" s="17" t="str">
        <f>+'11+'!F645</f>
        <v>200</v>
      </c>
      <c r="G93" s="16">
        <f>+'11+'!G645</f>
        <v>758</v>
      </c>
      <c r="H93" s="16">
        <f>+'11+'!H645</f>
        <v>0</v>
      </c>
      <c r="I93" s="18">
        <f t="shared" si="1"/>
        <v>758</v>
      </c>
      <c r="J93" s="16"/>
    </row>
    <row r="94" spans="1:10" ht="25.5">
      <c r="A94" s="21" t="str">
        <f>+'11+'!A646</f>
        <v>Иные закупки товаров, работ и услуг для государственных (муниципальных) нужд</v>
      </c>
      <c r="B94" s="17"/>
      <c r="C94" s="17" t="str">
        <f>+'11+'!C646</f>
        <v>01</v>
      </c>
      <c r="D94" s="17" t="str">
        <f>+'11+'!D646</f>
        <v>06</v>
      </c>
      <c r="E94" s="17" t="str">
        <f>+'11+'!E646</f>
        <v>77 2 04 19000</v>
      </c>
      <c r="F94" s="17" t="str">
        <f>+'11+'!F646</f>
        <v>240</v>
      </c>
      <c r="G94" s="16">
        <f>+'11+'!G646</f>
        <v>758</v>
      </c>
      <c r="H94" s="16">
        <f>+'11+'!H646</f>
        <v>0</v>
      </c>
      <c r="I94" s="18">
        <f t="shared" si="1"/>
        <v>758</v>
      </c>
      <c r="J94" s="16"/>
    </row>
    <row r="95" spans="1:10" ht="25.5">
      <c r="A95" s="21" t="str">
        <f>+'11+'!A647</f>
        <v>Закупка товаров, работ, услуг в сфере информационно-коммуникационных услуг</v>
      </c>
      <c r="B95" s="17"/>
      <c r="C95" s="17" t="str">
        <f>+'11+'!C647</f>
        <v>01</v>
      </c>
      <c r="D95" s="17" t="str">
        <f>+'11+'!D647</f>
        <v>06</v>
      </c>
      <c r="E95" s="17" t="str">
        <f>+'11+'!E647</f>
        <v>77 2 04 19000</v>
      </c>
      <c r="F95" s="17" t="str">
        <f>+'11+'!F647</f>
        <v>242</v>
      </c>
      <c r="G95" s="16">
        <f>+'11+'!G647</f>
        <v>518</v>
      </c>
      <c r="H95" s="16">
        <f>+'11+'!H647</f>
        <v>0</v>
      </c>
      <c r="I95" s="18">
        <f t="shared" si="1"/>
        <v>518</v>
      </c>
      <c r="J95" s="16"/>
    </row>
    <row r="96" spans="1:10" ht="25.5">
      <c r="A96" s="21" t="str">
        <f>+'11+'!A648</f>
        <v>Прочая закупка товаров, работ и услуг для государственных (муниципальных) нужд</v>
      </c>
      <c r="B96" s="17"/>
      <c r="C96" s="17" t="str">
        <f>+'11+'!C648</f>
        <v>01</v>
      </c>
      <c r="D96" s="17" t="str">
        <f>+'11+'!D648</f>
        <v>06</v>
      </c>
      <c r="E96" s="17" t="str">
        <f>+'11+'!E648</f>
        <v>77 2 04 19000</v>
      </c>
      <c r="F96" s="17" t="str">
        <f>+'11+'!F648</f>
        <v>244</v>
      </c>
      <c r="G96" s="16">
        <f>+'11+'!G648</f>
        <v>240</v>
      </c>
      <c r="H96" s="16">
        <f>+'11+'!H648</f>
        <v>0</v>
      </c>
      <c r="I96" s="18">
        <f t="shared" si="1"/>
        <v>240</v>
      </c>
      <c r="J96" s="16"/>
    </row>
    <row r="97" spans="1:10">
      <c r="A97" s="21" t="str">
        <f>+'11+'!A649</f>
        <v>Иные бюджетные ассигнования</v>
      </c>
      <c r="B97" s="17"/>
      <c r="C97" s="17" t="str">
        <f>+'11+'!C649</f>
        <v>01</v>
      </c>
      <c r="D97" s="17" t="str">
        <f>+'11+'!D649</f>
        <v>06</v>
      </c>
      <c r="E97" s="17" t="str">
        <f>+'11+'!E649</f>
        <v>77 2 04 19000</v>
      </c>
      <c r="F97" s="17" t="str">
        <f>+'11+'!F649</f>
        <v>800</v>
      </c>
      <c r="G97" s="16">
        <f>+'11+'!G649</f>
        <v>10</v>
      </c>
      <c r="H97" s="16">
        <f>+'11+'!H649</f>
        <v>0</v>
      </c>
      <c r="I97" s="18">
        <f t="shared" si="1"/>
        <v>10</v>
      </c>
      <c r="J97" s="16"/>
    </row>
    <row r="98" spans="1:10" ht="38.25">
      <c r="A98" s="21" t="str">
        <f>+'11+'!A650</f>
        <v>Уплата налогов, сборов, обязательных платежей в бюджетную систему Российской Федерации, взносов и иных платежей</v>
      </c>
      <c r="B98" s="17"/>
      <c r="C98" s="17" t="str">
        <f>+'11+'!C650</f>
        <v>01</v>
      </c>
      <c r="D98" s="17" t="str">
        <f>+'11+'!D650</f>
        <v>06</v>
      </c>
      <c r="E98" s="17" t="str">
        <f>+'11+'!E650</f>
        <v>77 2 04 19000</v>
      </c>
      <c r="F98" s="17" t="str">
        <f>+'11+'!F650</f>
        <v>850</v>
      </c>
      <c r="G98" s="16">
        <f>+'11+'!G650</f>
        <v>10</v>
      </c>
      <c r="H98" s="16">
        <f>+'11+'!H650</f>
        <v>0</v>
      </c>
      <c r="I98" s="18">
        <f t="shared" si="1"/>
        <v>10</v>
      </c>
      <c r="J98" s="16"/>
    </row>
    <row r="99" spans="1:10" ht="25.5">
      <c r="A99" s="21" t="str">
        <f>+'11+'!A651</f>
        <v>Уплата налога на имущество организаций и земельного налога</v>
      </c>
      <c r="B99" s="17"/>
      <c r="C99" s="17" t="str">
        <f>+'11+'!C651</f>
        <v>01</v>
      </c>
      <c r="D99" s="17" t="str">
        <f>+'11+'!D651</f>
        <v>06</v>
      </c>
      <c r="E99" s="17" t="str">
        <f>+'11+'!E651</f>
        <v>77 2 04 19000</v>
      </c>
      <c r="F99" s="17" t="str">
        <f>+'11+'!F651</f>
        <v>851</v>
      </c>
      <c r="G99" s="16">
        <f>+'11+'!G651</f>
        <v>7</v>
      </c>
      <c r="H99" s="16">
        <f>+'11+'!H651</f>
        <v>0</v>
      </c>
      <c r="I99" s="18">
        <f t="shared" si="1"/>
        <v>7</v>
      </c>
      <c r="J99" s="16"/>
    </row>
    <row r="100" spans="1:10" ht="25.5">
      <c r="A100" s="21" t="str">
        <f>+'11+'!A652</f>
        <v>Уплата прочих налогов, сборов и иных платежей</v>
      </c>
      <c r="B100" s="17"/>
      <c r="C100" s="17" t="str">
        <f>+'11+'!C652</f>
        <v>01</v>
      </c>
      <c r="D100" s="17" t="str">
        <f>+'11+'!D652</f>
        <v>06</v>
      </c>
      <c r="E100" s="17" t="str">
        <f>+'11+'!E652</f>
        <v>77 2 04 19000</v>
      </c>
      <c r="F100" s="17" t="str">
        <f>+'11+'!F652</f>
        <v>852</v>
      </c>
      <c r="G100" s="16">
        <f>+'11+'!G652</f>
        <v>3</v>
      </c>
      <c r="H100" s="16">
        <f>+'11+'!H652</f>
        <v>0</v>
      </c>
      <c r="I100" s="18">
        <f t="shared" si="1"/>
        <v>3</v>
      </c>
      <c r="J100" s="16"/>
    </row>
    <row r="101" spans="1:10" hidden="1">
      <c r="A101" s="21" t="str">
        <f>+'11+'!A653</f>
        <v>Уплата иных платежей</v>
      </c>
      <c r="B101" s="17"/>
      <c r="C101" s="17" t="str">
        <f>+'11+'!C653</f>
        <v>01</v>
      </c>
      <c r="D101" s="17" t="str">
        <f>+'11+'!D653</f>
        <v>06</v>
      </c>
      <c r="E101" s="17" t="str">
        <f>+'11+'!E653</f>
        <v>77 2 04 19000</v>
      </c>
      <c r="F101" s="17" t="str">
        <f>+'11+'!F653</f>
        <v>853</v>
      </c>
      <c r="G101" s="16">
        <f>+'11+'!G653</f>
        <v>0</v>
      </c>
      <c r="H101" s="16">
        <f>+'11+'!H653</f>
        <v>0</v>
      </c>
      <c r="I101" s="18">
        <f t="shared" si="1"/>
        <v>0</v>
      </c>
      <c r="J101" s="16"/>
    </row>
    <row r="102" spans="1:10" ht="76.5" hidden="1">
      <c r="A102" s="21" t="str">
        <f>+'11+'!A654</f>
        <v>Компенсация расходов на оплату стоимости проезда и провоза багажа к месту использования отпуска и обратно лицам, работающим в организациях, расположенных в районах Крайнего Севера и приравненных к ним местностях</v>
      </c>
      <c r="B102" s="17"/>
      <c r="C102" s="17" t="str">
        <f>+'11+'!C654</f>
        <v>01</v>
      </c>
      <c r="D102" s="17" t="str">
        <f>+'11+'!D654</f>
        <v>06</v>
      </c>
      <c r="E102" s="17" t="str">
        <f>+'11+'!E654</f>
        <v>77 2 14 19000</v>
      </c>
      <c r="F102" s="17">
        <f>+'11+'!F654</f>
        <v>0</v>
      </c>
      <c r="G102" s="16">
        <f>+'11+'!G654</f>
        <v>0</v>
      </c>
      <c r="H102" s="16">
        <f>+'11+'!H654</f>
        <v>0</v>
      </c>
      <c r="I102" s="18">
        <f t="shared" si="1"/>
        <v>0</v>
      </c>
      <c r="J102" s="16"/>
    </row>
    <row r="103" spans="1:10" ht="76.5" hidden="1">
      <c r="A103" s="21" t="str">
        <f>+'11+'!A655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3" s="17"/>
      <c r="C103" s="17" t="str">
        <f>+'11+'!C655</f>
        <v>01</v>
      </c>
      <c r="D103" s="17" t="str">
        <f>+'11+'!D655</f>
        <v>06</v>
      </c>
      <c r="E103" s="17" t="str">
        <f>+'11+'!E655</f>
        <v>77 2 14 19000</v>
      </c>
      <c r="F103" s="17" t="str">
        <f>+'11+'!F655</f>
        <v>100</v>
      </c>
      <c r="G103" s="16">
        <f>+'11+'!G655</f>
        <v>0</v>
      </c>
      <c r="H103" s="16">
        <f>+'11+'!H655</f>
        <v>0</v>
      </c>
      <c r="I103" s="18">
        <f t="shared" si="1"/>
        <v>0</v>
      </c>
      <c r="J103" s="16"/>
    </row>
    <row r="104" spans="1:10" ht="26.25" hidden="1" customHeight="1">
      <c r="A104" s="21" t="str">
        <f>+'11+'!A656</f>
        <v>Расходы на выплаты персоналу государственных (муниципальных) органов</v>
      </c>
      <c r="B104" s="17"/>
      <c r="C104" s="17" t="str">
        <f>+'11+'!C656</f>
        <v>01</v>
      </c>
      <c r="D104" s="17" t="str">
        <f>+'11+'!D656</f>
        <v>06</v>
      </c>
      <c r="E104" s="17" t="str">
        <f>+'11+'!E656</f>
        <v>77 2 14 19000</v>
      </c>
      <c r="F104" s="17" t="str">
        <f>+'11+'!F656</f>
        <v>120</v>
      </c>
      <c r="G104" s="16">
        <f>+'11+'!G656</f>
        <v>0</v>
      </c>
      <c r="H104" s="16">
        <f>+'11+'!H656</f>
        <v>0</v>
      </c>
      <c r="I104" s="18">
        <f t="shared" si="1"/>
        <v>0</v>
      </c>
      <c r="J104" s="16"/>
    </row>
    <row r="105" spans="1:10" ht="25.5" hidden="1">
      <c r="A105" s="21" t="str">
        <f>+'11+'!A657</f>
        <v>Иные выплаты персоналу, за исключением фонда оплаты труда</v>
      </c>
      <c r="B105" s="17"/>
      <c r="C105" s="17" t="str">
        <f>+'11+'!C657</f>
        <v>01</v>
      </c>
      <c r="D105" s="17" t="str">
        <f>+'11+'!D657</f>
        <v>06</v>
      </c>
      <c r="E105" s="17" t="str">
        <f>+'11+'!E657</f>
        <v>77 2 14 19000</v>
      </c>
      <c r="F105" s="17" t="str">
        <f>+'11+'!F657</f>
        <v>122</v>
      </c>
      <c r="G105" s="16">
        <f>+'11+'!G657</f>
        <v>0</v>
      </c>
      <c r="H105" s="16">
        <f>+'11+'!H657</f>
        <v>0</v>
      </c>
      <c r="I105" s="18">
        <f t="shared" si="1"/>
        <v>0</v>
      </c>
      <c r="J105" s="16"/>
    </row>
    <row r="106" spans="1:10">
      <c r="A106" s="21" t="str">
        <f>+'11+'!A381</f>
        <v>Центральный аппарат</v>
      </c>
      <c r="B106" s="17"/>
      <c r="C106" s="17" t="str">
        <f>+'11+'!C381</f>
        <v>01</v>
      </c>
      <c r="D106" s="17" t="str">
        <f>+'11+'!D381</f>
        <v>06</v>
      </c>
      <c r="E106" s="17" t="str">
        <f>+'11+'!E381</f>
        <v>79 2 04 19000</v>
      </c>
      <c r="F106" s="17" t="str">
        <f>+'11+'!F381</f>
        <v xml:space="preserve">   </v>
      </c>
      <c r="G106" s="16">
        <f>+'11+'!G381</f>
        <v>654.27</v>
      </c>
      <c r="H106" s="16">
        <f>+'11+'!H381</f>
        <v>0</v>
      </c>
      <c r="I106" s="18">
        <f t="shared" si="1"/>
        <v>654.27</v>
      </c>
      <c r="J106" s="16"/>
    </row>
    <row r="107" spans="1:10" ht="76.5">
      <c r="A107" s="21" t="str">
        <f>+'11+'!A382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07" s="17"/>
      <c r="C107" s="17" t="str">
        <f>+'11+'!C382</f>
        <v>01</v>
      </c>
      <c r="D107" s="17" t="str">
        <f>+'11+'!D382</f>
        <v>06</v>
      </c>
      <c r="E107" s="17" t="str">
        <f>+'11+'!E382</f>
        <v>79 2 04 19000</v>
      </c>
      <c r="F107" s="17" t="str">
        <f>+'11+'!F382</f>
        <v>100</v>
      </c>
      <c r="G107" s="16">
        <f>+'11+'!G382</f>
        <v>592.77</v>
      </c>
      <c r="H107" s="16">
        <f>+'11+'!H382</f>
        <v>0</v>
      </c>
      <c r="I107" s="18">
        <f t="shared" si="1"/>
        <v>592.77</v>
      </c>
      <c r="J107" s="16"/>
    </row>
    <row r="108" spans="1:10" ht="25.5">
      <c r="A108" s="21" t="str">
        <f>+'11+'!A383</f>
        <v>Расходы на выплаты персоналу государственных (муниципальных) органов</v>
      </c>
      <c r="B108" s="17"/>
      <c r="C108" s="17" t="str">
        <f>+'11+'!C383</f>
        <v>01</v>
      </c>
      <c r="D108" s="17" t="str">
        <f>+'11+'!D383</f>
        <v>06</v>
      </c>
      <c r="E108" s="17" t="str">
        <f>+'11+'!E383</f>
        <v>79 2 04 19000</v>
      </c>
      <c r="F108" s="17" t="str">
        <f>+'11+'!F383</f>
        <v>120</v>
      </c>
      <c r="G108" s="16">
        <f>+'11+'!G383</f>
        <v>592.77</v>
      </c>
      <c r="H108" s="16">
        <f>+'11+'!H383</f>
        <v>0</v>
      </c>
      <c r="I108" s="18">
        <f t="shared" si="1"/>
        <v>592.77</v>
      </c>
      <c r="J108" s="16"/>
    </row>
    <row r="109" spans="1:10">
      <c r="A109" s="21" t="str">
        <f>+'11+'!A384</f>
        <v>Фонд оплаты труда и страховые взносы</v>
      </c>
      <c r="B109" s="17"/>
      <c r="C109" s="17" t="str">
        <f>+'11+'!C384</f>
        <v>01</v>
      </c>
      <c r="D109" s="17" t="str">
        <f>+'11+'!D384</f>
        <v>06</v>
      </c>
      <c r="E109" s="17" t="str">
        <f>+'11+'!E384</f>
        <v>79 2 04 19000</v>
      </c>
      <c r="F109" s="17" t="str">
        <f>+'11+'!F384</f>
        <v>121</v>
      </c>
      <c r="G109" s="16">
        <f>+'11+'!G384</f>
        <v>439.92</v>
      </c>
      <c r="H109" s="16">
        <f>+'11+'!H384</f>
        <v>0</v>
      </c>
      <c r="I109" s="18">
        <f t="shared" si="1"/>
        <v>439.92</v>
      </c>
      <c r="J109" s="16"/>
    </row>
    <row r="110" spans="1:10" ht="25.5">
      <c r="A110" s="21" t="str">
        <f>+'11+'!A385</f>
        <v>Иные выплаты персоналу, за исключением фонда оплаты труда</v>
      </c>
      <c r="B110" s="17"/>
      <c r="C110" s="17" t="str">
        <f>+'11+'!C385</f>
        <v>01</v>
      </c>
      <c r="D110" s="17" t="str">
        <f>+'11+'!D385</f>
        <v>06</v>
      </c>
      <c r="E110" s="17" t="str">
        <f>+'11+'!E385</f>
        <v>79 2 04 19000</v>
      </c>
      <c r="F110" s="17" t="str">
        <f>+'11+'!F385</f>
        <v>122</v>
      </c>
      <c r="G110" s="16">
        <f>+'11+'!G385</f>
        <v>20</v>
      </c>
      <c r="H110" s="16">
        <f>+'11+'!H385</f>
        <v>0</v>
      </c>
      <c r="I110" s="18">
        <f t="shared" si="1"/>
        <v>20</v>
      </c>
      <c r="J110" s="16"/>
    </row>
    <row r="111" spans="1:10" ht="51">
      <c r="A111" s="21" t="str">
        <f>+'11+'!A386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11" s="17"/>
      <c r="C111" s="17" t="str">
        <f>+'11+'!C386</f>
        <v>01</v>
      </c>
      <c r="D111" s="17" t="str">
        <f>+'11+'!D386</f>
        <v>06</v>
      </c>
      <c r="E111" s="17" t="str">
        <f>+'11+'!E386</f>
        <v>79 2 04 19000</v>
      </c>
      <c r="F111" s="17" t="str">
        <f>+'11+'!F386</f>
        <v>129</v>
      </c>
      <c r="G111" s="16">
        <f>+'11+'!G386</f>
        <v>132.85</v>
      </c>
      <c r="H111" s="16">
        <f>+'11+'!H386</f>
        <v>0</v>
      </c>
      <c r="I111" s="18">
        <f t="shared" si="1"/>
        <v>132.85</v>
      </c>
      <c r="J111" s="16"/>
    </row>
    <row r="112" spans="1:10" ht="25.5">
      <c r="A112" s="21" t="str">
        <f>+'11+'!A387</f>
        <v>Закупка товаров, работ и услуг для государственных (муниципальных) нужд</v>
      </c>
      <c r="B112" s="17"/>
      <c r="C112" s="17" t="str">
        <f>+'11+'!C387</f>
        <v>01</v>
      </c>
      <c r="D112" s="17" t="str">
        <f>+'11+'!D387</f>
        <v>06</v>
      </c>
      <c r="E112" s="17" t="str">
        <f>+'11+'!E387</f>
        <v>79 2 04 19000</v>
      </c>
      <c r="F112" s="17" t="str">
        <f>+'11+'!F387</f>
        <v>200</v>
      </c>
      <c r="G112" s="16">
        <f>+'11+'!G387</f>
        <v>61.5</v>
      </c>
      <c r="H112" s="16">
        <f>+'11+'!H387</f>
        <v>0</v>
      </c>
      <c r="I112" s="18">
        <f t="shared" si="1"/>
        <v>61.5</v>
      </c>
      <c r="J112" s="16"/>
    </row>
    <row r="113" spans="1:10" ht="25.5">
      <c r="A113" s="21" t="str">
        <f>+'11+'!A388</f>
        <v>Иные закупки товаров, работ и услуг для государственных (муниципальных) нужд</v>
      </c>
      <c r="B113" s="17"/>
      <c r="C113" s="17" t="str">
        <f>+'11+'!C388</f>
        <v>01</v>
      </c>
      <c r="D113" s="17" t="str">
        <f>+'11+'!D388</f>
        <v>06</v>
      </c>
      <c r="E113" s="17" t="str">
        <f>+'11+'!E388</f>
        <v>79 2 04 19000</v>
      </c>
      <c r="F113" s="17" t="str">
        <f>+'11+'!F388</f>
        <v>240</v>
      </c>
      <c r="G113" s="16">
        <f>+'11+'!G388</f>
        <v>61.5</v>
      </c>
      <c r="H113" s="16">
        <f>+'11+'!H388</f>
        <v>0</v>
      </c>
      <c r="I113" s="18">
        <f t="shared" si="1"/>
        <v>61.5</v>
      </c>
      <c r="J113" s="16"/>
    </row>
    <row r="114" spans="1:10" ht="25.5">
      <c r="A114" s="21" t="str">
        <f>+'11+'!A389</f>
        <v>Закупка товаров, работ, услуг в сфере информационно-коммуникационных услуг</v>
      </c>
      <c r="B114" s="17"/>
      <c r="C114" s="17" t="str">
        <f>+'11+'!C389</f>
        <v>01</v>
      </c>
      <c r="D114" s="17" t="str">
        <f>+'11+'!D389</f>
        <v>06</v>
      </c>
      <c r="E114" s="17" t="str">
        <f>+'11+'!E389</f>
        <v>79 2 04 19000</v>
      </c>
      <c r="F114" s="17" t="str">
        <f>+'11+'!F389</f>
        <v>242</v>
      </c>
      <c r="G114" s="16">
        <f>+'11+'!G389</f>
        <v>35</v>
      </c>
      <c r="H114" s="16">
        <f>+'11+'!H389</f>
        <v>0</v>
      </c>
      <c r="I114" s="18">
        <f t="shared" si="1"/>
        <v>35</v>
      </c>
      <c r="J114" s="16"/>
    </row>
    <row r="115" spans="1:10" ht="25.5">
      <c r="A115" s="21" t="str">
        <f>+'11+'!A390</f>
        <v>Прочая закупка товаров, работ и услуг для государственных (муниципальных) нужд</v>
      </c>
      <c r="B115" s="17"/>
      <c r="C115" s="17" t="str">
        <f>+'11+'!C390</f>
        <v>01</v>
      </c>
      <c r="D115" s="17" t="str">
        <f>+'11+'!D390</f>
        <v>06</v>
      </c>
      <c r="E115" s="17" t="str">
        <f>+'11+'!E390</f>
        <v>79 2 04 19000</v>
      </c>
      <c r="F115" s="17" t="str">
        <f>+'11+'!F390</f>
        <v>244</v>
      </c>
      <c r="G115" s="16">
        <f>+'11+'!G390</f>
        <v>26.5</v>
      </c>
      <c r="H115" s="16">
        <f>+'11+'!H390</f>
        <v>0</v>
      </c>
      <c r="I115" s="18">
        <f t="shared" si="1"/>
        <v>26.5</v>
      </c>
      <c r="J115" s="16"/>
    </row>
    <row r="116" spans="1:10" ht="63.75">
      <c r="A116" s="21" t="str">
        <f>+'11+'!A391</f>
        <v>Руководитель контрольно- счетной палаты Республики тыва и его заместители, руководитель контрольно-счетного органа мунициапльного образования Республики Тыва</v>
      </c>
      <c r="B116" s="17"/>
      <c r="C116" s="17" t="str">
        <f>+'11+'!C391</f>
        <v>01</v>
      </c>
      <c r="D116" s="17" t="str">
        <f>+'11+'!D391</f>
        <v>06</v>
      </c>
      <c r="E116" s="17" t="str">
        <f>+'11+'!E391</f>
        <v>79 2 24 19000</v>
      </c>
      <c r="F116" s="17" t="str">
        <f>+'11+'!F391</f>
        <v xml:space="preserve">   </v>
      </c>
      <c r="G116" s="16">
        <f>+'11+'!G391</f>
        <v>755.62</v>
      </c>
      <c r="H116" s="16">
        <f>+'11+'!H391</f>
        <v>0</v>
      </c>
      <c r="I116" s="18">
        <f t="shared" si="1"/>
        <v>755.62</v>
      </c>
      <c r="J116" s="16"/>
    </row>
    <row r="117" spans="1:10" ht="76.5">
      <c r="A117" s="21" t="str">
        <f>+'11+'!A392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17" s="17"/>
      <c r="C117" s="17" t="str">
        <f>+'11+'!C392</f>
        <v>01</v>
      </c>
      <c r="D117" s="17" t="str">
        <f>+'11+'!D392</f>
        <v>06</v>
      </c>
      <c r="E117" s="17" t="str">
        <f>+'11+'!E392</f>
        <v>79 2 24 19000</v>
      </c>
      <c r="F117" s="17" t="str">
        <f>+'11+'!F392</f>
        <v>100</v>
      </c>
      <c r="G117" s="16">
        <f>+'11+'!G392</f>
        <v>755.62</v>
      </c>
      <c r="H117" s="16">
        <f>+'11+'!H392</f>
        <v>0</v>
      </c>
      <c r="I117" s="18">
        <f t="shared" si="1"/>
        <v>755.62</v>
      </c>
      <c r="J117" s="16"/>
    </row>
    <row r="118" spans="1:10" ht="25.5">
      <c r="A118" s="21" t="str">
        <f>+'11+'!A393</f>
        <v>Расходы на выплаты персоналу государственных (муниципальных) органов</v>
      </c>
      <c r="B118" s="17"/>
      <c r="C118" s="17" t="str">
        <f>+'11+'!C393</f>
        <v>01</v>
      </c>
      <c r="D118" s="17" t="str">
        <f>+'11+'!D393</f>
        <v>06</v>
      </c>
      <c r="E118" s="17" t="str">
        <f>+'11+'!E393</f>
        <v>79 2 24 19000</v>
      </c>
      <c r="F118" s="17" t="str">
        <f>+'11+'!F393</f>
        <v>120</v>
      </c>
      <c r="G118" s="16">
        <f>+'11+'!G393</f>
        <v>755.62</v>
      </c>
      <c r="H118" s="16">
        <f>+'11+'!H393</f>
        <v>0</v>
      </c>
      <c r="I118" s="18">
        <f t="shared" si="1"/>
        <v>755.62</v>
      </c>
      <c r="J118" s="16"/>
    </row>
    <row r="119" spans="1:10">
      <c r="A119" s="21" t="str">
        <f>+'11+'!A394</f>
        <v>Фонд оплаты труда и страховые взносы</v>
      </c>
      <c r="B119" s="17"/>
      <c r="C119" s="17" t="str">
        <f>+'11+'!C394</f>
        <v>01</v>
      </c>
      <c r="D119" s="17" t="str">
        <f>+'11+'!D394</f>
        <v>06</v>
      </c>
      <c r="E119" s="17" t="str">
        <f>+'11+'!E394</f>
        <v>79 2 24 19000</v>
      </c>
      <c r="F119" s="17" t="str">
        <f>+'11+'!F394</f>
        <v>121</v>
      </c>
      <c r="G119" s="16">
        <f>+'11+'!G394</f>
        <v>580.35</v>
      </c>
      <c r="H119" s="16">
        <f>+'11+'!H394</f>
        <v>0</v>
      </c>
      <c r="I119" s="18">
        <f t="shared" si="1"/>
        <v>580.35</v>
      </c>
      <c r="J119" s="16"/>
    </row>
    <row r="120" spans="1:10" ht="25.5" hidden="1">
      <c r="A120" s="21" t="str">
        <f>+'11+'!A395</f>
        <v>Иные выплаты персоналу, за исключением фонда оплаты труда</v>
      </c>
      <c r="B120" s="17"/>
      <c r="C120" s="17" t="str">
        <f>+'11+'!C395</f>
        <v>01</v>
      </c>
      <c r="D120" s="17" t="str">
        <f>+'11+'!D395</f>
        <v>06</v>
      </c>
      <c r="E120" s="17" t="str">
        <f>+'11+'!E395</f>
        <v>79 2 24 19000</v>
      </c>
      <c r="F120" s="17" t="str">
        <f>+'11+'!F395</f>
        <v>122</v>
      </c>
      <c r="G120" s="16">
        <f>+'11+'!G395</f>
        <v>0</v>
      </c>
      <c r="H120" s="16">
        <f>+'11+'!H395</f>
        <v>0</v>
      </c>
      <c r="I120" s="18">
        <f t="shared" si="1"/>
        <v>0</v>
      </c>
      <c r="J120" s="16"/>
    </row>
    <row r="121" spans="1:10" ht="51">
      <c r="A121" s="21" t="str">
        <f>+'11+'!A396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21" s="17"/>
      <c r="C121" s="17" t="str">
        <f>+'11+'!C396</f>
        <v>01</v>
      </c>
      <c r="D121" s="17" t="str">
        <f>+'11+'!D396</f>
        <v>06</v>
      </c>
      <c r="E121" s="17" t="str">
        <f>+'11+'!E396</f>
        <v>79 2 24 19000</v>
      </c>
      <c r="F121" s="17" t="str">
        <f>+'11+'!F396</f>
        <v>129</v>
      </c>
      <c r="G121" s="16">
        <f>+'11+'!G396</f>
        <v>175.27</v>
      </c>
      <c r="H121" s="16">
        <f>+'11+'!H396</f>
        <v>0</v>
      </c>
      <c r="I121" s="18">
        <f t="shared" si="1"/>
        <v>175.27</v>
      </c>
      <c r="J121" s="16"/>
    </row>
    <row r="122" spans="1:10">
      <c r="A122" s="21" t="str">
        <f>+'11+'!A441</f>
        <v>Резервные фонды</v>
      </c>
      <c r="B122" s="17"/>
      <c r="C122" s="17" t="str">
        <f>+'11+'!C441</f>
        <v>01</v>
      </c>
      <c r="D122" s="17" t="str">
        <f>+'11+'!D441</f>
        <v>11</v>
      </c>
      <c r="E122" s="17" t="str">
        <f>+'11+'!E441</f>
        <v xml:space="preserve">         </v>
      </c>
      <c r="F122" s="17" t="str">
        <f>+'11+'!F441</f>
        <v xml:space="preserve">   </v>
      </c>
      <c r="G122" s="16">
        <f>+'11+'!G441</f>
        <v>0</v>
      </c>
      <c r="H122" s="16">
        <f>+'11+'!H441</f>
        <v>0</v>
      </c>
      <c r="I122" s="18">
        <f t="shared" si="1"/>
        <v>0</v>
      </c>
      <c r="J122" s="16"/>
    </row>
    <row r="123" spans="1:10">
      <c r="A123" s="21" t="str">
        <f>+'11+'!A442</f>
        <v>Программа "Безопасность"</v>
      </c>
      <c r="B123" s="17"/>
      <c r="C123" s="17" t="str">
        <f>+'11+'!C442</f>
        <v>01</v>
      </c>
      <c r="D123" s="17" t="str">
        <f>+'11+'!D442</f>
        <v>11</v>
      </c>
      <c r="E123" s="17" t="str">
        <f>+'11+'!E442</f>
        <v>77 0 00 00000</v>
      </c>
      <c r="F123" s="17" t="str">
        <f>+'11+'!F442</f>
        <v xml:space="preserve">   </v>
      </c>
      <c r="G123" s="16">
        <f>+'11+'!G442</f>
        <v>0</v>
      </c>
      <c r="H123" s="16">
        <f>+'11+'!H442</f>
        <v>0</v>
      </c>
      <c r="I123" s="18">
        <f t="shared" si="1"/>
        <v>0</v>
      </c>
      <c r="J123" s="16"/>
    </row>
    <row r="124" spans="1:10" ht="38.25">
      <c r="A124" s="21" t="str">
        <f>+'11+'!A443</f>
        <v>Предупреждение и ликвидация последствий чрезвычайных ситуаций реализация мер пожарной безопасности</v>
      </c>
      <c r="B124" s="17"/>
      <c r="C124" s="17" t="str">
        <f>+'11+'!C443</f>
        <v>01</v>
      </c>
      <c r="D124" s="17" t="str">
        <f>+'11+'!D443</f>
        <v>11</v>
      </c>
      <c r="E124" s="17" t="str">
        <f>+'11+'!E443</f>
        <v>77 1 00 00000</v>
      </c>
      <c r="F124" s="17" t="str">
        <f>+'11+'!F443</f>
        <v xml:space="preserve">   </v>
      </c>
      <c r="G124" s="16">
        <f>+'11+'!G443</f>
        <v>0</v>
      </c>
      <c r="H124" s="16">
        <f>+'11+'!H443</f>
        <v>0</v>
      </c>
      <c r="I124" s="18">
        <f t="shared" si="1"/>
        <v>0</v>
      </c>
      <c r="J124" s="16"/>
    </row>
    <row r="125" spans="1:10" ht="25.5">
      <c r="A125" s="21" t="str">
        <f>+'11+'!A444</f>
        <v>Основное мероприятие : "резервные фонды"</v>
      </c>
      <c r="B125" s="17"/>
      <c r="C125" s="17" t="str">
        <f>+'11+'!C444</f>
        <v>01</v>
      </c>
      <c r="D125" s="17" t="str">
        <f>+'11+'!D444</f>
        <v>11</v>
      </c>
      <c r="E125" s="17" t="str">
        <f>+'11+'!E444</f>
        <v>77 1 01 00000</v>
      </c>
      <c r="F125" s="17"/>
      <c r="G125" s="16">
        <f>+'11+'!G444</f>
        <v>0</v>
      </c>
      <c r="H125" s="16">
        <f>+'11+'!H444</f>
        <v>0</v>
      </c>
      <c r="I125" s="18">
        <f t="shared" si="1"/>
        <v>0</v>
      </c>
      <c r="J125" s="16"/>
    </row>
    <row r="126" spans="1:10">
      <c r="A126" s="21" t="str">
        <f>+'11+'!A445</f>
        <v>Иные бюджетные ассигнования</v>
      </c>
      <c r="B126" s="17"/>
      <c r="C126" s="17" t="str">
        <f>+'11+'!C445</f>
        <v>01</v>
      </c>
      <c r="D126" s="17" t="str">
        <f>+'11+'!D445</f>
        <v>11</v>
      </c>
      <c r="E126" s="17" t="str">
        <f>+'11+'!E445</f>
        <v>77 1 01 07008</v>
      </c>
      <c r="F126" s="17" t="str">
        <f>+'11+'!F445</f>
        <v>300</v>
      </c>
      <c r="G126" s="16">
        <f>+'11+'!G445</f>
        <v>0</v>
      </c>
      <c r="H126" s="16">
        <f>+'11+'!H445</f>
        <v>0</v>
      </c>
      <c r="I126" s="18">
        <f t="shared" si="1"/>
        <v>0</v>
      </c>
      <c r="J126" s="16"/>
    </row>
    <row r="127" spans="1:10">
      <c r="A127" s="21" t="str">
        <f>+'11+'!A446</f>
        <v>Резервные средства</v>
      </c>
      <c r="B127" s="17"/>
      <c r="C127" s="17" t="str">
        <f>+'11+'!C446</f>
        <v>01</v>
      </c>
      <c r="D127" s="17" t="str">
        <f>+'11+'!D446</f>
        <v>11</v>
      </c>
      <c r="E127" s="17" t="str">
        <f>+'11+'!E446</f>
        <v>77 1 01 07008</v>
      </c>
      <c r="F127" s="17" t="str">
        <f>+'11+'!F446</f>
        <v>360</v>
      </c>
      <c r="G127" s="16">
        <f>+'11+'!G446</f>
        <v>0</v>
      </c>
      <c r="H127" s="16">
        <f>+'11+'!H446</f>
        <v>0</v>
      </c>
      <c r="I127" s="18">
        <f t="shared" si="1"/>
        <v>0</v>
      </c>
      <c r="J127" s="16"/>
    </row>
    <row r="128" spans="1:10">
      <c r="A128" s="21" t="str">
        <f>+'11+'!A447</f>
        <v>Другие общегосударственные вопросы</v>
      </c>
      <c r="B128" s="17"/>
      <c r="C128" s="17" t="str">
        <f>+'11+'!C447</f>
        <v>01</v>
      </c>
      <c r="D128" s="17" t="str">
        <f>+'11+'!D447</f>
        <v>13</v>
      </c>
      <c r="E128" s="17"/>
      <c r="F128" s="17"/>
      <c r="G128" s="16">
        <f>+G129+G147+G153+G158+G168+G189</f>
        <v>3494.32</v>
      </c>
      <c r="H128" s="16">
        <f>+H129+H147+H153+H158+H168+H189</f>
        <v>0</v>
      </c>
      <c r="I128" s="18">
        <f t="shared" si="1"/>
        <v>3494.32</v>
      </c>
      <c r="J128" s="16"/>
    </row>
    <row r="129" spans="1:10" ht="25.5">
      <c r="A129" s="21" t="str">
        <f>+'11+'!A448</f>
        <v>Учреждения по обеспечению хозяйственного обслуживания</v>
      </c>
      <c r="B129" s="17"/>
      <c r="C129" s="17" t="str">
        <f>+'11+'!C448</f>
        <v>01</v>
      </c>
      <c r="D129" s="17" t="str">
        <f>+'11+'!D448</f>
        <v>13</v>
      </c>
      <c r="E129" s="17" t="str">
        <f>+'11+'!E448</f>
        <v>77 0 00 00000</v>
      </c>
      <c r="F129" s="17"/>
      <c r="G129" s="16">
        <f>+G130+G137</f>
        <v>3148.32</v>
      </c>
      <c r="H129" s="16">
        <f>+H130+H137</f>
        <v>0</v>
      </c>
      <c r="I129" s="18">
        <f t="shared" si="1"/>
        <v>3148.32</v>
      </c>
      <c r="J129" s="16"/>
    </row>
    <row r="130" spans="1:10" ht="25.5">
      <c r="A130" s="21" t="str">
        <f>+'11+'!A449</f>
        <v>Учреждения по обеспечению хозяйственного обслуживания</v>
      </c>
      <c r="B130" s="17"/>
      <c r="C130" s="17" t="str">
        <f>+'11+'!C449</f>
        <v>01</v>
      </c>
      <c r="D130" s="17" t="str">
        <f>+'11+'!D449</f>
        <v>13</v>
      </c>
      <c r="E130" s="17" t="str">
        <f>+'11+'!E449</f>
        <v>77 0 93 19000</v>
      </c>
      <c r="F130" s="17"/>
      <c r="G130" s="16">
        <f t="shared" ref="G130:H132" si="2">+G131</f>
        <v>2754.42</v>
      </c>
      <c r="H130" s="16">
        <f t="shared" si="2"/>
        <v>0</v>
      </c>
      <c r="I130" s="18">
        <f t="shared" si="1"/>
        <v>2754.42</v>
      </c>
      <c r="J130" s="16"/>
    </row>
    <row r="131" spans="1:10" ht="25.5">
      <c r="A131" s="21" t="str">
        <f>+'11+'!A450</f>
        <v>Обеспечение деятельности подведоственных учреждений</v>
      </c>
      <c r="B131" s="17"/>
      <c r="C131" s="17" t="str">
        <f>+'11+'!C450</f>
        <v>01</v>
      </c>
      <c r="D131" s="17" t="str">
        <f>+'11+'!D450</f>
        <v>13</v>
      </c>
      <c r="E131" s="17" t="str">
        <f>+'11+'!E450</f>
        <v>77 0 93 19000</v>
      </c>
      <c r="F131" s="17"/>
      <c r="G131" s="16">
        <f t="shared" si="2"/>
        <v>2754.42</v>
      </c>
      <c r="H131" s="16">
        <f t="shared" si="2"/>
        <v>0</v>
      </c>
      <c r="I131" s="18">
        <f t="shared" si="1"/>
        <v>2754.42</v>
      </c>
      <c r="J131" s="16"/>
    </row>
    <row r="132" spans="1:10" ht="76.5">
      <c r="A132" s="21" t="str">
        <f>+'11+'!A451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2" s="17"/>
      <c r="C132" s="17" t="str">
        <f>+'11+'!C451</f>
        <v>01</v>
      </c>
      <c r="D132" s="17" t="str">
        <f>+'11+'!D451</f>
        <v>13</v>
      </c>
      <c r="E132" s="17" t="str">
        <f>+'11+'!E451</f>
        <v>77 0 93 19000</v>
      </c>
      <c r="F132" s="17" t="str">
        <f>+'11+'!F451</f>
        <v>100</v>
      </c>
      <c r="G132" s="16">
        <f t="shared" si="2"/>
        <v>2754.42</v>
      </c>
      <c r="H132" s="16">
        <f t="shared" si="2"/>
        <v>0</v>
      </c>
      <c r="I132" s="18">
        <f t="shared" si="1"/>
        <v>2754.42</v>
      </c>
      <c r="J132" s="16"/>
    </row>
    <row r="133" spans="1:10" ht="25.5">
      <c r="A133" s="21" t="str">
        <f>+'11+'!A452</f>
        <v>Расходы на выплаты персоналу государственных (муниципальных) органов</v>
      </c>
      <c r="B133" s="17"/>
      <c r="C133" s="17" t="str">
        <f>+'11+'!C452</f>
        <v>01</v>
      </c>
      <c r="D133" s="17" t="str">
        <f>+'11+'!D452</f>
        <v>13</v>
      </c>
      <c r="E133" s="17" t="str">
        <f>+'11+'!E452</f>
        <v>77 0 93 19000</v>
      </c>
      <c r="F133" s="17" t="str">
        <f>+'11+'!F452</f>
        <v>120</v>
      </c>
      <c r="G133" s="18">
        <f>+G134+G135+G136</f>
        <v>2754.42</v>
      </c>
      <c r="H133" s="18">
        <f>+H134+H135+H136</f>
        <v>0</v>
      </c>
      <c r="I133" s="18">
        <f t="shared" si="1"/>
        <v>2754.42</v>
      </c>
      <c r="J133" s="16"/>
    </row>
    <row r="134" spans="1:10">
      <c r="A134" s="21" t="str">
        <f>+'11+'!A453</f>
        <v>Фонд оплаты труда и страховые взносы</v>
      </c>
      <c r="B134" s="17"/>
      <c r="C134" s="17" t="str">
        <f>+'11+'!C453</f>
        <v>01</v>
      </c>
      <c r="D134" s="17" t="str">
        <f>+'11+'!D453</f>
        <v>13</v>
      </c>
      <c r="E134" s="17" t="str">
        <f>+'11+'!E453</f>
        <v>77 0 93 19000</v>
      </c>
      <c r="F134" s="17" t="str">
        <f>+'11+'!F453</f>
        <v>121</v>
      </c>
      <c r="G134" s="16">
        <f>+'11+'!G453+'11+'!G664</f>
        <v>2113.23</v>
      </c>
      <c r="H134" s="16">
        <f>+'11+'!H453+'11+'!H664</f>
        <v>0</v>
      </c>
      <c r="I134" s="18">
        <f t="shared" si="1"/>
        <v>2113.23</v>
      </c>
      <c r="J134" s="16"/>
    </row>
    <row r="135" spans="1:10" ht="25.5">
      <c r="A135" s="21" t="str">
        <f>+'11+'!A454</f>
        <v>Иные выплаты персоналу, за исключением фонда оплаты труда</v>
      </c>
      <c r="B135" s="17"/>
      <c r="C135" s="17" t="str">
        <f>+'11+'!C454</f>
        <v>01</v>
      </c>
      <c r="D135" s="17" t="str">
        <f>+'11+'!D454</f>
        <v>13</v>
      </c>
      <c r="E135" s="17" t="str">
        <f>+'11+'!E454</f>
        <v>77 0 93 19000</v>
      </c>
      <c r="F135" s="17" t="str">
        <f>+'11+'!F454</f>
        <v>122</v>
      </c>
      <c r="G135" s="16">
        <f>+'11+'!G454+'11+'!G665</f>
        <v>3</v>
      </c>
      <c r="H135" s="16">
        <f>+'11+'!H454+'11+'!H665</f>
        <v>0</v>
      </c>
      <c r="I135" s="18">
        <f t="shared" si="1"/>
        <v>3</v>
      </c>
      <c r="J135" s="16"/>
    </row>
    <row r="136" spans="1:10" ht="51">
      <c r="A136" s="21" t="str">
        <f>+'11+'!A455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36" s="17"/>
      <c r="C136" s="17" t="str">
        <f>+'11+'!C455</f>
        <v>01</v>
      </c>
      <c r="D136" s="17" t="str">
        <f>+'11+'!D455</f>
        <v>13</v>
      </c>
      <c r="E136" s="17" t="str">
        <f>+'11+'!E455</f>
        <v>77 0 93 19000</v>
      </c>
      <c r="F136" s="17" t="str">
        <f>+'11+'!F455</f>
        <v>129</v>
      </c>
      <c r="G136" s="16">
        <f>+'11+'!G455+'11+'!G666</f>
        <v>638.19000000000005</v>
      </c>
      <c r="H136" s="16">
        <f>+'11+'!H455+'11+'!H666</f>
        <v>0</v>
      </c>
      <c r="I136" s="18">
        <f t="shared" si="1"/>
        <v>638.19000000000005</v>
      </c>
      <c r="J136" s="16"/>
    </row>
    <row r="137" spans="1:10" ht="25.5">
      <c r="A137" s="21" t="str">
        <f>+'11+'!A456</f>
        <v>Создание и организация  и обеспечение деятельности административных комиссий</v>
      </c>
      <c r="B137" s="17"/>
      <c r="C137" s="17" t="str">
        <f>+'11+'!C456</f>
        <v>01</v>
      </c>
      <c r="D137" s="17" t="str">
        <f>+'11+'!D456</f>
        <v>13</v>
      </c>
      <c r="E137" s="17" t="str">
        <f>+'11+'!E456</f>
        <v>77 0 00 76130</v>
      </c>
      <c r="F137" s="17">
        <f>+'11+'!F456</f>
        <v>0</v>
      </c>
      <c r="G137" s="16">
        <f>+'11+'!G456</f>
        <v>393.9</v>
      </c>
      <c r="H137" s="16">
        <f>+'11+'!H456</f>
        <v>0</v>
      </c>
      <c r="I137" s="18">
        <f t="shared" si="1"/>
        <v>393.9</v>
      </c>
      <c r="J137" s="16"/>
    </row>
    <row r="138" spans="1:10" ht="76.5">
      <c r="A138" s="21" t="str">
        <f>+'11+'!A457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38" s="17"/>
      <c r="C138" s="17" t="str">
        <f>+'11+'!C457</f>
        <v>01</v>
      </c>
      <c r="D138" s="17" t="str">
        <f>+'11+'!D457</f>
        <v>13</v>
      </c>
      <c r="E138" s="17" t="str">
        <f>+'11+'!E457</f>
        <v>77 0 00 76130</v>
      </c>
      <c r="F138" s="17" t="str">
        <f>+'11+'!F457</f>
        <v>100</v>
      </c>
      <c r="G138" s="16">
        <f>+'11+'!G457</f>
        <v>381.07</v>
      </c>
      <c r="H138" s="16">
        <f>+'11+'!H457</f>
        <v>0</v>
      </c>
      <c r="I138" s="18">
        <f t="shared" si="1"/>
        <v>381.07</v>
      </c>
      <c r="J138" s="16"/>
    </row>
    <row r="139" spans="1:10" ht="25.5">
      <c r="A139" s="21" t="str">
        <f>+'11+'!A458</f>
        <v>Расходы на выплаты персоналу государственных (муниципальных) органов</v>
      </c>
      <c r="B139" s="17"/>
      <c r="C139" s="17" t="str">
        <f>+'11+'!C458</f>
        <v>01</v>
      </c>
      <c r="D139" s="17" t="str">
        <f>+'11+'!D458</f>
        <v>13</v>
      </c>
      <c r="E139" s="17" t="str">
        <f>+'11+'!E458</f>
        <v>77 0 00 76130</v>
      </c>
      <c r="F139" s="17" t="str">
        <f>+'11+'!F458</f>
        <v>120</v>
      </c>
      <c r="G139" s="16">
        <f>+'11+'!G458</f>
        <v>381.07</v>
      </c>
      <c r="H139" s="16">
        <f>+'11+'!H458</f>
        <v>0</v>
      </c>
      <c r="I139" s="18">
        <f t="shared" si="1"/>
        <v>381.07</v>
      </c>
      <c r="J139" s="16"/>
    </row>
    <row r="140" spans="1:10">
      <c r="A140" s="21" t="str">
        <f>+'11+'!A459</f>
        <v>Фонд оплаты труда и страховые взносы</v>
      </c>
      <c r="B140" s="17"/>
      <c r="C140" s="17" t="str">
        <f>+'11+'!C459</f>
        <v>01</v>
      </c>
      <c r="D140" s="17" t="str">
        <f>+'11+'!D459</f>
        <v>13</v>
      </c>
      <c r="E140" s="17" t="str">
        <f>+'11+'!E459</f>
        <v>77 0 00 76130</v>
      </c>
      <c r="F140" s="17" t="str">
        <f>+'11+'!F459</f>
        <v>121</v>
      </c>
      <c r="G140" s="16">
        <f>+'11+'!G459</f>
        <v>292.68</v>
      </c>
      <c r="H140" s="16">
        <f>+'11+'!H459</f>
        <v>0</v>
      </c>
      <c r="I140" s="18">
        <f t="shared" si="1"/>
        <v>292.68</v>
      </c>
      <c r="J140" s="16"/>
    </row>
    <row r="141" spans="1:10" ht="25.5" hidden="1">
      <c r="A141" s="21" t="str">
        <f>+'11+'!A460</f>
        <v>Иные выплаты персоналу, за исключением фонда оплаты труда</v>
      </c>
      <c r="B141" s="17"/>
      <c r="C141" s="17" t="str">
        <f>+'11+'!C460</f>
        <v>01</v>
      </c>
      <c r="D141" s="17" t="str">
        <f>+'11+'!D460</f>
        <v>13</v>
      </c>
      <c r="E141" s="17" t="str">
        <f>+'11+'!E460</f>
        <v>77 0 00 76130</v>
      </c>
      <c r="F141" s="17" t="str">
        <f>+'11+'!F460</f>
        <v>122</v>
      </c>
      <c r="G141" s="16">
        <f>+'11+'!G460</f>
        <v>0</v>
      </c>
      <c r="H141" s="16">
        <f>+'11+'!H460</f>
        <v>0</v>
      </c>
      <c r="I141" s="18">
        <f t="shared" si="1"/>
        <v>0</v>
      </c>
      <c r="J141" s="16"/>
    </row>
    <row r="142" spans="1:10" ht="51">
      <c r="A142" s="21" t="str">
        <f>+'11+'!A461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142" s="17"/>
      <c r="C142" s="17" t="str">
        <f>+'11+'!C461</f>
        <v>01</v>
      </c>
      <c r="D142" s="17" t="str">
        <f>+'11+'!D461</f>
        <v>13</v>
      </c>
      <c r="E142" s="17" t="str">
        <f>+'11+'!E461</f>
        <v>77 0 00 76130</v>
      </c>
      <c r="F142" s="17" t="str">
        <f>+'11+'!F461</f>
        <v>129</v>
      </c>
      <c r="G142" s="16">
        <f>+'11+'!G461</f>
        <v>88.39</v>
      </c>
      <c r="H142" s="16">
        <f>+'11+'!H461</f>
        <v>0</v>
      </c>
      <c r="I142" s="18">
        <f t="shared" si="1"/>
        <v>88.39</v>
      </c>
      <c r="J142" s="16"/>
    </row>
    <row r="143" spans="1:10" ht="25.5">
      <c r="A143" s="21" t="str">
        <f>+'11+'!A462</f>
        <v>Закупка товаров, работ и услуг для государственных (муниципальных) нужд</v>
      </c>
      <c r="B143" s="17"/>
      <c r="C143" s="17" t="str">
        <f>+'11+'!C462</f>
        <v>01</v>
      </c>
      <c r="D143" s="17" t="str">
        <f>+'11+'!D462</f>
        <v>13</v>
      </c>
      <c r="E143" s="17" t="str">
        <f>+'11+'!E462</f>
        <v>77 0 00 76130</v>
      </c>
      <c r="F143" s="17" t="str">
        <f>+'11+'!F462</f>
        <v>200</v>
      </c>
      <c r="G143" s="16">
        <f>+'11+'!G462</f>
        <v>12.83</v>
      </c>
      <c r="H143" s="16">
        <f>+'11+'!H462</f>
        <v>0</v>
      </c>
      <c r="I143" s="18">
        <f t="shared" si="1"/>
        <v>12.83</v>
      </c>
      <c r="J143" s="16"/>
    </row>
    <row r="144" spans="1:10" ht="25.5">
      <c r="A144" s="21" t="str">
        <f>+'11+'!A463</f>
        <v>Иные закупки товаров, работ и услуг для государственных (муниципальных) нужд</v>
      </c>
      <c r="B144" s="17"/>
      <c r="C144" s="17" t="str">
        <f>+'11+'!C463</f>
        <v>01</v>
      </c>
      <c r="D144" s="17" t="str">
        <f>+'11+'!D463</f>
        <v>13</v>
      </c>
      <c r="E144" s="17" t="str">
        <f>+'11+'!E463</f>
        <v>77 0 00 76130</v>
      </c>
      <c r="F144" s="17" t="str">
        <f>+'11+'!F463</f>
        <v>240</v>
      </c>
      <c r="G144" s="16">
        <f>+'11+'!G463</f>
        <v>12.83</v>
      </c>
      <c r="H144" s="16">
        <f>+'11+'!H463</f>
        <v>0</v>
      </c>
      <c r="I144" s="18">
        <f t="shared" si="1"/>
        <v>12.83</v>
      </c>
      <c r="J144" s="16"/>
    </row>
    <row r="145" spans="1:10" ht="25.5">
      <c r="A145" s="21" t="str">
        <f>+'11+'!A464</f>
        <v>Закупка товаров, работ, услуг в сфере информационно-коммуникационных услуг</v>
      </c>
      <c r="B145" s="17"/>
      <c r="C145" s="17" t="str">
        <f>+'11+'!C464</f>
        <v>01</v>
      </c>
      <c r="D145" s="17" t="str">
        <f>+'11+'!D464</f>
        <v>13</v>
      </c>
      <c r="E145" s="17" t="str">
        <f>+'11+'!E464</f>
        <v>77 0 00 76130</v>
      </c>
      <c r="F145" s="17" t="str">
        <f>+'11+'!F464</f>
        <v>242</v>
      </c>
      <c r="G145" s="16">
        <f>+'11+'!G464</f>
        <v>7.83</v>
      </c>
      <c r="H145" s="16">
        <f>+'11+'!H464</f>
        <v>0</v>
      </c>
      <c r="I145" s="18">
        <f t="shared" si="1"/>
        <v>7.83</v>
      </c>
      <c r="J145" s="16"/>
    </row>
    <row r="146" spans="1:10" ht="25.5">
      <c r="A146" s="21" t="str">
        <f>+'11+'!A465</f>
        <v>Прочая закупка товаров, работ и услуг для государственных (муниципальных) нужд</v>
      </c>
      <c r="B146" s="17"/>
      <c r="C146" s="17" t="str">
        <f>+'11+'!C465</f>
        <v>01</v>
      </c>
      <c r="D146" s="17" t="str">
        <f>+'11+'!D465</f>
        <v>13</v>
      </c>
      <c r="E146" s="17" t="str">
        <f>+'11+'!E465</f>
        <v>77 0 00 76130</v>
      </c>
      <c r="F146" s="17" t="str">
        <f>+'11+'!F465</f>
        <v>244</v>
      </c>
      <c r="G146" s="16">
        <f>+'11+'!G465</f>
        <v>5</v>
      </c>
      <c r="H146" s="16">
        <f>+'11+'!H465</f>
        <v>0</v>
      </c>
      <c r="I146" s="18">
        <f t="shared" si="1"/>
        <v>5</v>
      </c>
      <c r="J146" s="16"/>
    </row>
    <row r="147" spans="1:10" ht="51">
      <c r="A147" s="21" t="str">
        <f>+'11+'!A466</f>
        <v>Осуществление государственных полномочий по установлению запрета на розничную продажу алкогольной продукции</v>
      </c>
      <c r="B147" s="17"/>
      <c r="C147" s="17" t="str">
        <f>+'11+'!C466</f>
        <v>01</v>
      </c>
      <c r="D147" s="17" t="str">
        <f>+'11+'!D466</f>
        <v>13</v>
      </c>
      <c r="E147" s="17" t="str">
        <f>+'11+'!E466</f>
        <v>52 0 00 76050</v>
      </c>
      <c r="F147" s="17">
        <f>+'11+'!F466</f>
        <v>0</v>
      </c>
      <c r="G147" s="17">
        <f>+G148+G151</f>
        <v>6</v>
      </c>
      <c r="H147" s="17">
        <f t="shared" ref="H147:I147" si="3">+H148+H151</f>
        <v>0</v>
      </c>
      <c r="I147" s="17">
        <f t="shared" si="3"/>
        <v>6</v>
      </c>
      <c r="J147" s="16"/>
    </row>
    <row r="148" spans="1:10" ht="25.5">
      <c r="A148" s="21" t="str">
        <f>+'11+'!A467</f>
        <v>Закупка товаров, работ и услуг для государственных (муниципальных) нужд</v>
      </c>
      <c r="B148" s="17"/>
      <c r="C148" s="17" t="str">
        <f>+'11+'!C467</f>
        <v>01</v>
      </c>
      <c r="D148" s="17" t="str">
        <f>+'11+'!D467</f>
        <v>13</v>
      </c>
      <c r="E148" s="17" t="str">
        <f>+'11+'!E467</f>
        <v>52 0 00 76050</v>
      </c>
      <c r="F148" s="17" t="str">
        <f>+'11+'!F467</f>
        <v>200</v>
      </c>
      <c r="G148" s="16">
        <f>+'11+'!G467</f>
        <v>1</v>
      </c>
      <c r="H148" s="16">
        <f>+'11+'!H467</f>
        <v>0</v>
      </c>
      <c r="I148" s="18">
        <f t="shared" si="1"/>
        <v>1</v>
      </c>
      <c r="J148" s="16"/>
    </row>
    <row r="149" spans="1:10" ht="25.5">
      <c r="A149" s="21" t="str">
        <f>+'11+'!A468</f>
        <v>Иные закупки товаров, работ и услуг для государственных (муниципальных) нужд</v>
      </c>
      <c r="B149" s="17"/>
      <c r="C149" s="17" t="str">
        <f>+'11+'!C468</f>
        <v>01</v>
      </c>
      <c r="D149" s="17" t="str">
        <f>+'11+'!D468</f>
        <v>13</v>
      </c>
      <c r="E149" s="17" t="str">
        <f>+'11+'!E468</f>
        <v>52 0 00 76050</v>
      </c>
      <c r="F149" s="17" t="str">
        <f>+'11+'!F468</f>
        <v>240</v>
      </c>
      <c r="G149" s="16">
        <f>+'11+'!G468</f>
        <v>1</v>
      </c>
      <c r="H149" s="16">
        <f>+'11+'!H468</f>
        <v>0</v>
      </c>
      <c r="I149" s="18">
        <f t="shared" si="1"/>
        <v>1</v>
      </c>
      <c r="J149" s="16"/>
    </row>
    <row r="150" spans="1:10" ht="25.5">
      <c r="A150" s="21" t="str">
        <f>+'11+'!A469</f>
        <v>Прочая закупка товаров, работ и услуг для государственных (муниципальных) нужд</v>
      </c>
      <c r="B150" s="17"/>
      <c r="C150" s="17" t="str">
        <f>+'11+'!C469</f>
        <v>01</v>
      </c>
      <c r="D150" s="17" t="str">
        <f>+'11+'!D469</f>
        <v>13</v>
      </c>
      <c r="E150" s="17" t="str">
        <f>+'11+'!E469</f>
        <v>52 0 00 76050</v>
      </c>
      <c r="F150" s="17" t="str">
        <f>+'11+'!F469</f>
        <v>244</v>
      </c>
      <c r="G150" s="16">
        <f>+'11+'!G469</f>
        <v>1</v>
      </c>
      <c r="H150" s="16">
        <f>+'11+'!H469</f>
        <v>0</v>
      </c>
      <c r="I150" s="18">
        <f t="shared" si="1"/>
        <v>1</v>
      </c>
      <c r="J150" s="16"/>
    </row>
    <row r="151" spans="1:10" ht="25.5">
      <c r="A151" s="21" t="str">
        <f>+'11+'!A669</f>
        <v>Иные закупки товаров, работ и услуг для государственных (муниципальных) нужд</v>
      </c>
      <c r="B151" s="17"/>
      <c r="C151" s="17" t="str">
        <f>+'11+'!C669</f>
        <v>01</v>
      </c>
      <c r="D151" s="17" t="str">
        <f>+'11+'!D669</f>
        <v>13</v>
      </c>
      <c r="E151" s="17" t="str">
        <f>+'11+'!E669</f>
        <v>520 00 76 050</v>
      </c>
      <c r="F151" s="17" t="str">
        <f>+'11+'!F669</f>
        <v>500</v>
      </c>
      <c r="G151" s="17">
        <f>+'11+'!G669</f>
        <v>5</v>
      </c>
      <c r="H151" s="17">
        <f>+'11+'!H669</f>
        <v>0</v>
      </c>
      <c r="I151" s="17">
        <f>+'11+'!I669</f>
        <v>5</v>
      </c>
      <c r="J151" s="16"/>
    </row>
    <row r="152" spans="1:10" ht="25.5">
      <c r="A152" s="21" t="str">
        <f>+'11+'!A670</f>
        <v>Прочая закупка товаров, работ и услуг для государственных (муниципальных) нужд</v>
      </c>
      <c r="B152" s="17"/>
      <c r="C152" s="17" t="str">
        <f>+'11+'!C670</f>
        <v>01</v>
      </c>
      <c r="D152" s="17" t="str">
        <f>+'11+'!D670</f>
        <v>13</v>
      </c>
      <c r="E152" s="17" t="str">
        <f>+'11+'!E670</f>
        <v>520 00 76 050</v>
      </c>
      <c r="F152" s="17" t="str">
        <f>+'11+'!F670</f>
        <v>530</v>
      </c>
      <c r="G152" s="17">
        <f>+'11+'!G670</f>
        <v>5</v>
      </c>
      <c r="H152" s="17">
        <f>+'11+'!H670</f>
        <v>0</v>
      </c>
      <c r="I152" s="17">
        <f>+'11+'!I670</f>
        <v>5</v>
      </c>
      <c r="J152" s="16"/>
    </row>
    <row r="153" spans="1:10" ht="28.5" customHeight="1">
      <c r="A153" s="21" t="str">
        <f>+'11+'!A470</f>
        <v>Подпрограмма "Профилактика правонарушений"</v>
      </c>
      <c r="B153" s="17"/>
      <c r="C153" s="17" t="str">
        <f>+'11+'!C470</f>
        <v>01</v>
      </c>
      <c r="D153" s="17" t="str">
        <f>+'11+'!D470</f>
        <v>13</v>
      </c>
      <c r="E153" s="17" t="str">
        <f>+'11+'!E470</f>
        <v>02 2 00 00000</v>
      </c>
      <c r="F153" s="17" t="str">
        <f>+'11+'!F470</f>
        <v xml:space="preserve">   </v>
      </c>
      <c r="G153" s="16">
        <f>+'11+'!G470</f>
        <v>80</v>
      </c>
      <c r="H153" s="16">
        <f>+'11+'!H470</f>
        <v>0</v>
      </c>
      <c r="I153" s="18">
        <f t="shared" si="1"/>
        <v>80</v>
      </c>
      <c r="J153" s="16"/>
    </row>
    <row r="154" spans="1:10" ht="51">
      <c r="A154" s="21" t="str">
        <f>+'11+'!A471</f>
        <v>Основное мероприятие: Осуществление отдельных государственных полномочий по профилактике безнадзорности и правонарушений несовершеннолетних</v>
      </c>
      <c r="B154" s="17"/>
      <c r="C154" s="17" t="str">
        <f>+'11+'!C471</f>
        <v>01</v>
      </c>
      <c r="D154" s="17" t="str">
        <f>+'11+'!D471</f>
        <v>13</v>
      </c>
      <c r="E154" s="17" t="str">
        <f>+'11+'!E471</f>
        <v>02 2 01 00000</v>
      </c>
      <c r="F154" s="17">
        <f>+'11+'!F471</f>
        <v>0</v>
      </c>
      <c r="G154" s="16">
        <f>+'11+'!G471</f>
        <v>80</v>
      </c>
      <c r="H154" s="16">
        <f>+'11+'!H471</f>
        <v>0</v>
      </c>
      <c r="I154" s="18">
        <f t="shared" si="1"/>
        <v>80</v>
      </c>
      <c r="J154" s="16"/>
    </row>
    <row r="155" spans="1:10" ht="25.5">
      <c r="A155" s="21" t="str">
        <f>+'11+'!A472</f>
        <v>Закупка товаров, работ и услуг для государственных (муниципальных) нужд</v>
      </c>
      <c r="B155" s="17"/>
      <c r="C155" s="17" t="str">
        <f>+'11+'!C472</f>
        <v>01</v>
      </c>
      <c r="D155" s="17" t="str">
        <f>+'11+'!D472</f>
        <v>13</v>
      </c>
      <c r="E155" s="17" t="str">
        <f>+'11+'!E472</f>
        <v>02 2 01 04016</v>
      </c>
      <c r="F155" s="17">
        <f>+'11+'!F472</f>
        <v>200</v>
      </c>
      <c r="G155" s="16">
        <f>+'11+'!G472</f>
        <v>80</v>
      </c>
      <c r="H155" s="16">
        <f>+'11+'!H472</f>
        <v>0</v>
      </c>
      <c r="I155" s="18">
        <f t="shared" ref="I155:I228" si="4">+G155+H155</f>
        <v>80</v>
      </c>
      <c r="J155" s="16"/>
    </row>
    <row r="156" spans="1:10" ht="25.5">
      <c r="A156" s="21" t="str">
        <f>+'11+'!A473</f>
        <v>Иные закупки товаров, работ и услуг для государственных (муниципальных) нужд</v>
      </c>
      <c r="B156" s="17"/>
      <c r="C156" s="17" t="str">
        <f>+'11+'!C473</f>
        <v>01</v>
      </c>
      <c r="D156" s="17" t="str">
        <f>+'11+'!D473</f>
        <v>13</v>
      </c>
      <c r="E156" s="17" t="str">
        <f>+'11+'!E473</f>
        <v>02 2 01 04016</v>
      </c>
      <c r="F156" s="17">
        <f>+'11+'!F473</f>
        <v>240</v>
      </c>
      <c r="G156" s="16">
        <f>+'11+'!G473</f>
        <v>80</v>
      </c>
      <c r="H156" s="16">
        <f>+'11+'!H473</f>
        <v>0</v>
      </c>
      <c r="I156" s="18">
        <f t="shared" si="4"/>
        <v>80</v>
      </c>
      <c r="J156" s="16"/>
    </row>
    <row r="157" spans="1:10" ht="25.5">
      <c r="A157" s="21" t="str">
        <f>+'11+'!A474</f>
        <v>Прочая закупка товаров, работ и услуг для государственных (муниципальных) нужд</v>
      </c>
      <c r="B157" s="17"/>
      <c r="C157" s="17" t="str">
        <f>+'11+'!C474</f>
        <v>01</v>
      </c>
      <c r="D157" s="17" t="str">
        <f>+'11+'!D474</f>
        <v>13</v>
      </c>
      <c r="E157" s="17" t="str">
        <f>+'11+'!E474</f>
        <v>02 2 01 04016</v>
      </c>
      <c r="F157" s="17">
        <f>+'11+'!F474</f>
        <v>244</v>
      </c>
      <c r="G157" s="16">
        <f>+'11+'!G474</f>
        <v>80</v>
      </c>
      <c r="H157" s="16">
        <f>+'11+'!H474</f>
        <v>0</v>
      </c>
      <c r="I157" s="18">
        <f t="shared" si="4"/>
        <v>80</v>
      </c>
      <c r="J157" s="16"/>
    </row>
    <row r="158" spans="1:10" ht="25.5">
      <c r="A158" s="21" t="str">
        <f>+'11+'!A475</f>
        <v xml:space="preserve">Программа "Создание благоприятных условий для ведения бизнеса" </v>
      </c>
      <c r="B158" s="17"/>
      <c r="C158" s="17" t="str">
        <f>+'11+'!C475</f>
        <v>01</v>
      </c>
      <c r="D158" s="17" t="str">
        <f>+'11+'!D475</f>
        <v>13</v>
      </c>
      <c r="E158" s="17" t="str">
        <f>+'11+'!E475</f>
        <v>09 0 00 00000</v>
      </c>
      <c r="F158" s="17" t="str">
        <f>+'11+'!F475</f>
        <v xml:space="preserve">   </v>
      </c>
      <c r="G158" s="16">
        <f>+'11+'!G475</f>
        <v>10</v>
      </c>
      <c r="H158" s="16">
        <f>+'11+'!H475</f>
        <v>0</v>
      </c>
      <c r="I158" s="18">
        <f t="shared" si="4"/>
        <v>10</v>
      </c>
      <c r="J158" s="16"/>
    </row>
    <row r="159" spans="1:10" ht="25.5">
      <c r="A159" s="21" t="str">
        <f>+'11+'!A476</f>
        <v>Подпрограмма "Развитие малого и среднего предпринимательства"</v>
      </c>
      <c r="B159" s="17"/>
      <c r="C159" s="17" t="str">
        <f>+'11+'!C476</f>
        <v>01</v>
      </c>
      <c r="D159" s="17" t="str">
        <f>+'11+'!D476</f>
        <v>13</v>
      </c>
      <c r="E159" s="17" t="str">
        <f>+'11+'!E476</f>
        <v>09 1 00 00000</v>
      </c>
      <c r="F159" s="17">
        <f>+'11+'!F476</f>
        <v>0</v>
      </c>
      <c r="G159" s="16">
        <f>+'11+'!G476</f>
        <v>10</v>
      </c>
      <c r="H159" s="16">
        <f>+'11+'!H476</f>
        <v>0</v>
      </c>
      <c r="I159" s="18">
        <f t="shared" si="4"/>
        <v>10</v>
      </c>
      <c r="J159" s="16"/>
    </row>
    <row r="160" spans="1:10" ht="51">
      <c r="A160" s="21" t="str">
        <f>+'11+'!A477</f>
        <v>Основное мероприятие: "Создание благоприятных условий для устойчивого развития субъектов малого и среднего предпринимательства"</v>
      </c>
      <c r="B160" s="17"/>
      <c r="C160" s="17" t="str">
        <f>+'11+'!C477</f>
        <v>01</v>
      </c>
      <c r="D160" s="17" t="str">
        <f>+'11+'!D477</f>
        <v>13</v>
      </c>
      <c r="E160" s="17" t="str">
        <f>+'11+'!E477</f>
        <v>09 1 01 00000</v>
      </c>
      <c r="F160" s="17">
        <f>+'11+'!F477</f>
        <v>0</v>
      </c>
      <c r="G160" s="16">
        <f>+'11+'!G477</f>
        <v>10</v>
      </c>
      <c r="H160" s="16">
        <f>+'11+'!H477</f>
        <v>0</v>
      </c>
      <c r="I160" s="18">
        <f t="shared" si="4"/>
        <v>10</v>
      </c>
      <c r="J160" s="16"/>
    </row>
    <row r="161" spans="1:10" ht="38.25">
      <c r="A161" s="21" t="str">
        <f>+'11+'!A478</f>
        <v>Реализация мероприятий направленных на создание условий для развития предпринимательства</v>
      </c>
      <c r="B161" s="17"/>
      <c r="C161" s="17" t="str">
        <f>+'11+'!C478</f>
        <v>01</v>
      </c>
      <c r="D161" s="17" t="str">
        <f>+'11+'!D478</f>
        <v>13</v>
      </c>
      <c r="E161" s="17" t="str">
        <f>+'11+'!E478</f>
        <v>09 1 01 04014</v>
      </c>
      <c r="F161" s="17">
        <f>+'11+'!F478</f>
        <v>0</v>
      </c>
      <c r="G161" s="16">
        <f>+'11+'!G478</f>
        <v>10</v>
      </c>
      <c r="H161" s="16">
        <f>+'11+'!H478</f>
        <v>0</v>
      </c>
      <c r="I161" s="18">
        <f t="shared" si="4"/>
        <v>10</v>
      </c>
      <c r="J161" s="16"/>
    </row>
    <row r="162" spans="1:10" ht="25.5" hidden="1">
      <c r="A162" s="21" t="str">
        <f>+'11+'!A479</f>
        <v>Закупка товаров, работ и услуг для государственных (муниципальных) нужд</v>
      </c>
      <c r="B162" s="17"/>
      <c r="C162" s="17" t="str">
        <f>+'11+'!C479</f>
        <v>01</v>
      </c>
      <c r="D162" s="17" t="str">
        <f>+'11+'!D479</f>
        <v>13</v>
      </c>
      <c r="E162" s="17" t="str">
        <f>+'11+'!E479</f>
        <v>09 1 01 04014</v>
      </c>
      <c r="F162" s="17">
        <f>+'11+'!F479</f>
        <v>200</v>
      </c>
      <c r="G162" s="16">
        <f>+'11+'!G479</f>
        <v>0</v>
      </c>
      <c r="H162" s="16">
        <f>+'11+'!H479</f>
        <v>0</v>
      </c>
      <c r="I162" s="18">
        <f t="shared" si="4"/>
        <v>0</v>
      </c>
      <c r="J162" s="16"/>
    </row>
    <row r="163" spans="1:10" ht="25.5" hidden="1">
      <c r="A163" s="21" t="str">
        <f>+'11+'!A480</f>
        <v>Иные закупки товаров, работ и услуг для государственных (муниципальных) нужд</v>
      </c>
      <c r="B163" s="17"/>
      <c r="C163" s="17" t="str">
        <f>+'11+'!C480</f>
        <v>01</v>
      </c>
      <c r="D163" s="17" t="str">
        <f>+'11+'!D480</f>
        <v>13</v>
      </c>
      <c r="E163" s="17" t="str">
        <f>+'11+'!E480</f>
        <v>09 1 01 04014</v>
      </c>
      <c r="F163" s="17">
        <f>+'11+'!F480</f>
        <v>240</v>
      </c>
      <c r="G163" s="16">
        <f>+'11+'!G480</f>
        <v>0</v>
      </c>
      <c r="H163" s="16">
        <f>+'11+'!H480</f>
        <v>0</v>
      </c>
      <c r="I163" s="18">
        <f t="shared" si="4"/>
        <v>0</v>
      </c>
      <c r="J163" s="16"/>
    </row>
    <row r="164" spans="1:10" ht="25.5" hidden="1">
      <c r="A164" s="21" t="str">
        <f>+'11+'!A481</f>
        <v>Прочая закупка товаров, работ и услуг для государственных (муниципальных) нужд</v>
      </c>
      <c r="B164" s="17"/>
      <c r="C164" s="17" t="str">
        <f>+'11+'!C481</f>
        <v>01</v>
      </c>
      <c r="D164" s="17" t="str">
        <f>+'11+'!D481</f>
        <v>13</v>
      </c>
      <c r="E164" s="17" t="str">
        <f>+'11+'!E481</f>
        <v>09 1 01 04014</v>
      </c>
      <c r="F164" s="17">
        <f>+'11+'!F481</f>
        <v>244</v>
      </c>
      <c r="G164" s="16">
        <f>+'11+'!G481</f>
        <v>0</v>
      </c>
      <c r="H164" s="16">
        <f>+'11+'!H481</f>
        <v>0</v>
      </c>
      <c r="I164" s="18">
        <f t="shared" si="4"/>
        <v>0</v>
      </c>
      <c r="J164" s="16"/>
    </row>
    <row r="165" spans="1:10">
      <c r="A165" s="21" t="str">
        <f>+'11+'!A482</f>
        <v>Иные бюджетные ассигнования</v>
      </c>
      <c r="B165" s="17"/>
      <c r="C165" s="17" t="str">
        <f>+'11+'!C482</f>
        <v>01</v>
      </c>
      <c r="D165" s="17" t="str">
        <f>+'11+'!D482</f>
        <v>13</v>
      </c>
      <c r="E165" s="17" t="str">
        <f>+'11+'!E482</f>
        <v>09 1 01 04014</v>
      </c>
      <c r="F165" s="17" t="str">
        <f>+'11+'!F482</f>
        <v>800</v>
      </c>
      <c r="G165" s="16">
        <f>+'11+'!G482</f>
        <v>10</v>
      </c>
      <c r="H165" s="16">
        <f>+'11+'!H482</f>
        <v>0</v>
      </c>
      <c r="I165" s="18">
        <f t="shared" si="4"/>
        <v>10</v>
      </c>
      <c r="J165" s="16"/>
    </row>
    <row r="166" spans="1:10" ht="51" hidden="1">
      <c r="A166" s="21" t="str">
        <f>+'11+'!A483</f>
        <v>Субсидии юридическим лицам (кроме коммерческих организаций), индивидуальным предпринимателям, физическим лицам</v>
      </c>
      <c r="B166" s="17"/>
      <c r="C166" s="17" t="str">
        <f>+'11+'!C483</f>
        <v>01</v>
      </c>
      <c r="D166" s="17" t="str">
        <f>+'11+'!D483</f>
        <v>13</v>
      </c>
      <c r="E166" s="17" t="str">
        <f>+'11+'!E483</f>
        <v>09 1 01 04014</v>
      </c>
      <c r="F166" s="17" t="str">
        <f>+'11+'!F483</f>
        <v>810</v>
      </c>
      <c r="G166" s="16">
        <f>+'11+'!G483</f>
        <v>0</v>
      </c>
      <c r="H166" s="16">
        <f>+'11+'!H483</f>
        <v>0</v>
      </c>
      <c r="I166" s="18">
        <f t="shared" si="4"/>
        <v>0</v>
      </c>
      <c r="J166" s="16"/>
    </row>
    <row r="167" spans="1:10" ht="63.75">
      <c r="A167" s="21" t="str">
        <f>+'11+'!A484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167" s="21"/>
      <c r="C167" s="17" t="str">
        <f>+'11+'!C484</f>
        <v>01</v>
      </c>
      <c r="D167" s="17" t="str">
        <f>+'11+'!D484</f>
        <v>13</v>
      </c>
      <c r="E167" s="17" t="str">
        <f>+'11+'!E484</f>
        <v>09 1 01 04014</v>
      </c>
      <c r="F167" s="17" t="str">
        <f>+'11+'!F484</f>
        <v>812</v>
      </c>
      <c r="G167" s="17">
        <f>+'11+'!G484</f>
        <v>10</v>
      </c>
      <c r="H167" s="17">
        <f>+'11+'!H484</f>
        <v>0</v>
      </c>
      <c r="I167" s="17">
        <f>+'11+'!I484</f>
        <v>10</v>
      </c>
      <c r="J167" s="16"/>
    </row>
    <row r="168" spans="1:10" ht="38.25" hidden="1">
      <c r="A168" s="21" t="str">
        <f>+'11+'!A485</f>
        <v>Программа "Совершенствование молодежной политики и развитие физической культуры"</v>
      </c>
      <c r="B168" s="17"/>
      <c r="C168" s="17" t="str">
        <f>+'11+'!C485</f>
        <v>01</v>
      </c>
      <c r="D168" s="17" t="str">
        <f>+'11+'!D485</f>
        <v>13</v>
      </c>
      <c r="E168" s="17" t="str">
        <f>+'11+'!E485</f>
        <v>05 0 00 00000</v>
      </c>
      <c r="F168" s="17" t="str">
        <f>+'11+'!F485</f>
        <v xml:space="preserve">   </v>
      </c>
      <c r="G168" s="16">
        <f>+'11+'!G485</f>
        <v>0</v>
      </c>
      <c r="H168" s="16">
        <f>+'11+'!H485</f>
        <v>0</v>
      </c>
      <c r="I168" s="18">
        <f t="shared" si="4"/>
        <v>0</v>
      </c>
      <c r="J168" s="16"/>
    </row>
    <row r="169" spans="1:10" hidden="1">
      <c r="A169" s="21" t="str">
        <f>+'11+'!A486</f>
        <v>Подпрограмма "Молодежная политика"</v>
      </c>
      <c r="B169" s="17"/>
      <c r="C169" s="17" t="str">
        <f>+'11+'!C486</f>
        <v>01</v>
      </c>
      <c r="D169" s="17" t="str">
        <f>+'11+'!D486</f>
        <v>13</v>
      </c>
      <c r="E169" s="17" t="str">
        <f>+'11+'!E486</f>
        <v>05 1 00 00000</v>
      </c>
      <c r="F169" s="17">
        <f>+'11+'!F486</f>
        <v>0</v>
      </c>
      <c r="G169" s="16">
        <f>+'11+'!G486</f>
        <v>0</v>
      </c>
      <c r="H169" s="16">
        <f>+'11+'!H486</f>
        <v>0</v>
      </c>
      <c r="I169" s="18">
        <f t="shared" si="4"/>
        <v>0</v>
      </c>
      <c r="J169" s="16"/>
    </row>
    <row r="170" spans="1:10" ht="25.5" hidden="1">
      <c r="A170" s="21" t="str">
        <f>+'11+'!A487</f>
        <v>Основное мероприятие "Вовлечение молодежи в социальную практику"</v>
      </c>
      <c r="B170" s="17"/>
      <c r="C170" s="17" t="str">
        <f>+'11+'!C487</f>
        <v>01</v>
      </c>
      <c r="D170" s="17" t="str">
        <f>+'11+'!D487</f>
        <v>13</v>
      </c>
      <c r="E170" s="17" t="str">
        <f>+'11+'!E487</f>
        <v>05 1 01 00000</v>
      </c>
      <c r="F170" s="17">
        <f>+'11+'!F487</f>
        <v>0</v>
      </c>
      <c r="G170" s="16">
        <f>+'11+'!G487</f>
        <v>0</v>
      </c>
      <c r="H170" s="16">
        <f>+'11+'!H487</f>
        <v>0</v>
      </c>
      <c r="I170" s="18">
        <f t="shared" si="4"/>
        <v>0</v>
      </c>
      <c r="J170" s="16"/>
    </row>
    <row r="171" spans="1:10" ht="25.5" hidden="1">
      <c r="A171" s="21" t="str">
        <f>+'11+'!A488</f>
        <v>Проведение культурно-массовых и спортивных мероприятий</v>
      </c>
      <c r="B171" s="17"/>
      <c r="C171" s="17" t="str">
        <f>+'11+'!C488</f>
        <v>01</v>
      </c>
      <c r="D171" s="17" t="str">
        <f>+'11+'!D488</f>
        <v>13</v>
      </c>
      <c r="E171" s="17" t="str">
        <f>+'11+'!E488</f>
        <v>05 1 01 07020</v>
      </c>
      <c r="F171" s="17">
        <f>+'11+'!F488</f>
        <v>0</v>
      </c>
      <c r="G171" s="16">
        <f>+'11+'!G488</f>
        <v>0</v>
      </c>
      <c r="H171" s="16">
        <f>+'11+'!H488</f>
        <v>0</v>
      </c>
      <c r="I171" s="18">
        <f t="shared" si="4"/>
        <v>0</v>
      </c>
      <c r="J171" s="16"/>
    </row>
    <row r="172" spans="1:10" ht="76.5" hidden="1">
      <c r="A172" s="21" t="str">
        <f>+'11+'!A489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72" s="17"/>
      <c r="C172" s="17" t="str">
        <f>+'11+'!C489</f>
        <v>01</v>
      </c>
      <c r="D172" s="17" t="str">
        <f>+'11+'!D489</f>
        <v>13</v>
      </c>
      <c r="E172" s="17" t="str">
        <f>+'11+'!E489</f>
        <v>05 1 01 07020</v>
      </c>
      <c r="F172" s="17" t="str">
        <f>+'11+'!F489</f>
        <v>100</v>
      </c>
      <c r="G172" s="16">
        <f>+'11+'!G489</f>
        <v>0</v>
      </c>
      <c r="H172" s="16">
        <f>+'11+'!H489</f>
        <v>0</v>
      </c>
      <c r="I172" s="18">
        <f t="shared" si="4"/>
        <v>0</v>
      </c>
      <c r="J172" s="16"/>
    </row>
    <row r="173" spans="1:10" ht="25.5" hidden="1">
      <c r="A173" s="21" t="str">
        <f>+'11+'!A490</f>
        <v>Расходы на выплаты персоналу казенных учреждений</v>
      </c>
      <c r="B173" s="17"/>
      <c r="C173" s="17" t="str">
        <f>+'11+'!C490</f>
        <v>01</v>
      </c>
      <c r="D173" s="17" t="str">
        <f>+'11+'!D490</f>
        <v>13</v>
      </c>
      <c r="E173" s="17" t="str">
        <f>+'11+'!E490</f>
        <v>05 1 01 07020</v>
      </c>
      <c r="F173" s="17" t="str">
        <f>+'11+'!F490</f>
        <v>110</v>
      </c>
      <c r="G173" s="16">
        <f>+'11+'!G490</f>
        <v>0</v>
      </c>
      <c r="H173" s="16">
        <f>+'11+'!H490</f>
        <v>0</v>
      </c>
      <c r="I173" s="18">
        <f t="shared" si="4"/>
        <v>0</v>
      </c>
      <c r="J173" s="16"/>
    </row>
    <row r="174" spans="1:10" hidden="1">
      <c r="A174" s="21" t="str">
        <f>+'11+'!A491</f>
        <v>Фонд оплаты труда и страховые взносы</v>
      </c>
      <c r="B174" s="17"/>
      <c r="C174" s="17" t="str">
        <f>+'11+'!C491</f>
        <v>01</v>
      </c>
      <c r="D174" s="17" t="str">
        <f>+'11+'!D491</f>
        <v>13</v>
      </c>
      <c r="E174" s="17" t="str">
        <f>+'11+'!E491</f>
        <v>05 1 01 07020</v>
      </c>
      <c r="F174" s="17" t="str">
        <f>+'11+'!F491</f>
        <v>111</v>
      </c>
      <c r="G174" s="16">
        <f>+'11+'!G491</f>
        <v>0</v>
      </c>
      <c r="H174" s="16">
        <f>+'11+'!H491</f>
        <v>0</v>
      </c>
      <c r="I174" s="18">
        <f t="shared" si="4"/>
        <v>0</v>
      </c>
      <c r="J174" s="16"/>
    </row>
    <row r="175" spans="1:10" ht="25.5" hidden="1">
      <c r="A175" s="21" t="str">
        <f>+'11+'!A492</f>
        <v>Иные выплаты персоналу, за исключением фонда оплаты труда</v>
      </c>
      <c r="B175" s="17"/>
      <c r="C175" s="17" t="str">
        <f>+'11+'!C492</f>
        <v>01</v>
      </c>
      <c r="D175" s="17" t="str">
        <f>+'11+'!D492</f>
        <v>13</v>
      </c>
      <c r="E175" s="17" t="str">
        <f>+'11+'!E492</f>
        <v>05 1 01 07020</v>
      </c>
      <c r="F175" s="17" t="str">
        <f>+'11+'!F492</f>
        <v>112</v>
      </c>
      <c r="G175" s="16">
        <f>+'11+'!G492</f>
        <v>0</v>
      </c>
      <c r="H175" s="16">
        <f>+'11+'!H492</f>
        <v>0</v>
      </c>
      <c r="I175" s="18">
        <f t="shared" si="4"/>
        <v>0</v>
      </c>
      <c r="J175" s="16"/>
    </row>
    <row r="176" spans="1:10" ht="25.5" hidden="1">
      <c r="A176" s="21" t="str">
        <f>+'11+'!A493</f>
        <v>Расходы на выплаты персоналу государственных (муниципальных) органов</v>
      </c>
      <c r="B176" s="17"/>
      <c r="C176" s="17" t="str">
        <f>+'11+'!C493</f>
        <v>01</v>
      </c>
      <c r="D176" s="17" t="str">
        <f>+'11+'!D493</f>
        <v>13</v>
      </c>
      <c r="E176" s="17" t="str">
        <f>+'11+'!E493</f>
        <v>05 1 01 07020</v>
      </c>
      <c r="F176" s="17" t="str">
        <f>+'11+'!F493</f>
        <v>120</v>
      </c>
      <c r="G176" s="16">
        <f>+'11+'!G493</f>
        <v>0</v>
      </c>
      <c r="H176" s="16">
        <f>+'11+'!H493</f>
        <v>0</v>
      </c>
      <c r="I176" s="18">
        <f t="shared" si="4"/>
        <v>0</v>
      </c>
      <c r="J176" s="16"/>
    </row>
    <row r="177" spans="1:10" hidden="1">
      <c r="A177" s="21" t="str">
        <f>+'11+'!A494</f>
        <v>Фонд оплаты труда и страховые взносы</v>
      </c>
      <c r="B177" s="17"/>
      <c r="C177" s="17" t="str">
        <f>+'11+'!C494</f>
        <v>01</v>
      </c>
      <c r="D177" s="17" t="str">
        <f>+'11+'!D494</f>
        <v>13</v>
      </c>
      <c r="E177" s="17" t="str">
        <f>+'11+'!E494</f>
        <v>05 1 01 07020</v>
      </c>
      <c r="F177" s="17" t="str">
        <f>+'11+'!F494</f>
        <v>121</v>
      </c>
      <c r="G177" s="16">
        <f>+'11+'!G494</f>
        <v>0</v>
      </c>
      <c r="H177" s="16">
        <f>+'11+'!H494</f>
        <v>0</v>
      </c>
      <c r="I177" s="18">
        <f t="shared" si="4"/>
        <v>0</v>
      </c>
      <c r="J177" s="16"/>
    </row>
    <row r="178" spans="1:10" ht="25.5" hidden="1">
      <c r="A178" s="21" t="str">
        <f>+'11+'!A495</f>
        <v>Иные выплаты персоналу, за исключением фонда оплаты труда</v>
      </c>
      <c r="B178" s="17"/>
      <c r="C178" s="17" t="str">
        <f>+'11+'!C495</f>
        <v>01</v>
      </c>
      <c r="D178" s="17" t="str">
        <f>+'11+'!D495</f>
        <v>13</v>
      </c>
      <c r="E178" s="17" t="str">
        <f>+'11+'!E495</f>
        <v>05 1 01 07020</v>
      </c>
      <c r="F178" s="17" t="str">
        <f>+'11+'!F495</f>
        <v>122</v>
      </c>
      <c r="G178" s="16">
        <f>+'11+'!G495</f>
        <v>0</v>
      </c>
      <c r="H178" s="16">
        <f>+'11+'!H495</f>
        <v>0</v>
      </c>
      <c r="I178" s="18">
        <f t="shared" si="4"/>
        <v>0</v>
      </c>
      <c r="J178" s="16"/>
    </row>
    <row r="179" spans="1:10" ht="25.5" hidden="1">
      <c r="A179" s="21" t="str">
        <f>+'11+'!A496</f>
        <v>Закупка товаров, работ и услуг для государственных (муниципальных) нужд</v>
      </c>
      <c r="B179" s="17"/>
      <c r="C179" s="17" t="str">
        <f>+'11+'!C496</f>
        <v>01</v>
      </c>
      <c r="D179" s="17" t="str">
        <f>+'11+'!D496</f>
        <v>13</v>
      </c>
      <c r="E179" s="17" t="str">
        <f>+'11+'!E496</f>
        <v>05 1 01 07020</v>
      </c>
      <c r="F179" s="17">
        <f>+'11+'!F496</f>
        <v>200</v>
      </c>
      <c r="G179" s="16">
        <f>+'11+'!G496</f>
        <v>0</v>
      </c>
      <c r="H179" s="16">
        <f>+'11+'!H496</f>
        <v>0</v>
      </c>
      <c r="I179" s="18">
        <f t="shared" si="4"/>
        <v>0</v>
      </c>
      <c r="J179" s="16"/>
    </row>
    <row r="180" spans="1:10" ht="25.5" hidden="1">
      <c r="A180" s="21" t="str">
        <f>+'11+'!A497</f>
        <v>Иные закупки товаров, работ и услуг для государственных (муниципальных) нужд</v>
      </c>
      <c r="B180" s="17"/>
      <c r="C180" s="17" t="str">
        <f>+'11+'!C497</f>
        <v>01</v>
      </c>
      <c r="D180" s="17" t="str">
        <f>+'11+'!D497</f>
        <v>13</v>
      </c>
      <c r="E180" s="17" t="str">
        <f>+'11+'!E497</f>
        <v>05 1 01 07020</v>
      </c>
      <c r="F180" s="17">
        <f>+'11+'!F497</f>
        <v>240</v>
      </c>
      <c r="G180" s="16">
        <f>+'11+'!G497</f>
        <v>0</v>
      </c>
      <c r="H180" s="16">
        <f>+'11+'!H497</f>
        <v>0</v>
      </c>
      <c r="I180" s="18">
        <f t="shared" si="4"/>
        <v>0</v>
      </c>
      <c r="J180" s="16"/>
    </row>
    <row r="181" spans="1:10" ht="25.5" hidden="1">
      <c r="A181" s="21" t="str">
        <f>+'11+'!A498</f>
        <v>Закупка товаров, работ, услуг в сфере информационно-коммуникационных услуг</v>
      </c>
      <c r="B181" s="17"/>
      <c r="C181" s="17" t="str">
        <f>+'11+'!C498</f>
        <v>01</v>
      </c>
      <c r="D181" s="17" t="str">
        <f>+'11+'!D498</f>
        <v>13</v>
      </c>
      <c r="E181" s="17" t="str">
        <f>+'11+'!E498</f>
        <v>05 1 01 07020</v>
      </c>
      <c r="F181" s="17" t="str">
        <f>+'11+'!F498</f>
        <v>242</v>
      </c>
      <c r="G181" s="16">
        <f>+'11+'!G498</f>
        <v>0</v>
      </c>
      <c r="H181" s="16">
        <f>+'11+'!H498</f>
        <v>0</v>
      </c>
      <c r="I181" s="18">
        <f t="shared" si="4"/>
        <v>0</v>
      </c>
      <c r="J181" s="16"/>
    </row>
    <row r="182" spans="1:10" ht="25.5" hidden="1">
      <c r="A182" s="21" t="str">
        <f>+'11+'!A499</f>
        <v>Прочая закупка товаров, работ и услуг для государственных (муниципальных) нужд</v>
      </c>
      <c r="B182" s="17"/>
      <c r="C182" s="17" t="str">
        <f>+'11+'!C499</f>
        <v>01</v>
      </c>
      <c r="D182" s="17" t="str">
        <f>+'11+'!D499</f>
        <v>13</v>
      </c>
      <c r="E182" s="17" t="str">
        <f>+'11+'!E499</f>
        <v>05 1 01 07020</v>
      </c>
      <c r="F182" s="17">
        <f>+'11+'!F499</f>
        <v>244</v>
      </c>
      <c r="G182" s="16">
        <f>+'11+'!G499</f>
        <v>0</v>
      </c>
      <c r="H182" s="16">
        <f>+'11+'!H499</f>
        <v>0</v>
      </c>
      <c r="I182" s="18">
        <f t="shared" si="4"/>
        <v>0</v>
      </c>
      <c r="J182" s="16"/>
    </row>
    <row r="183" spans="1:10" ht="38.25" hidden="1">
      <c r="A183" s="21" t="str">
        <f>+'11+'!A500</f>
        <v>Программа "Совершенствование молодежной политики и развитие физической культуры"</v>
      </c>
      <c r="B183" s="17"/>
      <c r="C183" s="17" t="str">
        <f>+'11+'!C500</f>
        <v>01</v>
      </c>
      <c r="D183" s="17" t="str">
        <f>+'11+'!D500</f>
        <v>13</v>
      </c>
      <c r="E183" s="17" t="str">
        <f>+'11+'!E500</f>
        <v>05 2 00 00000</v>
      </c>
      <c r="F183" s="17">
        <f>+'11+'!F500</f>
        <v>0</v>
      </c>
      <c r="G183" s="16">
        <f>+'11+'!G500</f>
        <v>0</v>
      </c>
      <c r="H183" s="16">
        <f>+'11+'!H500</f>
        <v>0</v>
      </c>
      <c r="I183" s="18">
        <f t="shared" si="4"/>
        <v>0</v>
      </c>
      <c r="J183" s="16"/>
    </row>
    <row r="184" spans="1:10" hidden="1">
      <c r="A184" s="21" t="str">
        <f>+'11+'!A501</f>
        <v>Подпрограмма "Молодежная политика"</v>
      </c>
      <c r="B184" s="17"/>
      <c r="C184" s="17" t="str">
        <f>+'11+'!C501</f>
        <v>01</v>
      </c>
      <c r="D184" s="17" t="str">
        <f>+'11+'!D501</f>
        <v>13</v>
      </c>
      <c r="E184" s="17" t="str">
        <f>+'11+'!E501</f>
        <v>05 2 01 00000</v>
      </c>
      <c r="F184" s="17">
        <f>+'11+'!F501</f>
        <v>0</v>
      </c>
      <c r="G184" s="16">
        <f>+'11+'!G501</f>
        <v>0</v>
      </c>
      <c r="H184" s="16">
        <f>+'11+'!H501</f>
        <v>0</v>
      </c>
      <c r="I184" s="18">
        <f t="shared" si="4"/>
        <v>0</v>
      </c>
      <c r="J184" s="16"/>
    </row>
    <row r="185" spans="1:10" ht="25.5" hidden="1">
      <c r="A185" s="21" t="str">
        <f>+'11+'!A502</f>
        <v>Субсидии на мероприятия подпрограммы "Обеспечение жильем молодых семей"</v>
      </c>
      <c r="B185" s="17"/>
      <c r="C185" s="17" t="str">
        <f>+'11+'!C502</f>
        <v>01</v>
      </c>
      <c r="D185" s="17" t="str">
        <f>+'11+'!D502</f>
        <v>13</v>
      </c>
      <c r="E185" s="17" t="str">
        <f>+'11+'!E502</f>
        <v>05 2 01 50200</v>
      </c>
      <c r="F185" s="17">
        <f>+'11+'!F502</f>
        <v>0</v>
      </c>
      <c r="G185" s="16">
        <f>+'11+'!G502</f>
        <v>0</v>
      </c>
      <c r="H185" s="16">
        <f>+'11+'!H502</f>
        <v>0</v>
      </c>
      <c r="I185" s="18">
        <f t="shared" si="4"/>
        <v>0</v>
      </c>
      <c r="J185" s="16"/>
    </row>
    <row r="186" spans="1:10" ht="38.25" hidden="1">
      <c r="A186" s="21" t="str">
        <f>+'11+'!A503</f>
        <v xml:space="preserve">Социальное обеспечение и иные выплаты населению
</v>
      </c>
      <c r="B186" s="17"/>
      <c r="C186" s="17" t="str">
        <f>+'11+'!C503</f>
        <v>01</v>
      </c>
      <c r="D186" s="17" t="str">
        <f>+'11+'!D503</f>
        <v>13</v>
      </c>
      <c r="E186" s="17" t="str">
        <f>+'11+'!E503</f>
        <v>05 2 01 50200</v>
      </c>
      <c r="F186" s="17">
        <f>+'11+'!F503</f>
        <v>300</v>
      </c>
      <c r="G186" s="16">
        <f>+'11+'!G503</f>
        <v>0</v>
      </c>
      <c r="H186" s="16">
        <f>+'11+'!H503</f>
        <v>0</v>
      </c>
      <c r="I186" s="18">
        <f t="shared" si="4"/>
        <v>0</v>
      </c>
      <c r="J186" s="16"/>
    </row>
    <row r="187" spans="1:10" ht="51" hidden="1">
      <c r="A187" s="21" t="str">
        <f>+'11+'!A504</f>
        <v xml:space="preserve">Социальные выплаты гражданам, кроме публичных
нормативных социальных выплат
</v>
      </c>
      <c r="B187" s="17"/>
      <c r="C187" s="17" t="str">
        <f>+'11+'!C504</f>
        <v>01</v>
      </c>
      <c r="D187" s="17" t="str">
        <f>+'11+'!D504</f>
        <v>13</v>
      </c>
      <c r="E187" s="17" t="str">
        <f>+'11+'!E504</f>
        <v>05 2 01 50200</v>
      </c>
      <c r="F187" s="17">
        <f>+'11+'!F504</f>
        <v>320</v>
      </c>
      <c r="G187" s="16">
        <f>+'11+'!G504</f>
        <v>0</v>
      </c>
      <c r="H187" s="16">
        <f>+'11+'!H504</f>
        <v>0</v>
      </c>
      <c r="I187" s="18">
        <f t="shared" si="4"/>
        <v>0</v>
      </c>
      <c r="J187" s="16"/>
    </row>
    <row r="188" spans="1:10" ht="25.5" hidden="1">
      <c r="A188" s="21" t="str">
        <f>+'11+'!A505</f>
        <v>Субсидии гражданам на приобретение жилья</v>
      </c>
      <c r="B188" s="17"/>
      <c r="C188" s="17" t="str">
        <f>+'11+'!C505</f>
        <v>01</v>
      </c>
      <c r="D188" s="17" t="str">
        <f>+'11+'!D505</f>
        <v>13</v>
      </c>
      <c r="E188" s="17" t="str">
        <f>+'11+'!E505</f>
        <v>05 2 01 50200</v>
      </c>
      <c r="F188" s="17">
        <f>+'11+'!F505</f>
        <v>322</v>
      </c>
      <c r="G188" s="16">
        <f>+'11+'!G505</f>
        <v>0</v>
      </c>
      <c r="H188" s="16">
        <f>+'11+'!H505</f>
        <v>0</v>
      </c>
      <c r="I188" s="18">
        <f t="shared" si="4"/>
        <v>0</v>
      </c>
      <c r="J188" s="16"/>
    </row>
    <row r="189" spans="1:10" ht="38.25">
      <c r="A189" s="21" t="str">
        <f>+'11+'!A506</f>
        <v>Программа "Профилактика социально-значимых заболеваний, вакцинопрофилактика"</v>
      </c>
      <c r="B189" s="17"/>
      <c r="C189" s="17" t="str">
        <f>+'11+'!C506</f>
        <v>01</v>
      </c>
      <c r="D189" s="17" t="str">
        <f>+'11+'!D506</f>
        <v>13</v>
      </c>
      <c r="E189" s="17" t="str">
        <f>+'11+'!E506</f>
        <v>06 0 00 00000</v>
      </c>
      <c r="F189" s="17" t="str">
        <f>+'11+'!F506</f>
        <v xml:space="preserve">   </v>
      </c>
      <c r="G189" s="16">
        <f>+'11+'!G506</f>
        <v>250</v>
      </c>
      <c r="H189" s="16">
        <f>+'11+'!H506</f>
        <v>0</v>
      </c>
      <c r="I189" s="18">
        <f t="shared" si="4"/>
        <v>250</v>
      </c>
      <c r="J189" s="16"/>
    </row>
    <row r="190" spans="1:10" ht="25.5">
      <c r="A190" s="21" t="str">
        <f>+'11+'!A507</f>
        <v>Основное мероприятие: Оказание услуг по медицинскому обслуживанию населения</v>
      </c>
      <c r="B190" s="17"/>
      <c r="C190" s="17" t="str">
        <f>+'11+'!C507</f>
        <v>01</v>
      </c>
      <c r="D190" s="17" t="str">
        <f>+'11+'!D507</f>
        <v>13</v>
      </c>
      <c r="E190" s="17" t="str">
        <f>+'11+'!E507</f>
        <v>06 0 01 00000</v>
      </c>
      <c r="F190" s="17">
        <f>+'11+'!F507</f>
        <v>0</v>
      </c>
      <c r="G190" s="16">
        <f>+'11+'!G507</f>
        <v>250</v>
      </c>
      <c r="H190" s="16">
        <f>+'11+'!H507</f>
        <v>0</v>
      </c>
      <c r="I190" s="18">
        <f t="shared" si="4"/>
        <v>250</v>
      </c>
      <c r="J190" s="16"/>
    </row>
    <row r="191" spans="1:10" ht="63.75">
      <c r="A191" s="21" t="str">
        <f>+'11+'!A508</f>
        <v>Реализация мероприятий направленных на создание условий для оказания медицинской помощи населению, профилактика заболеваний и формирование здорового образа жизни</v>
      </c>
      <c r="B191" s="17"/>
      <c r="C191" s="17" t="str">
        <f>+'11+'!C508</f>
        <v>01</v>
      </c>
      <c r="D191" s="17" t="str">
        <f>+'11+'!D508</f>
        <v>13</v>
      </c>
      <c r="E191" s="17" t="str">
        <f>+'11+'!E508</f>
        <v>06 0 01 04008</v>
      </c>
      <c r="F191" s="17">
        <f>+'11+'!F508</f>
        <v>0</v>
      </c>
      <c r="G191" s="16">
        <f>+'11+'!G508</f>
        <v>250</v>
      </c>
      <c r="H191" s="16">
        <f>+'11+'!H508</f>
        <v>0</v>
      </c>
      <c r="I191" s="18">
        <f t="shared" si="4"/>
        <v>250</v>
      </c>
      <c r="J191" s="16"/>
    </row>
    <row r="192" spans="1:10" ht="25.5">
      <c r="A192" s="21" t="str">
        <f>+'11+'!A509</f>
        <v>Закупка товаров, работ и услуг для государственных (муниципальных) нужд</v>
      </c>
      <c r="B192" s="17"/>
      <c r="C192" s="17" t="str">
        <f>+'11+'!C509</f>
        <v>01</v>
      </c>
      <c r="D192" s="17" t="str">
        <f>+'11+'!D509</f>
        <v>13</v>
      </c>
      <c r="E192" s="17" t="str">
        <f>+'11+'!E509</f>
        <v>06 0 01 04008</v>
      </c>
      <c r="F192" s="17">
        <f>+'11+'!F509</f>
        <v>200</v>
      </c>
      <c r="G192" s="16">
        <f>+'11+'!G509</f>
        <v>250</v>
      </c>
      <c r="H192" s="16">
        <f>+'11+'!H509</f>
        <v>0</v>
      </c>
      <c r="I192" s="18">
        <f t="shared" si="4"/>
        <v>250</v>
      </c>
      <c r="J192" s="16"/>
    </row>
    <row r="193" spans="1:10" ht="25.5">
      <c r="A193" s="21" t="str">
        <f>+'11+'!A510</f>
        <v>Иные закупки товаров, работ и услуг для государственных (муниципальных) нужд</v>
      </c>
      <c r="B193" s="17"/>
      <c r="C193" s="17" t="str">
        <f>+'11+'!C510</f>
        <v>01</v>
      </c>
      <c r="D193" s="17" t="str">
        <f>+'11+'!D510</f>
        <v>13</v>
      </c>
      <c r="E193" s="17" t="str">
        <f>+'11+'!E510</f>
        <v>06 0 01 04008</v>
      </c>
      <c r="F193" s="17">
        <f>+'11+'!F510</f>
        <v>240</v>
      </c>
      <c r="G193" s="16">
        <f>+'11+'!G510</f>
        <v>250</v>
      </c>
      <c r="H193" s="16">
        <f>+'11+'!H510</f>
        <v>0</v>
      </c>
      <c r="I193" s="18">
        <f t="shared" si="4"/>
        <v>250</v>
      </c>
      <c r="J193" s="16"/>
    </row>
    <row r="194" spans="1:10" ht="25.5">
      <c r="A194" s="21" t="str">
        <f>+'11+'!A511</f>
        <v>Прочая закупка товаров, работ и услуг для государственных (муниципальных) нужд</v>
      </c>
      <c r="B194" s="17"/>
      <c r="C194" s="17" t="str">
        <f>+'11+'!C511</f>
        <v>01</v>
      </c>
      <c r="D194" s="17" t="str">
        <f>+'11+'!D511</f>
        <v>13</v>
      </c>
      <c r="E194" s="17" t="str">
        <f>+'11+'!E511</f>
        <v>06 0 01 04008</v>
      </c>
      <c r="F194" s="17">
        <f>+'11+'!F511</f>
        <v>244</v>
      </c>
      <c r="G194" s="16">
        <f>+'11+'!G511</f>
        <v>250</v>
      </c>
      <c r="H194" s="16">
        <f>+'11+'!H511</f>
        <v>0</v>
      </c>
      <c r="I194" s="18">
        <f t="shared" si="4"/>
        <v>250</v>
      </c>
      <c r="J194" s="16"/>
    </row>
    <row r="195" spans="1:10">
      <c r="A195" s="21" t="str">
        <f>+'11+'!A512</f>
        <v>Национальная оборона</v>
      </c>
      <c r="B195" s="17"/>
      <c r="C195" s="17" t="str">
        <f>+'11+'!C512</f>
        <v>02</v>
      </c>
      <c r="D195" s="17" t="str">
        <f>+'11+'!D512</f>
        <v xml:space="preserve">  </v>
      </c>
      <c r="E195" s="17" t="str">
        <f>+'11+'!E512</f>
        <v xml:space="preserve">         </v>
      </c>
      <c r="F195" s="17" t="str">
        <f>+'11+'!F512</f>
        <v xml:space="preserve">   </v>
      </c>
      <c r="G195" s="16">
        <f>+G196</f>
        <v>569</v>
      </c>
      <c r="H195" s="16">
        <f>+H196</f>
        <v>0</v>
      </c>
      <c r="I195" s="18">
        <f t="shared" si="4"/>
        <v>569</v>
      </c>
      <c r="J195" s="16"/>
    </row>
    <row r="196" spans="1:10" ht="25.5">
      <c r="A196" s="21" t="str">
        <f>+'11+'!A513</f>
        <v>Мобилизационная и вневойсковая подготовка</v>
      </c>
      <c r="B196" s="17"/>
      <c r="C196" s="17" t="str">
        <f>+'11+'!C513</f>
        <v>02</v>
      </c>
      <c r="D196" s="17" t="str">
        <f>+'11+'!D513</f>
        <v>03</v>
      </c>
      <c r="E196" s="17" t="str">
        <f>+'11+'!E513</f>
        <v xml:space="preserve">         </v>
      </c>
      <c r="F196" s="17" t="str">
        <f>+'11+'!F513</f>
        <v xml:space="preserve">   </v>
      </c>
      <c r="G196" s="16">
        <f>+G197</f>
        <v>569</v>
      </c>
      <c r="H196" s="16">
        <f>+H197</f>
        <v>0</v>
      </c>
      <c r="I196" s="18">
        <f t="shared" si="4"/>
        <v>569</v>
      </c>
      <c r="J196" s="16"/>
    </row>
    <row r="197" spans="1:10" ht="38.25">
      <c r="A197" s="21" t="str">
        <f>+'11+'!A514</f>
        <v>Осуществление первичного воинского учета на территориях, где отсутствуют военные комиссариаты</v>
      </c>
      <c r="B197" s="17"/>
      <c r="C197" s="17" t="str">
        <f>+'11+'!C514</f>
        <v>02</v>
      </c>
      <c r="D197" s="17" t="str">
        <f>+'11+'!D514</f>
        <v>03</v>
      </c>
      <c r="E197" s="17" t="str">
        <f>+'11+'!E514</f>
        <v>999 00 51 180</v>
      </c>
      <c r="F197" s="17"/>
      <c r="G197" s="18">
        <f>+G198+G206+G210</f>
        <v>569</v>
      </c>
      <c r="H197" s="18">
        <f t="shared" ref="H197:I197" si="5">+H198+H206+H210</f>
        <v>0</v>
      </c>
      <c r="I197" s="18">
        <f t="shared" si="5"/>
        <v>569</v>
      </c>
      <c r="J197" s="16"/>
    </row>
    <row r="198" spans="1:10" ht="76.5">
      <c r="A198" s="21" t="str">
        <f>+'11+'!A515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98" s="21"/>
      <c r="C198" s="17" t="str">
        <f>+'11+'!C515</f>
        <v>02</v>
      </c>
      <c r="D198" s="17" t="str">
        <f>+'11+'!D515</f>
        <v>03</v>
      </c>
      <c r="E198" s="17" t="str">
        <f>+'11+'!E515</f>
        <v>999 00 51 180</v>
      </c>
      <c r="F198" s="17" t="str">
        <f>+'11+'!F515</f>
        <v>100</v>
      </c>
      <c r="G198" s="17">
        <f>+'11+'!G515</f>
        <v>187.1</v>
      </c>
      <c r="H198" s="17">
        <f>+'11+'!H515</f>
        <v>0</v>
      </c>
      <c r="I198" s="17">
        <f>+'11+'!I515</f>
        <v>187.1</v>
      </c>
      <c r="J198" s="16"/>
    </row>
    <row r="199" spans="1:10" ht="36" customHeight="1">
      <c r="A199" s="21" t="str">
        <f>+'11+'!A516</f>
        <v>Расходы на выплаты персоналу казенных учреждений</v>
      </c>
      <c r="B199" s="21"/>
      <c r="C199" s="17" t="str">
        <f>+'11+'!C516</f>
        <v>02</v>
      </c>
      <c r="D199" s="17" t="str">
        <f>+'11+'!D516</f>
        <v>03</v>
      </c>
      <c r="E199" s="17" t="str">
        <f>+'11+'!E516</f>
        <v>999 00 51 180</v>
      </c>
      <c r="F199" s="17" t="str">
        <f>+'11+'!F516</f>
        <v>110</v>
      </c>
      <c r="G199" s="17">
        <f>+'11+'!G516</f>
        <v>187.1</v>
      </c>
      <c r="H199" s="17">
        <f>+'11+'!H516</f>
        <v>0</v>
      </c>
      <c r="I199" s="17">
        <f>+'11+'!I516</f>
        <v>187.1</v>
      </c>
      <c r="J199" s="16"/>
    </row>
    <row r="200" spans="1:10" ht="21.75" customHeight="1">
      <c r="A200" s="21" t="str">
        <f>+'11+'!A517</f>
        <v>Фонд оплаты труда и страховые взносы</v>
      </c>
      <c r="B200" s="21"/>
      <c r="C200" s="17" t="str">
        <f>+'11+'!C517</f>
        <v>02</v>
      </c>
      <c r="D200" s="17" t="str">
        <f>+'11+'!D517</f>
        <v>03</v>
      </c>
      <c r="E200" s="17" t="str">
        <f>+'11+'!E517</f>
        <v>999 00 51 180</v>
      </c>
      <c r="F200" s="17" t="str">
        <f>+'11+'!F517</f>
        <v>111</v>
      </c>
      <c r="G200" s="17">
        <f>+'11+'!G517</f>
        <v>143.69999999999999</v>
      </c>
      <c r="H200" s="17">
        <f>+'11+'!H517</f>
        <v>0</v>
      </c>
      <c r="I200" s="17">
        <f>+'11+'!I517</f>
        <v>143.69999999999999</v>
      </c>
      <c r="J200" s="16"/>
    </row>
    <row r="201" spans="1:10" ht="25.5" hidden="1">
      <c r="A201" s="21" t="str">
        <f>+'11+'!A518</f>
        <v>Иные выплаты персоналу, за исключением фонда оплаты труда</v>
      </c>
      <c r="B201" s="21"/>
      <c r="C201" s="17" t="str">
        <f>+'11+'!C518</f>
        <v>02</v>
      </c>
      <c r="D201" s="17" t="str">
        <f>+'11+'!D518</f>
        <v>03</v>
      </c>
      <c r="E201" s="17" t="str">
        <f>+'11+'!E518</f>
        <v>999 00 51 180</v>
      </c>
      <c r="F201" s="17" t="str">
        <f>+'11+'!F518</f>
        <v>112</v>
      </c>
      <c r="G201" s="17">
        <f>+'11+'!G518</f>
        <v>0</v>
      </c>
      <c r="H201" s="17">
        <f>+'11+'!H518</f>
        <v>0</v>
      </c>
      <c r="I201" s="17">
        <f>+'11+'!I518</f>
        <v>0</v>
      </c>
      <c r="J201" s="16"/>
    </row>
    <row r="202" spans="1:10" ht="60" customHeight="1">
      <c r="A202" s="21" t="str">
        <f>+'11+'!A519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02" s="21"/>
      <c r="C202" s="17" t="str">
        <f>+'11+'!C519</f>
        <v>02</v>
      </c>
      <c r="D202" s="17" t="str">
        <f>+'11+'!D519</f>
        <v>03</v>
      </c>
      <c r="E202" s="17" t="str">
        <f>+'11+'!E519</f>
        <v>999 00 51 180</v>
      </c>
      <c r="F202" s="17" t="str">
        <f>+'11+'!F519</f>
        <v>119</v>
      </c>
      <c r="G202" s="17">
        <f>+'11+'!G519</f>
        <v>43.4</v>
      </c>
      <c r="H202" s="17">
        <f>+'11+'!H519</f>
        <v>0</v>
      </c>
      <c r="I202" s="17">
        <f>+'11+'!I519</f>
        <v>43.4</v>
      </c>
      <c r="J202" s="16"/>
    </row>
    <row r="203" spans="1:10" ht="25.5" hidden="1">
      <c r="A203" s="21" t="str">
        <f>+'11+'!A520</f>
        <v>Расходы на выплаты персоналу государственных (муниципальных) органов</v>
      </c>
      <c r="B203" s="17"/>
      <c r="C203" s="17" t="str">
        <f>+'11+'!C520</f>
        <v>02</v>
      </c>
      <c r="D203" s="17" t="str">
        <f>+'11+'!D520</f>
        <v>03</v>
      </c>
      <c r="E203" s="17" t="str">
        <f>+'11+'!E520</f>
        <v>999 00 51 180</v>
      </c>
      <c r="F203" s="17" t="str">
        <f>+'11+'!F520</f>
        <v>120</v>
      </c>
      <c r="G203" s="16">
        <f>+'11+'!G520</f>
        <v>0</v>
      </c>
      <c r="H203" s="16">
        <f>+'11+'!H520</f>
        <v>0</v>
      </c>
      <c r="I203" s="18">
        <f t="shared" si="4"/>
        <v>0</v>
      </c>
      <c r="J203" s="16"/>
    </row>
    <row r="204" spans="1:10" hidden="1">
      <c r="A204" s="21" t="str">
        <f>+'11+'!A521</f>
        <v>Фонд оплаты труда и страховые взносы</v>
      </c>
      <c r="B204" s="17"/>
      <c r="C204" s="17" t="str">
        <f>+'11+'!C521</f>
        <v>02</v>
      </c>
      <c r="D204" s="17" t="str">
        <f>+'11+'!D521</f>
        <v>03</v>
      </c>
      <c r="E204" s="17" t="str">
        <f>+'11+'!E521</f>
        <v>999 00 51 180</v>
      </c>
      <c r="F204" s="17" t="str">
        <f>+'11+'!F521</f>
        <v>121</v>
      </c>
      <c r="G204" s="16">
        <f>+'11+'!G521</f>
        <v>0</v>
      </c>
      <c r="H204" s="16">
        <f>+'11+'!H521</f>
        <v>0</v>
      </c>
      <c r="I204" s="18">
        <f t="shared" si="4"/>
        <v>0</v>
      </c>
      <c r="J204" s="16"/>
    </row>
    <row r="205" spans="1:10" ht="51" hidden="1">
      <c r="A205" s="21" t="str">
        <f>+'11+'!A522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05" s="17"/>
      <c r="C205" s="17" t="str">
        <f>+'11+'!C522</f>
        <v>02</v>
      </c>
      <c r="D205" s="17" t="str">
        <f>+'11+'!D522</f>
        <v>03</v>
      </c>
      <c r="E205" s="17" t="str">
        <f>+'11+'!E522</f>
        <v>999 00 51 180</v>
      </c>
      <c r="F205" s="17" t="str">
        <f>+'11+'!F522</f>
        <v>129</v>
      </c>
      <c r="G205" s="16">
        <f>+'11+'!G522</f>
        <v>0</v>
      </c>
      <c r="H205" s="16">
        <f>+'11+'!H522</f>
        <v>0</v>
      </c>
      <c r="I205" s="18">
        <f t="shared" si="4"/>
        <v>0</v>
      </c>
      <c r="J205" s="16"/>
    </row>
    <row r="206" spans="1:10" ht="25.5">
      <c r="A206" s="21" t="str">
        <f>+'11+'!A523</f>
        <v>Закупка товаров, работ и услуг для государственных (муниципальных) нужд</v>
      </c>
      <c r="B206" s="17"/>
      <c r="C206" s="17" t="str">
        <f>+'11+'!C523</f>
        <v>02</v>
      </c>
      <c r="D206" s="17" t="str">
        <f>+'11+'!D523</f>
        <v>03</v>
      </c>
      <c r="E206" s="17" t="str">
        <f>+'11+'!E523</f>
        <v>999 00 51 180</v>
      </c>
      <c r="F206" s="17" t="str">
        <f>+'11+'!F523</f>
        <v>200</v>
      </c>
      <c r="G206" s="16">
        <f>+'11+'!G523</f>
        <v>12.3</v>
      </c>
      <c r="H206" s="16">
        <f>+'11+'!H523</f>
        <v>0</v>
      </c>
      <c r="I206" s="18">
        <f t="shared" si="4"/>
        <v>12.3</v>
      </c>
      <c r="J206" s="16"/>
    </row>
    <row r="207" spans="1:10" ht="25.5">
      <c r="A207" s="21" t="str">
        <f>+'11+'!A524</f>
        <v>Иные закупки товаров, работ и услуг для государственных (муниципальных) нужд</v>
      </c>
      <c r="B207" s="17"/>
      <c r="C207" s="17" t="str">
        <f>+'11+'!C524</f>
        <v>02</v>
      </c>
      <c r="D207" s="17" t="str">
        <f>+'11+'!D524</f>
        <v>03</v>
      </c>
      <c r="E207" s="17" t="str">
        <f>+'11+'!E524</f>
        <v>999 00 51 180</v>
      </c>
      <c r="F207" s="17" t="str">
        <f>+'11+'!F524</f>
        <v>240</v>
      </c>
      <c r="G207" s="16">
        <f>+'11+'!G524</f>
        <v>12.3</v>
      </c>
      <c r="H207" s="16">
        <f>+'11+'!H524</f>
        <v>0</v>
      </c>
      <c r="I207" s="18">
        <f t="shared" si="4"/>
        <v>12.3</v>
      </c>
      <c r="J207" s="16"/>
    </row>
    <row r="208" spans="1:10" ht="25.5">
      <c r="A208" s="21" t="str">
        <f>+'11+'!A525</f>
        <v>Закупка товаров, работ, услуг в сфере информационно-коммуникационных услуг</v>
      </c>
      <c r="B208" s="17"/>
      <c r="C208" s="17" t="str">
        <f>+'11+'!C525</f>
        <v>02</v>
      </c>
      <c r="D208" s="17" t="str">
        <f>+'11+'!D525</f>
        <v>03</v>
      </c>
      <c r="E208" s="17" t="str">
        <f>+'11+'!E525</f>
        <v>999 00 51 180</v>
      </c>
      <c r="F208" s="17" t="str">
        <f>+'11+'!F525</f>
        <v>242</v>
      </c>
      <c r="G208" s="16">
        <f>+'11+'!G525</f>
        <v>12.3</v>
      </c>
      <c r="H208" s="16">
        <f>+'11+'!H525</f>
        <v>0</v>
      </c>
      <c r="I208" s="18">
        <f t="shared" si="4"/>
        <v>12.3</v>
      </c>
      <c r="J208" s="16"/>
    </row>
    <row r="209" spans="1:10" ht="25.5" hidden="1">
      <c r="A209" s="21" t="str">
        <f>+'11+'!A526</f>
        <v>Прочая закупка товаров, работ и услуг для государственных (муниципальных) нужд</v>
      </c>
      <c r="B209" s="17"/>
      <c r="C209" s="17" t="str">
        <f>+'11+'!C526</f>
        <v>02</v>
      </c>
      <c r="D209" s="17" t="str">
        <f>+'11+'!D526</f>
        <v>03</v>
      </c>
      <c r="E209" s="17" t="str">
        <f>+'11+'!E526</f>
        <v>999 00 51 180</v>
      </c>
      <c r="F209" s="17" t="str">
        <f>+'11+'!F526</f>
        <v>244</v>
      </c>
      <c r="G209" s="16">
        <f>+'11+'!G526</f>
        <v>0</v>
      </c>
      <c r="H209" s="16">
        <f>+'11+'!H526</f>
        <v>0</v>
      </c>
      <c r="I209" s="18">
        <f t="shared" si="4"/>
        <v>0</v>
      </c>
      <c r="J209" s="16"/>
    </row>
    <row r="210" spans="1:10">
      <c r="A210" s="21" t="str">
        <f>+'11+'!A674</f>
        <v>Межбюджетные трансферты</v>
      </c>
      <c r="B210" s="17"/>
      <c r="C210" s="17" t="str">
        <f>+'11+'!C674</f>
        <v>02</v>
      </c>
      <c r="D210" s="17" t="str">
        <f>+'11+'!D674</f>
        <v>03</v>
      </c>
      <c r="E210" s="17" t="str">
        <f>+'11+'!E674</f>
        <v>999 00 51 180</v>
      </c>
      <c r="F210" s="17" t="str">
        <f>+'11+'!F674</f>
        <v>500</v>
      </c>
      <c r="G210" s="16">
        <f>+'11+'!G674</f>
        <v>369.6</v>
      </c>
      <c r="H210" s="16">
        <f>+'11+'!H674</f>
        <v>0</v>
      </c>
      <c r="I210" s="18">
        <f t="shared" si="4"/>
        <v>369.6</v>
      </c>
      <c r="J210" s="16"/>
    </row>
    <row r="211" spans="1:10">
      <c r="A211" s="21" t="str">
        <f>+'11+'!A675</f>
        <v>Субвенции</v>
      </c>
      <c r="B211" s="17"/>
      <c r="C211" s="17" t="str">
        <f>+'11+'!C675</f>
        <v>02</v>
      </c>
      <c r="D211" s="17" t="str">
        <f>+'11+'!D675</f>
        <v>03</v>
      </c>
      <c r="E211" s="17" t="str">
        <f>+'11+'!E675</f>
        <v>999 00 51 180</v>
      </c>
      <c r="F211" s="17" t="str">
        <f>+'11+'!F675</f>
        <v>530</v>
      </c>
      <c r="G211" s="16">
        <f>+'11+'!G675</f>
        <v>369.6</v>
      </c>
      <c r="H211" s="16">
        <f>+'11+'!H675</f>
        <v>0</v>
      </c>
      <c r="I211" s="18">
        <f t="shared" si="4"/>
        <v>369.6</v>
      </c>
      <c r="J211" s="16"/>
    </row>
    <row r="212" spans="1:10" ht="51">
      <c r="A212" s="21" t="str">
        <f>+'11+'!A528</f>
        <v xml:space="preserve">Защита населения и территории от чрезвычайных ситуаций природного и техногенного характера, гражданская оборона  </v>
      </c>
      <c r="B212" s="17"/>
      <c r="C212" s="17" t="str">
        <f>+'11+'!C528</f>
        <v>03</v>
      </c>
      <c r="D212" s="17" t="str">
        <f>+'11+'!D528</f>
        <v>09</v>
      </c>
      <c r="E212" s="17">
        <f>+'11+'!E528</f>
        <v>0</v>
      </c>
      <c r="F212" s="17" t="str">
        <f>+'11+'!F528</f>
        <v xml:space="preserve">   </v>
      </c>
      <c r="G212" s="16">
        <f>+'11+'!G528</f>
        <v>1091.8699999999999</v>
      </c>
      <c r="H212" s="16">
        <f>+'11+'!H528</f>
        <v>0</v>
      </c>
      <c r="I212" s="18">
        <f t="shared" si="4"/>
        <v>1091.8699999999999</v>
      </c>
      <c r="J212" s="16"/>
    </row>
    <row r="213" spans="1:10">
      <c r="A213" s="21" t="str">
        <f>+'11+'!A529</f>
        <v>Обеспечение деятельности ЕДДС</v>
      </c>
      <c r="B213" s="17"/>
      <c r="C213" s="17" t="str">
        <f>+'11+'!C529</f>
        <v>03</v>
      </c>
      <c r="D213" s="17" t="str">
        <f>+'11+'!D529</f>
        <v>09</v>
      </c>
      <c r="E213" s="17" t="str">
        <f>+'11+'!E529</f>
        <v>77 0 70 00000</v>
      </c>
      <c r="F213" s="17">
        <f>+'11+'!F529</f>
        <v>0</v>
      </c>
      <c r="G213" s="16">
        <f>+'11+'!G529</f>
        <v>1091.8699999999999</v>
      </c>
      <c r="H213" s="16">
        <f>+'11+'!H529</f>
        <v>0</v>
      </c>
      <c r="I213" s="18">
        <f t="shared" si="4"/>
        <v>1091.8699999999999</v>
      </c>
      <c r="J213" s="16"/>
    </row>
    <row r="214" spans="1:10" ht="38.25">
      <c r="A214" s="21" t="str">
        <f>+'11+'!A530</f>
        <v>Предупреждение и ликвидация последствий чрезвычайных ситуаций природного и техногенного характера</v>
      </c>
      <c r="B214" s="17"/>
      <c r="C214" s="17" t="str">
        <f>+'11+'!C530</f>
        <v>03</v>
      </c>
      <c r="D214" s="17" t="str">
        <f>+'11+'!D530</f>
        <v>09</v>
      </c>
      <c r="E214" s="17" t="str">
        <f>+'11+'!E530</f>
        <v>77 0 70 16000</v>
      </c>
      <c r="F214" s="17" t="str">
        <f>+'11+'!F530</f>
        <v xml:space="preserve">   </v>
      </c>
      <c r="G214" s="16">
        <f>+'11+'!G530</f>
        <v>1091.8699999999999</v>
      </c>
      <c r="H214" s="16">
        <f>+'11+'!H530</f>
        <v>0</v>
      </c>
      <c r="I214" s="18">
        <f t="shared" si="4"/>
        <v>1091.8699999999999</v>
      </c>
      <c r="J214" s="16"/>
    </row>
    <row r="215" spans="1:10" ht="76.5">
      <c r="A215" s="21" t="str">
        <f>+'11+'!A531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15" s="17"/>
      <c r="C215" s="17" t="str">
        <f>+'11+'!C531</f>
        <v>03</v>
      </c>
      <c r="D215" s="17" t="str">
        <f>+'11+'!D531</f>
        <v>09</v>
      </c>
      <c r="E215" s="17" t="str">
        <f>+'11+'!E531</f>
        <v>77 0 70 16000</v>
      </c>
      <c r="F215" s="17" t="str">
        <f>+'11+'!F531</f>
        <v>100</v>
      </c>
      <c r="G215" s="18">
        <f>+'11+'!G531</f>
        <v>1006.87</v>
      </c>
      <c r="H215" s="16">
        <f>+'11+'!H531</f>
        <v>0</v>
      </c>
      <c r="I215" s="18">
        <f t="shared" si="4"/>
        <v>1006.87</v>
      </c>
      <c r="J215" s="16"/>
    </row>
    <row r="216" spans="1:10" ht="25.5">
      <c r="A216" s="21" t="str">
        <f>+'11+'!A532</f>
        <v>Расходы на выплаты персоналу казенных учреждений</v>
      </c>
      <c r="B216" s="21"/>
      <c r="C216" s="17" t="str">
        <f>+'11+'!C532</f>
        <v>03</v>
      </c>
      <c r="D216" s="17" t="str">
        <f>+'11+'!D532</f>
        <v>09</v>
      </c>
      <c r="E216" s="17" t="str">
        <f>+'11+'!E532</f>
        <v>77 0 70 16000</v>
      </c>
      <c r="F216" s="17" t="str">
        <f>+'11+'!F532</f>
        <v>110</v>
      </c>
      <c r="G216" s="17">
        <f>+'11+'!G532</f>
        <v>1006.87</v>
      </c>
      <c r="H216" s="17">
        <f>+'11+'!H532</f>
        <v>0</v>
      </c>
      <c r="I216" s="17">
        <f>+'11+'!I532</f>
        <v>1006.87</v>
      </c>
      <c r="J216" s="16"/>
    </row>
    <row r="217" spans="1:10">
      <c r="A217" s="21" t="str">
        <f>+'11+'!A533</f>
        <v>Фонд оплаты труда и страховые взносы</v>
      </c>
      <c r="B217" s="21"/>
      <c r="C217" s="17" t="str">
        <f>+'11+'!C533</f>
        <v>03</v>
      </c>
      <c r="D217" s="17" t="str">
        <f>+'11+'!D533</f>
        <v>09</v>
      </c>
      <c r="E217" s="17" t="str">
        <f>+'11+'!E533</f>
        <v>77 0 70 16000</v>
      </c>
      <c r="F217" s="17" t="str">
        <f>+'11+'!F533</f>
        <v>111</v>
      </c>
      <c r="G217" s="17">
        <f>+'11+'!G533</f>
        <v>773.33</v>
      </c>
      <c r="H217" s="17">
        <f>+'11+'!H533</f>
        <v>0</v>
      </c>
      <c r="I217" s="17">
        <f>+'11+'!I533</f>
        <v>773.33</v>
      </c>
      <c r="J217" s="16"/>
    </row>
    <row r="218" spans="1:10" ht="25.5" hidden="1">
      <c r="A218" s="21" t="str">
        <f>+'11+'!A534</f>
        <v>Иные выплаты персоналу, за исключением фонда оплаты труда</v>
      </c>
      <c r="B218" s="21"/>
      <c r="C218" s="17" t="str">
        <f>+'11+'!C534</f>
        <v>03</v>
      </c>
      <c r="D218" s="17" t="str">
        <f>+'11+'!D534</f>
        <v>09</v>
      </c>
      <c r="E218" s="17" t="str">
        <f>+'11+'!E534</f>
        <v>77 0 70 16000</v>
      </c>
      <c r="F218" s="17" t="str">
        <f>+'11+'!F534</f>
        <v>112</v>
      </c>
      <c r="G218" s="17">
        <f>+'11+'!G534</f>
        <v>0</v>
      </c>
      <c r="H218" s="17">
        <f>+'11+'!H534</f>
        <v>0</v>
      </c>
      <c r="I218" s="17">
        <f>+'11+'!I534</f>
        <v>0</v>
      </c>
      <c r="J218" s="16"/>
    </row>
    <row r="219" spans="1:10" ht="51">
      <c r="A219" s="21" t="str">
        <f>+'11+'!A535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219" s="21"/>
      <c r="C219" s="17" t="str">
        <f>+'11+'!C535</f>
        <v>03</v>
      </c>
      <c r="D219" s="17" t="str">
        <f>+'11+'!D535</f>
        <v>09</v>
      </c>
      <c r="E219" s="17" t="str">
        <f>+'11+'!E535</f>
        <v>77 0 70 16000</v>
      </c>
      <c r="F219" s="17" t="str">
        <f>+'11+'!F535</f>
        <v>119</v>
      </c>
      <c r="G219" s="17">
        <f>+'11+'!G535</f>
        <v>233.54</v>
      </c>
      <c r="H219" s="17">
        <f>+'11+'!H535</f>
        <v>0</v>
      </c>
      <c r="I219" s="17">
        <f>+'11+'!I535</f>
        <v>233.54</v>
      </c>
      <c r="J219" s="16"/>
    </row>
    <row r="220" spans="1:10" ht="25.5" hidden="1">
      <c r="A220" s="21" t="str">
        <f>+'11+'!A536</f>
        <v>Расходы на выплаты персоналу государственных (муниципальных) органов</v>
      </c>
      <c r="B220" s="17"/>
      <c r="C220" s="17" t="str">
        <f>+'11+'!C536</f>
        <v>03</v>
      </c>
      <c r="D220" s="17" t="str">
        <f>+'11+'!D536</f>
        <v>09</v>
      </c>
      <c r="E220" s="17" t="str">
        <f>+'11+'!E536</f>
        <v>77 0 70 16000</v>
      </c>
      <c r="F220" s="17" t="str">
        <f>+'11+'!F536</f>
        <v>120</v>
      </c>
      <c r="G220" s="16">
        <f>+'11+'!G536</f>
        <v>0</v>
      </c>
      <c r="H220" s="16">
        <f>+'11+'!H536</f>
        <v>0</v>
      </c>
      <c r="I220" s="18">
        <f t="shared" si="4"/>
        <v>0</v>
      </c>
      <c r="J220" s="16"/>
    </row>
    <row r="221" spans="1:10" hidden="1">
      <c r="A221" s="21" t="str">
        <f>+'11+'!A537</f>
        <v>Фонд оплаты труда и страховые взносы</v>
      </c>
      <c r="B221" s="17"/>
      <c r="C221" s="17" t="str">
        <f>+'11+'!C537</f>
        <v>03</v>
      </c>
      <c r="D221" s="17" t="str">
        <f>+'11+'!D537</f>
        <v>09</v>
      </c>
      <c r="E221" s="17" t="str">
        <f>+'11+'!E537</f>
        <v>77 0 70 16000</v>
      </c>
      <c r="F221" s="17" t="str">
        <f>+'11+'!F537</f>
        <v>121</v>
      </c>
      <c r="G221" s="16">
        <f>+'11+'!G537</f>
        <v>0</v>
      </c>
      <c r="H221" s="16">
        <f>+'11+'!H537</f>
        <v>0</v>
      </c>
      <c r="I221" s="18">
        <f t="shared" si="4"/>
        <v>0</v>
      </c>
      <c r="J221" s="16"/>
    </row>
    <row r="222" spans="1:10" ht="51" hidden="1">
      <c r="A222" s="21" t="str">
        <f>+'11+'!A538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22" s="17"/>
      <c r="C222" s="17" t="str">
        <f>+'11+'!C538</f>
        <v>03</v>
      </c>
      <c r="D222" s="17" t="str">
        <f>+'11+'!D538</f>
        <v>09</v>
      </c>
      <c r="E222" s="17" t="str">
        <f>+'11+'!E538</f>
        <v>77 0 70 16000</v>
      </c>
      <c r="F222" s="17" t="str">
        <f>+'11+'!F538</f>
        <v>129</v>
      </c>
      <c r="G222" s="16">
        <f>+'11+'!G538</f>
        <v>0</v>
      </c>
      <c r="H222" s="16">
        <f>+'11+'!H538</f>
        <v>0</v>
      </c>
      <c r="I222" s="18">
        <f t="shared" si="4"/>
        <v>0</v>
      </c>
      <c r="J222" s="16"/>
    </row>
    <row r="223" spans="1:10" ht="25.5">
      <c r="A223" s="21" t="str">
        <f>+'11+'!A539</f>
        <v>Иные закупки товаров, работ и услуг для государственных (муниципальных) нужд</v>
      </c>
      <c r="B223" s="17"/>
      <c r="C223" s="17" t="str">
        <f>+'11+'!C539</f>
        <v>03</v>
      </c>
      <c r="D223" s="17" t="str">
        <f>+'11+'!D539</f>
        <v>09</v>
      </c>
      <c r="E223" s="17" t="str">
        <f>+'11+'!E539</f>
        <v>77 0 70 16000</v>
      </c>
      <c r="F223" s="17" t="str">
        <f>+'11+'!F539</f>
        <v>200</v>
      </c>
      <c r="G223" s="16">
        <f>+'11+'!G539</f>
        <v>85</v>
      </c>
      <c r="H223" s="16">
        <f>+'11+'!H539</f>
        <v>0</v>
      </c>
      <c r="I223" s="18">
        <f t="shared" si="4"/>
        <v>85</v>
      </c>
      <c r="J223" s="16"/>
    </row>
    <row r="224" spans="1:10" ht="25.5">
      <c r="A224" s="21" t="str">
        <f>+'11+'!A540</f>
        <v>Закупка товаров, работ, услуг в сфере информационно-коммуникационных услуг</v>
      </c>
      <c r="B224" s="17"/>
      <c r="C224" s="17" t="str">
        <f>+'11+'!C540</f>
        <v>03</v>
      </c>
      <c r="D224" s="17" t="str">
        <f>+'11+'!D540</f>
        <v>09</v>
      </c>
      <c r="E224" s="17" t="str">
        <f>+'11+'!E540</f>
        <v>77 0 70 16000</v>
      </c>
      <c r="F224" s="17" t="str">
        <f>+'11+'!F540</f>
        <v>240</v>
      </c>
      <c r="G224" s="16">
        <f>+'11+'!G540</f>
        <v>85</v>
      </c>
      <c r="H224" s="16">
        <f>+'11+'!H540</f>
        <v>0</v>
      </c>
      <c r="I224" s="18">
        <f t="shared" si="4"/>
        <v>85</v>
      </c>
      <c r="J224" s="16"/>
    </row>
    <row r="225" spans="1:10" ht="25.5">
      <c r="A225" s="21" t="str">
        <f>+'11+'!A541</f>
        <v>Закупка товаров, работ, услуг в сфере информационно-коммуникационных услуг</v>
      </c>
      <c r="B225" s="17"/>
      <c r="C225" s="17" t="str">
        <f>+'11+'!C541</f>
        <v>03</v>
      </c>
      <c r="D225" s="17" t="str">
        <f>+'11+'!D541</f>
        <v>09</v>
      </c>
      <c r="E225" s="17" t="str">
        <f>+'11+'!E541</f>
        <v>77 0 70 16000</v>
      </c>
      <c r="F225" s="17" t="str">
        <f>+'11+'!F541</f>
        <v>242</v>
      </c>
      <c r="G225" s="16">
        <f>+'11+'!G541</f>
        <v>70</v>
      </c>
      <c r="H225" s="16">
        <f>+'11+'!H541</f>
        <v>0</v>
      </c>
      <c r="I225" s="18">
        <f t="shared" si="4"/>
        <v>70</v>
      </c>
      <c r="J225" s="16"/>
    </row>
    <row r="226" spans="1:10" ht="25.5">
      <c r="A226" s="21" t="str">
        <f>+'11+'!A542</f>
        <v>Прочая закупка товаров, работ и услуг для государственных (муниципальных) нужд</v>
      </c>
      <c r="B226" s="17"/>
      <c r="C226" s="17" t="str">
        <f>+'11+'!C542</f>
        <v>03</v>
      </c>
      <c r="D226" s="17" t="str">
        <f>+'11+'!D542</f>
        <v>09</v>
      </c>
      <c r="E226" s="17" t="str">
        <f>+'11+'!E542</f>
        <v>77 0 70 16000</v>
      </c>
      <c r="F226" s="17" t="str">
        <f>+'11+'!F542</f>
        <v>244</v>
      </c>
      <c r="G226" s="16">
        <f>+'11+'!G542</f>
        <v>15</v>
      </c>
      <c r="H226" s="16">
        <f>+'11+'!H542</f>
        <v>0</v>
      </c>
      <c r="I226" s="18">
        <f t="shared" si="4"/>
        <v>15</v>
      </c>
      <c r="J226" s="16"/>
    </row>
    <row r="227" spans="1:10">
      <c r="A227" s="21" t="str">
        <f>+'11+'!A543</f>
        <v>Национальная экономика</v>
      </c>
      <c r="B227" s="17"/>
      <c r="C227" s="17" t="str">
        <f>+'11+'!C543</f>
        <v>04</v>
      </c>
      <c r="D227" s="17" t="str">
        <f>+'11+'!D543</f>
        <v xml:space="preserve">  </v>
      </c>
      <c r="E227" s="17" t="str">
        <f>+'11+'!E543</f>
        <v xml:space="preserve">         </v>
      </c>
      <c r="F227" s="17" t="str">
        <f>+'11+'!F543</f>
        <v xml:space="preserve">   </v>
      </c>
      <c r="G227" s="16">
        <f>+G228+G262+G274</f>
        <v>3839.1799999999994</v>
      </c>
      <c r="H227" s="16">
        <f>+H228+H262+H274</f>
        <v>0</v>
      </c>
      <c r="I227" s="18">
        <f t="shared" si="4"/>
        <v>3839.1799999999994</v>
      </c>
      <c r="J227" s="16"/>
    </row>
    <row r="228" spans="1:10">
      <c r="A228" s="21" t="str">
        <f>+'11+'!A193</f>
        <v>Сельское хозяйство и рыболовство</v>
      </c>
      <c r="B228" s="17"/>
      <c r="C228" s="17" t="str">
        <f>+'11+'!C193</f>
        <v>04</v>
      </c>
      <c r="D228" s="17" t="str">
        <f>+'11+'!D193</f>
        <v>05</v>
      </c>
      <c r="E228" s="17" t="str">
        <f>+'11+'!E193</f>
        <v xml:space="preserve">         </v>
      </c>
      <c r="F228" s="17" t="str">
        <f>+'11+'!F193</f>
        <v xml:space="preserve">   </v>
      </c>
      <c r="G228" s="16">
        <f>+'11+'!G193</f>
        <v>2971.8099999999995</v>
      </c>
      <c r="H228" s="16">
        <f>+'11+'!H193</f>
        <v>0</v>
      </c>
      <c r="I228" s="18">
        <f t="shared" si="4"/>
        <v>2971.8099999999995</v>
      </c>
      <c r="J228" s="16"/>
    </row>
    <row r="229" spans="1:10" ht="38.25">
      <c r="A229" s="21" t="str">
        <f>+'11+'!A194</f>
        <v>Руководство и управление в сфере установленных функций органов государственной власти Республики Тыва</v>
      </c>
      <c r="B229" s="17"/>
      <c r="C229" s="17" t="str">
        <f>+'11+'!C194</f>
        <v>04</v>
      </c>
      <c r="D229" s="17" t="str">
        <f>+'11+'!D194</f>
        <v>05</v>
      </c>
      <c r="E229" s="17" t="str">
        <f>+'11+'!E194</f>
        <v>77 2 00 00000</v>
      </c>
      <c r="F229" s="17" t="str">
        <f>+'11+'!F194</f>
        <v xml:space="preserve">   </v>
      </c>
      <c r="G229" s="16">
        <f>+'11+'!G194</f>
        <v>2629.1099999999997</v>
      </c>
      <c r="H229" s="16">
        <f>+'11+'!H194</f>
        <v>0</v>
      </c>
      <c r="I229" s="18">
        <f t="shared" ref="I229:I301" si="6">+G229+H229</f>
        <v>2629.1099999999997</v>
      </c>
      <c r="J229" s="16"/>
    </row>
    <row r="230" spans="1:10">
      <c r="A230" s="21" t="str">
        <f>+'11+'!A195</f>
        <v>Центральный аппарат</v>
      </c>
      <c r="B230" s="17"/>
      <c r="C230" s="17" t="str">
        <f>+'11+'!C195</f>
        <v>04</v>
      </c>
      <c r="D230" s="17" t="str">
        <f>+'11+'!D195</f>
        <v>05</v>
      </c>
      <c r="E230" s="17" t="str">
        <f>+'11+'!E195</f>
        <v>77 2 04 19000</v>
      </c>
      <c r="F230" s="17" t="str">
        <f>+'11+'!F195</f>
        <v xml:space="preserve">   </v>
      </c>
      <c r="G230" s="16">
        <f>+'11+'!G195</f>
        <v>2629.1099999999997</v>
      </c>
      <c r="H230" s="16">
        <f>+'11+'!H195</f>
        <v>0</v>
      </c>
      <c r="I230" s="18">
        <f t="shared" si="6"/>
        <v>2629.1099999999997</v>
      </c>
      <c r="J230" s="16"/>
    </row>
    <row r="231" spans="1:10" ht="76.5">
      <c r="A231" s="21" t="str">
        <f>+'11+'!A196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31" s="17"/>
      <c r="C231" s="17" t="str">
        <f>+'11+'!C196</f>
        <v>04</v>
      </c>
      <c r="D231" s="17" t="str">
        <f>+'11+'!D196</f>
        <v>05</v>
      </c>
      <c r="E231" s="17" t="str">
        <f>+'11+'!E196</f>
        <v>77 2 04 19000</v>
      </c>
      <c r="F231" s="17" t="str">
        <f>+'11+'!F196</f>
        <v>100</v>
      </c>
      <c r="G231" s="16">
        <f>+'11+'!G196</f>
        <v>2251.73</v>
      </c>
      <c r="H231" s="16">
        <f>+'11+'!H196</f>
        <v>0</v>
      </c>
      <c r="I231" s="18">
        <f t="shared" si="6"/>
        <v>2251.73</v>
      </c>
      <c r="J231" s="16"/>
    </row>
    <row r="232" spans="1:10" ht="24.75" customHeight="1">
      <c r="A232" s="21" t="str">
        <f>+'11+'!A197</f>
        <v>Расходы на выплаты персоналу государственных (муниципальных) органов</v>
      </c>
      <c r="B232" s="17"/>
      <c r="C232" s="17" t="str">
        <f>+'11+'!C197</f>
        <v>04</v>
      </c>
      <c r="D232" s="17" t="str">
        <f>+'11+'!D197</f>
        <v>05</v>
      </c>
      <c r="E232" s="17" t="str">
        <f>+'11+'!E197</f>
        <v>77 2 04 19000</v>
      </c>
      <c r="F232" s="17" t="str">
        <f>+'11+'!F197</f>
        <v>120</v>
      </c>
      <c r="G232" s="16">
        <f>+'11+'!G197</f>
        <v>2251.73</v>
      </c>
      <c r="H232" s="16">
        <f>+'11+'!H197</f>
        <v>0</v>
      </c>
      <c r="I232" s="18">
        <f t="shared" si="6"/>
        <v>2251.73</v>
      </c>
      <c r="J232" s="16"/>
    </row>
    <row r="233" spans="1:10">
      <c r="A233" s="21" t="str">
        <f>+'11+'!A198</f>
        <v>Фонд оплаты труда и страховые взносы</v>
      </c>
      <c r="B233" s="17"/>
      <c r="C233" s="17" t="str">
        <f>+'11+'!C198</f>
        <v>04</v>
      </c>
      <c r="D233" s="17" t="str">
        <f>+'11+'!D198</f>
        <v>05</v>
      </c>
      <c r="E233" s="17" t="str">
        <f>+'11+'!E198</f>
        <v>77 2 04 19000</v>
      </c>
      <c r="F233" s="17" t="str">
        <f>+'11+'!F198</f>
        <v>121</v>
      </c>
      <c r="G233" s="16">
        <f>+'11+'!G198</f>
        <v>1717.92</v>
      </c>
      <c r="H233" s="16">
        <f>+'11+'!H198</f>
        <v>0</v>
      </c>
      <c r="I233" s="18">
        <f t="shared" si="6"/>
        <v>1717.92</v>
      </c>
      <c r="J233" s="16"/>
    </row>
    <row r="234" spans="1:10" ht="25.5">
      <c r="A234" s="21" t="str">
        <f>+'11+'!A199</f>
        <v>Иные выплаты персоналу, за исключением фонда оплаты труда</v>
      </c>
      <c r="B234" s="17"/>
      <c r="C234" s="17" t="str">
        <f>+'11+'!C199</f>
        <v>04</v>
      </c>
      <c r="D234" s="17" t="str">
        <f>+'11+'!D199</f>
        <v>05</v>
      </c>
      <c r="E234" s="17" t="str">
        <f>+'11+'!E199</f>
        <v>77 2 04 19000</v>
      </c>
      <c r="F234" s="17" t="str">
        <f>+'11+'!F199</f>
        <v>122</v>
      </c>
      <c r="G234" s="16">
        <f>+'11+'!G199</f>
        <v>15</v>
      </c>
      <c r="H234" s="16">
        <f>+'11+'!H199</f>
        <v>0</v>
      </c>
      <c r="I234" s="18">
        <f t="shared" si="6"/>
        <v>15</v>
      </c>
      <c r="J234" s="16"/>
    </row>
    <row r="235" spans="1:10" ht="51">
      <c r="A235" s="21" t="str">
        <f>+'11+'!A200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35" s="17"/>
      <c r="C235" s="17" t="str">
        <f>+'11+'!C200</f>
        <v>04</v>
      </c>
      <c r="D235" s="17" t="str">
        <f>+'11+'!D200</f>
        <v>05</v>
      </c>
      <c r="E235" s="17" t="str">
        <f>+'11+'!E200</f>
        <v>77 2 04 19000</v>
      </c>
      <c r="F235" s="17" t="str">
        <f>+'11+'!F200</f>
        <v>129</v>
      </c>
      <c r="G235" s="16">
        <f>+'11+'!G200</f>
        <v>518.80999999999995</v>
      </c>
      <c r="H235" s="16">
        <f>+'11+'!H200</f>
        <v>0</v>
      </c>
      <c r="I235" s="18">
        <f t="shared" si="6"/>
        <v>518.80999999999995</v>
      </c>
      <c r="J235" s="16"/>
    </row>
    <row r="236" spans="1:10" ht="25.5">
      <c r="A236" s="21" t="str">
        <f>+'11+'!A201</f>
        <v>Закупка товаров, работ и услуг для государственных (муниципальных) нужд</v>
      </c>
      <c r="B236" s="17"/>
      <c r="C236" s="17" t="str">
        <f>+'11+'!C201</f>
        <v>04</v>
      </c>
      <c r="D236" s="17" t="str">
        <f>+'11+'!D201</f>
        <v>05</v>
      </c>
      <c r="E236" s="17" t="str">
        <f>+'11+'!E201</f>
        <v>77 2 04 19000</v>
      </c>
      <c r="F236" s="17" t="str">
        <f>+'11+'!F201</f>
        <v>200</v>
      </c>
      <c r="G236" s="16">
        <f>+'11+'!G201</f>
        <v>372.2</v>
      </c>
      <c r="H236" s="16">
        <f>+'11+'!H201</f>
        <v>0</v>
      </c>
      <c r="I236" s="18">
        <f t="shared" si="6"/>
        <v>372.2</v>
      </c>
      <c r="J236" s="16"/>
    </row>
    <row r="237" spans="1:10" ht="25.5">
      <c r="A237" s="21" t="str">
        <f>+'11+'!A202</f>
        <v>Иные закупки товаров, работ и услуг для государственных (муниципальных) нужд</v>
      </c>
      <c r="B237" s="17"/>
      <c r="C237" s="17" t="str">
        <f>+'11+'!C202</f>
        <v>04</v>
      </c>
      <c r="D237" s="17" t="str">
        <f>+'11+'!D202</f>
        <v>05</v>
      </c>
      <c r="E237" s="17" t="str">
        <f>+'11+'!E202</f>
        <v>77 2 04 19000</v>
      </c>
      <c r="F237" s="17" t="str">
        <f>+'11+'!F202</f>
        <v>240</v>
      </c>
      <c r="G237" s="16">
        <f>+'11+'!G202</f>
        <v>372.2</v>
      </c>
      <c r="H237" s="16">
        <f>+'11+'!H202</f>
        <v>0</v>
      </c>
      <c r="I237" s="18">
        <f t="shared" si="6"/>
        <v>372.2</v>
      </c>
      <c r="J237" s="16"/>
    </row>
    <row r="238" spans="1:10" ht="25.5">
      <c r="A238" s="21" t="str">
        <f>+'11+'!A203</f>
        <v>Закупка товаров, работ, услуг в сфере информационно-коммуникационных услуг</v>
      </c>
      <c r="B238" s="17"/>
      <c r="C238" s="17" t="str">
        <f>+'11+'!C203</f>
        <v>04</v>
      </c>
      <c r="D238" s="17" t="str">
        <f>+'11+'!D203</f>
        <v>05</v>
      </c>
      <c r="E238" s="17" t="str">
        <f>+'11+'!E203</f>
        <v>77 2 04 19000</v>
      </c>
      <c r="F238" s="17">
        <f>+'11+'!F203</f>
        <v>242</v>
      </c>
      <c r="G238" s="16">
        <f>+'11+'!G203</f>
        <v>115</v>
      </c>
      <c r="H238" s="16">
        <f>+'11+'!H203</f>
        <v>0</v>
      </c>
      <c r="I238" s="18">
        <f t="shared" si="6"/>
        <v>115</v>
      </c>
      <c r="J238" s="16"/>
    </row>
    <row r="239" spans="1:10" ht="25.5">
      <c r="A239" s="21" t="str">
        <f>+'11+'!A204</f>
        <v>Прочая закупка товаров, работ и услуг для государственных (муниципальных) нужд</v>
      </c>
      <c r="B239" s="17"/>
      <c r="C239" s="17" t="str">
        <f>+'11+'!C204</f>
        <v>04</v>
      </c>
      <c r="D239" s="17" t="str">
        <f>+'11+'!D204</f>
        <v>05</v>
      </c>
      <c r="E239" s="17" t="str">
        <f>+'11+'!E204</f>
        <v>77 2 04 19000</v>
      </c>
      <c r="F239" s="17" t="str">
        <f>+'11+'!F204</f>
        <v>244</v>
      </c>
      <c r="G239" s="16">
        <f>+'11+'!G204</f>
        <v>257.2</v>
      </c>
      <c r="H239" s="16">
        <f>+'11+'!H204</f>
        <v>0</v>
      </c>
      <c r="I239" s="18">
        <f t="shared" si="6"/>
        <v>257.2</v>
      </c>
      <c r="J239" s="16"/>
    </row>
    <row r="240" spans="1:10">
      <c r="A240" s="21" t="str">
        <f>+'11+'!A205</f>
        <v>Иные бюджетные ассигнования</v>
      </c>
      <c r="B240" s="17"/>
      <c r="C240" s="17" t="str">
        <f>+'11+'!C205</f>
        <v>04</v>
      </c>
      <c r="D240" s="17" t="str">
        <f>+'11+'!D205</f>
        <v>05</v>
      </c>
      <c r="E240" s="17" t="str">
        <f>+'11+'!E205</f>
        <v>77 2 04 19000</v>
      </c>
      <c r="F240" s="17" t="str">
        <f>+'11+'!F205</f>
        <v>800</v>
      </c>
      <c r="G240" s="16">
        <f>+'11+'!G205</f>
        <v>5.18</v>
      </c>
      <c r="H240" s="16">
        <f>+'11+'!H205</f>
        <v>0</v>
      </c>
      <c r="I240" s="18">
        <f t="shared" si="6"/>
        <v>5.18</v>
      </c>
      <c r="J240" s="16"/>
    </row>
    <row r="241" spans="1:10">
      <c r="A241" s="21" t="str">
        <f>+'11+'!A206</f>
        <v>Уплата налогов, сборов, и иных платежей</v>
      </c>
      <c r="B241" s="17"/>
      <c r="C241" s="17" t="str">
        <f>+'11+'!C206</f>
        <v>04</v>
      </c>
      <c r="D241" s="17" t="str">
        <f>+'11+'!D206</f>
        <v>05</v>
      </c>
      <c r="E241" s="17" t="str">
        <f>+'11+'!E206</f>
        <v>77 2 04 19000</v>
      </c>
      <c r="F241" s="17" t="str">
        <f>+'11+'!F206</f>
        <v>850</v>
      </c>
      <c r="G241" s="16">
        <f>+'11+'!G206</f>
        <v>5.18</v>
      </c>
      <c r="H241" s="16">
        <f>+'11+'!H206</f>
        <v>0</v>
      </c>
      <c r="I241" s="18">
        <f t="shared" si="6"/>
        <v>5.18</v>
      </c>
      <c r="J241" s="16"/>
    </row>
    <row r="242" spans="1:10" ht="25.5">
      <c r="A242" s="21" t="str">
        <f>+'11+'!A207</f>
        <v>Уплата налога на имущество организаций и земельного налога</v>
      </c>
      <c r="B242" s="17"/>
      <c r="C242" s="17" t="str">
        <f>+'11+'!C207</f>
        <v>04</v>
      </c>
      <c r="D242" s="17" t="str">
        <f>+'11+'!D207</f>
        <v>05</v>
      </c>
      <c r="E242" s="17" t="str">
        <f>+'11+'!E207</f>
        <v>77 2 04 19000</v>
      </c>
      <c r="F242" s="17" t="str">
        <f>+'11+'!F207</f>
        <v>851</v>
      </c>
      <c r="G242" s="16">
        <f>+'11+'!G207</f>
        <v>3.94</v>
      </c>
      <c r="H242" s="16">
        <f>+'11+'!H207</f>
        <v>0</v>
      </c>
      <c r="I242" s="18">
        <f t="shared" si="6"/>
        <v>3.94</v>
      </c>
      <c r="J242" s="16"/>
    </row>
    <row r="243" spans="1:10" ht="25.5">
      <c r="A243" s="21" t="str">
        <f>+'11+'!A208</f>
        <v>Уплата прочих налогов, сборов и иных платежей</v>
      </c>
      <c r="B243" s="17"/>
      <c r="C243" s="17" t="str">
        <f>+'11+'!C208</f>
        <v>04</v>
      </c>
      <c r="D243" s="17" t="str">
        <f>+'11+'!D208</f>
        <v>05</v>
      </c>
      <c r="E243" s="17" t="str">
        <f>+'11+'!E208</f>
        <v xml:space="preserve"> 77 2 04 19000</v>
      </c>
      <c r="F243" s="17" t="str">
        <f>+'11+'!F208</f>
        <v>852</v>
      </c>
      <c r="G243" s="16">
        <f>+'11+'!G208</f>
        <v>1.24</v>
      </c>
      <c r="H243" s="16">
        <f>+'11+'!H208</f>
        <v>0</v>
      </c>
      <c r="I243" s="18">
        <f t="shared" si="6"/>
        <v>1.24</v>
      </c>
      <c r="J243" s="16"/>
    </row>
    <row r="244" spans="1:10" ht="25.5">
      <c r="A244" s="21" t="str">
        <f>+'11+'!A209</f>
        <v>Муниципальная программа "Развитие сельского хозяйства"</v>
      </c>
      <c r="B244" s="17"/>
      <c r="C244" s="17" t="str">
        <f>+'11+'!C209</f>
        <v>04</v>
      </c>
      <c r="D244" s="17" t="str">
        <f>+'11+'!D209</f>
        <v>05</v>
      </c>
      <c r="E244" s="17" t="str">
        <f>+'11+'!E209</f>
        <v>04 0 00 00000</v>
      </c>
      <c r="F244" s="17" t="str">
        <f>+'11+'!F209</f>
        <v xml:space="preserve">   </v>
      </c>
      <c r="G244" s="16">
        <f>+'11+'!G209</f>
        <v>342.7</v>
      </c>
      <c r="H244" s="16">
        <f>+'11+'!H209</f>
        <v>0</v>
      </c>
      <c r="I244" s="18">
        <f t="shared" si="6"/>
        <v>342.7</v>
      </c>
      <c r="J244" s="16"/>
    </row>
    <row r="245" spans="1:10" ht="25.5" hidden="1">
      <c r="A245" s="21" t="str">
        <f>+'11+'!A210</f>
        <v>Подпрограмма "Устойчивое развитие сельских территорий"</v>
      </c>
      <c r="B245" s="17"/>
      <c r="C245" s="17" t="str">
        <f>+'11+'!C210</f>
        <v>04</v>
      </c>
      <c r="D245" s="17" t="str">
        <f>+'11+'!D210</f>
        <v>05</v>
      </c>
      <c r="E245" s="17" t="str">
        <f>+'11+'!E210</f>
        <v>04 1 00 00000</v>
      </c>
      <c r="F245" s="17"/>
      <c r="G245" s="16">
        <f>+'11+'!G210</f>
        <v>0</v>
      </c>
      <c r="H245" s="16">
        <f>+'11+'!H210</f>
        <v>0</v>
      </c>
      <c r="I245" s="18">
        <f t="shared" si="6"/>
        <v>0</v>
      </c>
      <c r="J245" s="16"/>
    </row>
    <row r="246" spans="1:10" ht="25.5" hidden="1">
      <c r="A246" s="21" t="str">
        <f>+'11+'!A211</f>
        <v>Основное мероприятие: "Развитие сельхоз предприятий"</v>
      </c>
      <c r="B246" s="17"/>
      <c r="C246" s="17" t="str">
        <f>+'11+'!C211</f>
        <v>04</v>
      </c>
      <c r="D246" s="17" t="str">
        <f>+'11+'!D211</f>
        <v>05</v>
      </c>
      <c r="E246" s="17" t="str">
        <f>+'11+'!E211</f>
        <v>04 1 01 00000</v>
      </c>
      <c r="F246" s="17"/>
      <c r="G246" s="16">
        <f>+'11+'!G211</f>
        <v>0</v>
      </c>
      <c r="H246" s="16">
        <f>+'11+'!H211</f>
        <v>0</v>
      </c>
      <c r="I246" s="18">
        <f t="shared" si="6"/>
        <v>0</v>
      </c>
      <c r="J246" s="16"/>
    </row>
    <row r="247" spans="1:10" ht="63.75" hidden="1">
      <c r="A247" s="21" t="str">
        <f>+'11+'!A212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247" s="17"/>
      <c r="C247" s="17" t="str">
        <f>+'11+'!C212</f>
        <v>04</v>
      </c>
      <c r="D247" s="17" t="str">
        <f>+'11+'!D212</f>
        <v>05</v>
      </c>
      <c r="E247" s="17" t="str">
        <f>+'11+'!E212</f>
        <v>04 1 01 72000</v>
      </c>
      <c r="F247" s="17"/>
      <c r="G247" s="16">
        <f>+'11+'!G212</f>
        <v>0</v>
      </c>
      <c r="H247" s="16">
        <f>+'11+'!H212</f>
        <v>0</v>
      </c>
      <c r="I247" s="18">
        <f t="shared" si="6"/>
        <v>0</v>
      </c>
      <c r="J247" s="16"/>
    </row>
    <row r="248" spans="1:10" ht="25.5" hidden="1">
      <c r="A248" s="21" t="str">
        <f>+'11+'!A213</f>
        <v>Закупка товаров, работ и услуг для государственных (муниципальных) нужд</v>
      </c>
      <c r="B248" s="17"/>
      <c r="C248" s="17" t="str">
        <f>+'11+'!C213</f>
        <v>04</v>
      </c>
      <c r="D248" s="17" t="str">
        <f>+'11+'!D213</f>
        <v>05</v>
      </c>
      <c r="E248" s="17" t="str">
        <f>+'11+'!E213</f>
        <v>04 1 01 72000</v>
      </c>
      <c r="F248" s="17">
        <f>+'11+'!F213</f>
        <v>200</v>
      </c>
      <c r="G248" s="16">
        <f>+'11+'!G213</f>
        <v>0</v>
      </c>
      <c r="H248" s="16">
        <f>+'11+'!H213</f>
        <v>0</v>
      </c>
      <c r="I248" s="18">
        <f t="shared" si="6"/>
        <v>0</v>
      </c>
      <c r="J248" s="16"/>
    </row>
    <row r="249" spans="1:10" ht="25.5" hidden="1">
      <c r="A249" s="21" t="str">
        <f>+'11+'!A214</f>
        <v>Иные закупки товаров, работ и услуг для государственных (муниципальных) нужд</v>
      </c>
      <c r="B249" s="17"/>
      <c r="C249" s="17" t="str">
        <f>+'11+'!C214</f>
        <v>04</v>
      </c>
      <c r="D249" s="17" t="str">
        <f>+'11+'!D214</f>
        <v>05</v>
      </c>
      <c r="E249" s="17" t="str">
        <f>+'11+'!E214</f>
        <v>04 1 01 72000</v>
      </c>
      <c r="F249" s="17">
        <f>+'11+'!F214</f>
        <v>240</v>
      </c>
      <c r="G249" s="16">
        <f>+'11+'!G214</f>
        <v>0</v>
      </c>
      <c r="H249" s="16">
        <f>+'11+'!H214</f>
        <v>0</v>
      </c>
      <c r="I249" s="18">
        <f t="shared" si="6"/>
        <v>0</v>
      </c>
      <c r="J249" s="16"/>
    </row>
    <row r="250" spans="1:10" ht="25.5" hidden="1">
      <c r="A250" s="21" t="str">
        <f>+'11+'!A215</f>
        <v>Прочая закупка товаров, работ и услуг для государственных (муниципальных) нужд</v>
      </c>
      <c r="B250" s="17"/>
      <c r="C250" s="17" t="str">
        <f>+'11+'!C215</f>
        <v>04</v>
      </c>
      <c r="D250" s="17" t="str">
        <f>+'11+'!D215</f>
        <v>05</v>
      </c>
      <c r="E250" s="17" t="str">
        <f>+'11+'!E215</f>
        <v>04 1 01 72000</v>
      </c>
      <c r="F250" s="17">
        <f>+'11+'!F215</f>
        <v>244</v>
      </c>
      <c r="I250" s="18">
        <f t="shared" si="6"/>
        <v>0</v>
      </c>
      <c r="J250" s="16"/>
    </row>
    <row r="251" spans="1:10" hidden="1">
      <c r="A251" s="21" t="str">
        <f>+'11+'!A216</f>
        <v>Иные бюджетные ассигнования</v>
      </c>
      <c r="B251" s="17"/>
      <c r="C251" s="17" t="str">
        <f>+'11+'!C216</f>
        <v>04</v>
      </c>
      <c r="D251" s="17" t="str">
        <f>+'11+'!D216</f>
        <v>05</v>
      </c>
      <c r="E251" s="17" t="str">
        <f>+'11+'!E216</f>
        <v>04 1 01 72000</v>
      </c>
      <c r="F251" s="17" t="str">
        <f>+'11+'!F216</f>
        <v>800</v>
      </c>
      <c r="G251" s="16">
        <f>+'11+'!G216</f>
        <v>0</v>
      </c>
      <c r="H251" s="16">
        <f>+'11+'!H216</f>
        <v>0</v>
      </c>
      <c r="I251" s="18">
        <f t="shared" si="6"/>
        <v>0</v>
      </c>
      <c r="J251" s="16"/>
    </row>
    <row r="252" spans="1:10" ht="51" hidden="1">
      <c r="A252" s="21" t="str">
        <f>+'11+'!A217</f>
        <v>Субсидии юридическим лицам (кроме коммерческих организаций), индивидуальным предпринимателям, физическим лицам</v>
      </c>
      <c r="B252" s="17"/>
      <c r="C252" s="17" t="str">
        <f>+'11+'!C217</f>
        <v>04</v>
      </c>
      <c r="D252" s="17" t="str">
        <f>+'11+'!D217</f>
        <v>05</v>
      </c>
      <c r="E252" s="17" t="str">
        <f>+'11+'!E217</f>
        <v>04 1 01 72000</v>
      </c>
      <c r="F252" s="17" t="str">
        <f>+'11+'!F217</f>
        <v>810</v>
      </c>
      <c r="G252" s="16">
        <f>+'11+'!G217</f>
        <v>0</v>
      </c>
      <c r="H252" s="16">
        <f>+'11+'!H217</f>
        <v>0</v>
      </c>
      <c r="I252" s="18">
        <f t="shared" si="6"/>
        <v>0</v>
      </c>
      <c r="J252" s="16"/>
    </row>
    <row r="253" spans="1:10" ht="63.75" hidden="1">
      <c r="A253" s="21" t="str">
        <f>+'11+'!A218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53" s="17"/>
      <c r="C253" s="17" t="str">
        <f>+'11+'!C218</f>
        <v>04</v>
      </c>
      <c r="D253" s="17" t="str">
        <f>+'11+'!D218</f>
        <v>05</v>
      </c>
      <c r="E253" s="17" t="str">
        <f>+'11+'!E218</f>
        <v>04 1 01 72000</v>
      </c>
      <c r="F253" s="17" t="str">
        <f>+'11+'!F218</f>
        <v>812</v>
      </c>
      <c r="G253" s="16">
        <f>+'11+'!G218</f>
        <v>0</v>
      </c>
      <c r="H253" s="16">
        <f>+'11+'!H218</f>
        <v>0</v>
      </c>
      <c r="I253" s="18">
        <f t="shared" ref="I253" si="7">+G253+H253</f>
        <v>0</v>
      </c>
      <c r="J253" s="16"/>
    </row>
    <row r="254" spans="1:10" ht="51">
      <c r="A254" s="21" t="str">
        <f>+'11+'!A219</f>
        <v>Подпрограмма "Реализация мероприятий по развитию сельского хозяйства и расшение рынка сельскохозяйственной продукции"</v>
      </c>
      <c r="B254" s="17"/>
      <c r="C254" s="17" t="str">
        <f>+'11+'!C219</f>
        <v>04</v>
      </c>
      <c r="D254" s="17" t="str">
        <f>+'11+'!D219</f>
        <v>05</v>
      </c>
      <c r="E254" s="17" t="str">
        <f>+'11+'!E219</f>
        <v>04 2 00 00000</v>
      </c>
      <c r="F254" s="17">
        <f>+'11+'!F219</f>
        <v>0</v>
      </c>
      <c r="G254" s="16">
        <f>+'11+'!G219</f>
        <v>342.7</v>
      </c>
      <c r="H254" s="16">
        <f>+'11+'!H219</f>
        <v>0</v>
      </c>
      <c r="I254" s="18">
        <f t="shared" si="6"/>
        <v>342.7</v>
      </c>
      <c r="J254" s="16"/>
    </row>
    <row r="255" spans="1:10" ht="25.5">
      <c r="A255" s="21" t="str">
        <f>+'11+'!A220</f>
        <v>Основное мероприятие: "Развитие сельхоз предприятий"</v>
      </c>
      <c r="B255" s="17"/>
      <c r="C255" s="17" t="str">
        <f>+'11+'!C220</f>
        <v>04</v>
      </c>
      <c r="D255" s="17" t="str">
        <f>+'11+'!D220</f>
        <v>05</v>
      </c>
      <c r="E255" s="17" t="str">
        <f>+'11+'!E220</f>
        <v>04 2 01 00000</v>
      </c>
      <c r="F255" s="17">
        <f>+'11+'!F220</f>
        <v>0</v>
      </c>
      <c r="G255" s="16">
        <f>+'11+'!G220</f>
        <v>342.7</v>
      </c>
      <c r="H255" s="16">
        <f>+'11+'!H220</f>
        <v>0</v>
      </c>
      <c r="I255" s="18">
        <f t="shared" si="6"/>
        <v>342.7</v>
      </c>
      <c r="J255" s="16"/>
    </row>
    <row r="256" spans="1:10" ht="25.5">
      <c r="A256" s="21" t="str">
        <f>+'11+'!A221</f>
        <v>Закупка товаров, работ и услуг для государственных (муниципальных) нужд</v>
      </c>
      <c r="B256" s="17"/>
      <c r="C256" s="17" t="str">
        <f>+'11+'!C221</f>
        <v>04</v>
      </c>
      <c r="D256" s="17" t="str">
        <f>+'11+'!D221</f>
        <v>05</v>
      </c>
      <c r="E256" s="17" t="str">
        <f>+'11+'!E221</f>
        <v>04 2 01 70060</v>
      </c>
      <c r="F256" s="17">
        <f>+'11+'!F221</f>
        <v>200</v>
      </c>
      <c r="G256" s="16">
        <f>+'11+'!G221</f>
        <v>50</v>
      </c>
      <c r="H256" s="16">
        <f>+'11+'!H221</f>
        <v>0</v>
      </c>
      <c r="I256" s="18">
        <f t="shared" si="6"/>
        <v>50</v>
      </c>
      <c r="J256" s="16"/>
    </row>
    <row r="257" spans="1:10" ht="25.5">
      <c r="A257" s="21" t="str">
        <f>+'11+'!A222</f>
        <v>Иные закупки товаров, работ и услуг для государственных (муниципальных) нужд</v>
      </c>
      <c r="B257" s="17"/>
      <c r="C257" s="17" t="str">
        <f>+'11+'!C222</f>
        <v>04</v>
      </c>
      <c r="D257" s="17" t="str">
        <f>+'11+'!D222</f>
        <v>05</v>
      </c>
      <c r="E257" s="17" t="str">
        <f>+'11+'!E222</f>
        <v>04 2 01 70060</v>
      </c>
      <c r="F257" s="17">
        <f>+'11+'!F222</f>
        <v>240</v>
      </c>
      <c r="G257" s="16">
        <f>+'11+'!G222</f>
        <v>50</v>
      </c>
      <c r="H257" s="16">
        <f>+'11+'!H222</f>
        <v>0</v>
      </c>
      <c r="I257" s="18">
        <f t="shared" si="6"/>
        <v>50</v>
      </c>
      <c r="J257" s="16"/>
    </row>
    <row r="258" spans="1:10" ht="25.5">
      <c r="A258" s="21" t="str">
        <f>+'11+'!A223</f>
        <v>Прочая закупка товаров, работ и услуг для государственных (муниципальных) нужд</v>
      </c>
      <c r="B258" s="17"/>
      <c r="C258" s="17" t="str">
        <f>+'11+'!C223</f>
        <v>04</v>
      </c>
      <c r="D258" s="17" t="str">
        <f>+'11+'!D223</f>
        <v>05</v>
      </c>
      <c r="E258" s="17" t="str">
        <f>+'11+'!E223</f>
        <v>04 2 01 70060</v>
      </c>
      <c r="F258" s="17">
        <f>+'11+'!F223</f>
        <v>244</v>
      </c>
      <c r="G258" s="16">
        <f>+'11+'!G223</f>
        <v>50</v>
      </c>
      <c r="H258" s="16">
        <f>+'11+'!H223</f>
        <v>0</v>
      </c>
      <c r="I258" s="18">
        <f t="shared" si="6"/>
        <v>50</v>
      </c>
      <c r="J258" s="16"/>
    </row>
    <row r="259" spans="1:10">
      <c r="A259" s="21" t="str">
        <f>+'11+'!A224</f>
        <v>Иные бюджетные ассигнования</v>
      </c>
      <c r="B259" s="17"/>
      <c r="C259" s="17" t="str">
        <f>+'11+'!C224</f>
        <v>04</v>
      </c>
      <c r="D259" s="17" t="str">
        <f>+'11+'!D224</f>
        <v>05</v>
      </c>
      <c r="E259" s="17" t="str">
        <f>+'11+'!E224</f>
        <v>04 2 01 70060</v>
      </c>
      <c r="F259" s="17" t="str">
        <f>+'11+'!F224</f>
        <v>800</v>
      </c>
      <c r="G259" s="16">
        <f>+'11+'!G224</f>
        <v>292.7</v>
      </c>
      <c r="H259" s="16">
        <f>+'11+'!H224</f>
        <v>0</v>
      </c>
      <c r="I259" s="18">
        <f t="shared" si="6"/>
        <v>292.7</v>
      </c>
      <c r="J259" s="16"/>
    </row>
    <row r="260" spans="1:10" ht="51" hidden="1">
      <c r="A260" s="21" t="str">
        <f>+'11+'!A225</f>
        <v>Субсидии юридическим лицам (кроме коммерческих организаций), индивидуальным предпринимателям, физическим лицам</v>
      </c>
      <c r="B260" s="17"/>
      <c r="C260" s="17" t="str">
        <f>+'11+'!C225</f>
        <v>04</v>
      </c>
      <c r="D260" s="17" t="str">
        <f>+'11+'!D225</f>
        <v>05</v>
      </c>
      <c r="E260" s="17" t="str">
        <f>+'11+'!E225</f>
        <v>04 2 01 70060</v>
      </c>
      <c r="F260" s="17" t="str">
        <f>+'11+'!F225</f>
        <v>810</v>
      </c>
      <c r="G260" s="16">
        <f>+'11+'!G225</f>
        <v>0</v>
      </c>
      <c r="H260" s="16">
        <f>+'11+'!H225</f>
        <v>0</v>
      </c>
      <c r="I260" s="18">
        <f t="shared" si="6"/>
        <v>0</v>
      </c>
      <c r="J260" s="16"/>
    </row>
    <row r="261" spans="1:10" ht="63.75">
      <c r="A261" s="21" t="str">
        <f>+'11+'!A226</f>
        <v>Субсидии (гранты в форме субсидий)
на финансовое обеспечение затрат в связи с производством
(реализацией товаров), выполнением работ, оказанием услуг</v>
      </c>
      <c r="B261" s="21"/>
      <c r="C261" s="17" t="str">
        <f>+'11+'!C226</f>
        <v>04</v>
      </c>
      <c r="D261" s="17" t="str">
        <f>+'11+'!D226</f>
        <v>05</v>
      </c>
      <c r="E261" s="17" t="str">
        <f>+'11+'!E226</f>
        <v>04 2 01 70060</v>
      </c>
      <c r="F261" s="17" t="str">
        <f>+'11+'!F226</f>
        <v>812</v>
      </c>
      <c r="G261" s="17">
        <f>+'11+'!G226</f>
        <v>292.7</v>
      </c>
      <c r="H261" s="17">
        <f>+'11+'!H226</f>
        <v>0</v>
      </c>
      <c r="I261" s="17">
        <f>+'11+'!I226</f>
        <v>292.7</v>
      </c>
      <c r="J261" s="16"/>
    </row>
    <row r="262" spans="1:10">
      <c r="A262" s="21" t="str">
        <f>+'11+'!A544</f>
        <v>Дорожное хозяйство (дорожные фонды)</v>
      </c>
      <c r="B262" s="17"/>
      <c r="C262" s="17" t="str">
        <f>+'11+'!C544</f>
        <v>04</v>
      </c>
      <c r="D262" s="17" t="str">
        <f>+'11+'!D544</f>
        <v>09</v>
      </c>
      <c r="E262" s="17"/>
      <c r="F262" s="17"/>
      <c r="G262" s="17">
        <f>+G263</f>
        <v>469</v>
      </c>
      <c r="H262" s="17">
        <f t="shared" ref="H262:I262" si="8">+H263+H270</f>
        <v>0</v>
      </c>
      <c r="I262" s="17">
        <f t="shared" si="8"/>
        <v>869</v>
      </c>
      <c r="J262" s="16"/>
    </row>
    <row r="263" spans="1:10" ht="25.5">
      <c r="A263" s="21" t="str">
        <f>+'11+'!A545</f>
        <v>Программа "Содержание и развитие муниципального хозяйства"</v>
      </c>
      <c r="B263" s="17"/>
      <c r="C263" s="17" t="str">
        <f>+'11+'!C545</f>
        <v>04</v>
      </c>
      <c r="D263" s="17" t="str">
        <f>+'11+'!D545</f>
        <v>09</v>
      </c>
      <c r="E263" s="17" t="str">
        <f>+'11+'!E545</f>
        <v>03 0 00 00000</v>
      </c>
      <c r="F263" s="17"/>
      <c r="G263" s="17">
        <f>+G264</f>
        <v>469</v>
      </c>
      <c r="H263" s="16">
        <f>+'11+'!H545</f>
        <v>0</v>
      </c>
      <c r="I263" s="18">
        <f t="shared" si="6"/>
        <v>469</v>
      </c>
      <c r="J263" s="16"/>
    </row>
    <row r="264" spans="1:10" ht="25.5">
      <c r="A264" s="21" t="str">
        <f>+'11+'!A546</f>
        <v>Подпрограмма "Развитие транспортной системы"</v>
      </c>
      <c r="B264" s="17"/>
      <c r="C264" s="17" t="str">
        <f>+'11+'!C546</f>
        <v>04</v>
      </c>
      <c r="D264" s="17" t="str">
        <f>+'11+'!D546</f>
        <v>09</v>
      </c>
      <c r="E264" s="17" t="str">
        <f>+'11+'!E546</f>
        <v>03 2 00 00000</v>
      </c>
      <c r="F264" s="17"/>
      <c r="G264" s="17">
        <f>+G265</f>
        <v>469</v>
      </c>
      <c r="H264" s="16">
        <f>+'11+'!H546</f>
        <v>0</v>
      </c>
      <c r="I264" s="18">
        <f t="shared" si="6"/>
        <v>469</v>
      </c>
      <c r="J264" s="16"/>
    </row>
    <row r="265" spans="1:10" ht="38.25">
      <c r="A265" s="21" t="str">
        <f>+'11+'!A547</f>
        <v>Основное мероприятие: "Организация пассажирских перевозок на маршрутах регулярного сообщения"</v>
      </c>
      <c r="B265" s="17"/>
      <c r="C265" s="17" t="str">
        <f>+'11+'!C547</f>
        <v>04</v>
      </c>
      <c r="D265" s="17" t="str">
        <f>+'11+'!D547</f>
        <v>09</v>
      </c>
      <c r="E265" s="17" t="str">
        <f>+'11+'!E547</f>
        <v>03 2 01 00000</v>
      </c>
      <c r="F265" s="17"/>
      <c r="G265" s="17">
        <f>+G266</f>
        <v>469</v>
      </c>
      <c r="H265" s="16">
        <f>+'11+'!H547</f>
        <v>0</v>
      </c>
      <c r="I265" s="18">
        <f t="shared" si="6"/>
        <v>469</v>
      </c>
      <c r="J265" s="16"/>
    </row>
    <row r="266" spans="1:10" ht="63.75">
      <c r="A266" s="21" t="str">
        <f>+'11+'!A548</f>
        <v>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66" s="17"/>
      <c r="C266" s="17" t="str">
        <f>+'11+'!C548</f>
        <v>04</v>
      </c>
      <c r="D266" s="17" t="str">
        <f>+'11+'!D548</f>
        <v>09</v>
      </c>
      <c r="E266" s="17" t="str">
        <f>+'11+'!E548</f>
        <v>03 2 01  07505</v>
      </c>
      <c r="F266" s="17"/>
      <c r="G266" s="17">
        <f>+G267+G270</f>
        <v>469</v>
      </c>
      <c r="H266" s="16">
        <f>+'11+'!H548</f>
        <v>0</v>
      </c>
      <c r="I266" s="18">
        <f t="shared" si="6"/>
        <v>469</v>
      </c>
      <c r="J266" s="16"/>
    </row>
    <row r="267" spans="1:10" ht="25.5">
      <c r="A267" s="21" t="str">
        <f>+'11+'!A549</f>
        <v>Закупка товаров, работ и услуг для государственных (муниципальных) нужд</v>
      </c>
      <c r="B267" s="17"/>
      <c r="C267" s="17" t="str">
        <f>+'11+'!C549</f>
        <v>04</v>
      </c>
      <c r="D267" s="17" t="str">
        <f>+'11+'!D549</f>
        <v>09</v>
      </c>
      <c r="E267" s="17" t="str">
        <f>+'11+'!E549</f>
        <v>03 2 01  07505</v>
      </c>
      <c r="F267" s="17" t="str">
        <f>+'11+'!F549</f>
        <v>200</v>
      </c>
      <c r="G267" s="16">
        <f>+'11+'!G549</f>
        <v>69</v>
      </c>
      <c r="H267" s="16">
        <f>+'11+'!H549</f>
        <v>0</v>
      </c>
      <c r="I267" s="18">
        <f t="shared" si="6"/>
        <v>69</v>
      </c>
      <c r="J267" s="16"/>
    </row>
    <row r="268" spans="1:10" ht="25.5">
      <c r="A268" s="21" t="str">
        <f>+'11+'!A550</f>
        <v>Иные закупки товаров, работ и услуг для государственных (муниципальных) нужд</v>
      </c>
      <c r="B268" s="17"/>
      <c r="C268" s="17" t="str">
        <f>+'11+'!C550</f>
        <v>04</v>
      </c>
      <c r="D268" s="17" t="str">
        <f>+'11+'!D550</f>
        <v>09</v>
      </c>
      <c r="E268" s="17" t="str">
        <f>+'11+'!E550</f>
        <v>03 2 01  07505</v>
      </c>
      <c r="F268" s="17" t="str">
        <f>+'11+'!F550</f>
        <v>240</v>
      </c>
      <c r="G268" s="16">
        <f>+'11+'!G550</f>
        <v>69</v>
      </c>
      <c r="H268" s="16">
        <f>+'11+'!H550</f>
        <v>0</v>
      </c>
      <c r="I268" s="18">
        <f t="shared" si="6"/>
        <v>69</v>
      </c>
      <c r="J268" s="16"/>
    </row>
    <row r="269" spans="1:10" ht="25.5">
      <c r="A269" s="21" t="str">
        <f>+'11+'!A551</f>
        <v>Прочая закупка товаров, работ и услуг для государственных (муниципальных) нужд</v>
      </c>
      <c r="B269" s="17"/>
      <c r="C269" s="17" t="str">
        <f>+'11+'!C551</f>
        <v>04</v>
      </c>
      <c r="D269" s="17" t="str">
        <f>+'11+'!D551</f>
        <v>09</v>
      </c>
      <c r="E269" s="17" t="str">
        <f>+'11+'!E551</f>
        <v>03 2 01  07505</v>
      </c>
      <c r="F269" s="17" t="str">
        <f>+'11+'!F551</f>
        <v>244</v>
      </c>
      <c r="G269" s="16">
        <f>+'11+'!G551</f>
        <v>69</v>
      </c>
      <c r="H269" s="16">
        <f>+'11+'!H551</f>
        <v>0</v>
      </c>
      <c r="I269" s="18">
        <f t="shared" si="6"/>
        <v>69</v>
      </c>
      <c r="J269" s="16"/>
    </row>
    <row r="270" spans="1:10" ht="51">
      <c r="A270" s="21" t="str">
        <f>+'11+'!A678</f>
        <v>Субсидии на капитальный ремонт и ремонт автомобильных дорог общего пользования населенных пунктов за счет средств Дорожного фонда муниципального района</v>
      </c>
      <c r="B270" s="17"/>
      <c r="C270" s="17" t="str">
        <f>+'11+'!C678</f>
        <v>04</v>
      </c>
      <c r="D270" s="17" t="str">
        <f>+'11+'!D678</f>
        <v>09</v>
      </c>
      <c r="E270" s="17" t="str">
        <f>+'11+'!E678</f>
        <v>770 00  075 05</v>
      </c>
      <c r="F270" s="17">
        <f>+'11+'!F678</f>
        <v>0</v>
      </c>
      <c r="G270" s="17">
        <f>+'11+'!G678</f>
        <v>400</v>
      </c>
      <c r="H270" s="17">
        <f>+'11+'!H678</f>
        <v>0</v>
      </c>
      <c r="I270" s="17">
        <f>+'11+'!I678</f>
        <v>400</v>
      </c>
      <c r="J270" s="16"/>
    </row>
    <row r="271" spans="1:10">
      <c r="A271" s="21" t="str">
        <f>+'11+'!A679</f>
        <v>Межбюджетные трансферты</v>
      </c>
      <c r="B271" s="17"/>
      <c r="C271" s="17" t="str">
        <f>+'11+'!C679</f>
        <v>04</v>
      </c>
      <c r="D271" s="17" t="str">
        <f>+'11+'!D679</f>
        <v>09</v>
      </c>
      <c r="E271" s="17" t="str">
        <f>+'11+'!E679</f>
        <v>770 00  075 05</v>
      </c>
      <c r="F271" s="17" t="str">
        <f>+'11+'!F679</f>
        <v>500</v>
      </c>
      <c r="G271" s="17">
        <f>+'11+'!G679</f>
        <v>400</v>
      </c>
      <c r="H271" s="17">
        <f>+'11+'!H679</f>
        <v>0</v>
      </c>
      <c r="I271" s="17">
        <f>+'11+'!I679</f>
        <v>400</v>
      </c>
      <c r="J271" s="16"/>
    </row>
    <row r="272" spans="1:10">
      <c r="A272" s="21" t="str">
        <f>+'11+'!A680</f>
        <v>Иные межбюджетные трансферты</v>
      </c>
      <c r="B272" s="17"/>
      <c r="C272" s="17" t="str">
        <f>+'11+'!C680</f>
        <v>04</v>
      </c>
      <c r="D272" s="17" t="str">
        <f>+'11+'!D680</f>
        <v>09</v>
      </c>
      <c r="E272" s="17" t="str">
        <f>+'11+'!E680</f>
        <v>770 00  075 05</v>
      </c>
      <c r="F272" s="17" t="str">
        <f>+'11+'!F680</f>
        <v>540</v>
      </c>
      <c r="G272" s="17">
        <f>+'11+'!G680</f>
        <v>400</v>
      </c>
      <c r="H272" s="17">
        <f>+'11+'!H680</f>
        <v>0</v>
      </c>
      <c r="I272" s="17">
        <f>+'11+'!I680</f>
        <v>400</v>
      </c>
      <c r="J272" s="16"/>
    </row>
    <row r="273" spans="1:10" ht="63.75" hidden="1">
      <c r="A273" s="17" t="str">
        <f>+'11+'!A681</f>
        <v>Субсидии на строительство, модернизация, ремонт и содержание автомобильных дорог общего пользования, в том числе дорог в поселениях (за исключением дорог федерального значения)</v>
      </c>
      <c r="B273" s="17"/>
      <c r="C273" s="17" t="str">
        <f>+'11+'!C681</f>
        <v>04</v>
      </c>
      <c r="D273" s="17" t="str">
        <f>+'11+'!D681</f>
        <v>09</v>
      </c>
      <c r="E273" s="17" t="str">
        <f>+'11+'!E681</f>
        <v>770 00  075 05</v>
      </c>
      <c r="F273" s="17" t="str">
        <f>+'11+'!F681</f>
        <v>521</v>
      </c>
      <c r="G273" s="17">
        <f>+'11+'!G681</f>
        <v>0</v>
      </c>
      <c r="H273" s="17">
        <f>+'11+'!H681</f>
        <v>0</v>
      </c>
      <c r="I273" s="17">
        <f>+'11+'!I681</f>
        <v>0</v>
      </c>
      <c r="J273" s="16"/>
    </row>
    <row r="274" spans="1:10" ht="25.5">
      <c r="A274" s="21" t="str">
        <f>+'11+'!A552</f>
        <v xml:space="preserve">Другие вопросы в области национальной экономики </v>
      </c>
      <c r="B274" s="17"/>
      <c r="C274" s="17" t="str">
        <f>+'11+'!C552</f>
        <v>04</v>
      </c>
      <c r="D274" s="17" t="str">
        <f>+'11+'!D552</f>
        <v>12</v>
      </c>
      <c r="E274" s="17"/>
      <c r="F274" s="17"/>
      <c r="G274" s="18">
        <f>+'11+'!G552+G285</f>
        <v>398.37</v>
      </c>
      <c r="H274" s="18">
        <f>+'11+'!H552+H285</f>
        <v>0</v>
      </c>
      <c r="I274" s="18">
        <f t="shared" si="6"/>
        <v>398.37</v>
      </c>
      <c r="J274" s="16"/>
    </row>
    <row r="275" spans="1:10" ht="63.75">
      <c r="A275" s="21" t="str">
        <f>+'11+'!A553</f>
        <v>Программа "Развитие земельно-имущественных отношений и градостроительства на территории Овюрского кожууна Республики Тыва на 2016 - 2018 годы"</v>
      </c>
      <c r="B275" s="17"/>
      <c r="C275" s="17" t="str">
        <f>+'11+'!C553</f>
        <v>04</v>
      </c>
      <c r="D275" s="17" t="str">
        <f>+'11+'!D553</f>
        <v>12</v>
      </c>
      <c r="E275" s="17" t="str">
        <f>+'11+'!E553</f>
        <v>10 0 00 00000</v>
      </c>
      <c r="F275" s="17"/>
      <c r="G275" s="16">
        <f>+'11+'!G553</f>
        <v>190</v>
      </c>
      <c r="H275" s="16">
        <f>+'11+'!H553</f>
        <v>0</v>
      </c>
      <c r="I275" s="18">
        <f t="shared" si="6"/>
        <v>190</v>
      </c>
      <c r="J275" s="16"/>
    </row>
    <row r="276" spans="1:10" ht="25.5">
      <c r="A276" s="21" t="str">
        <f>+'11+'!A554</f>
        <v>Подпрограмма "Развитие землеустройства и градостроительства</v>
      </c>
      <c r="B276" s="17"/>
      <c r="C276" s="17" t="str">
        <f>+'11+'!C554</f>
        <v>04</v>
      </c>
      <c r="D276" s="17" t="str">
        <f>+'11+'!D554</f>
        <v>12</v>
      </c>
      <c r="E276" s="17" t="str">
        <f>+'11+'!E554</f>
        <v>10 1 00 00000</v>
      </c>
      <c r="F276" s="17"/>
      <c r="G276" s="16">
        <f>+'11+'!G554</f>
        <v>190</v>
      </c>
      <c r="H276" s="16">
        <f>+'11+'!H554</f>
        <v>0</v>
      </c>
      <c r="I276" s="18">
        <f t="shared" si="6"/>
        <v>190</v>
      </c>
      <c r="J276" s="16"/>
    </row>
    <row r="277" spans="1:10" ht="25.5">
      <c r="A277" s="21" t="str">
        <f>+'11+'!A555</f>
        <v>Основное мероприятие: "Реализация градостроительной деятельности"</v>
      </c>
      <c r="B277" s="17"/>
      <c r="C277" s="17" t="str">
        <f>+'11+'!C555</f>
        <v>04</v>
      </c>
      <c r="D277" s="17" t="str">
        <f>+'11+'!D555</f>
        <v>12</v>
      </c>
      <c r="E277" s="17" t="str">
        <f>+'11+'!E555</f>
        <v>10 1 01 00000</v>
      </c>
      <c r="F277" s="17"/>
      <c r="G277" s="16">
        <f>+'11+'!G555</f>
        <v>190</v>
      </c>
      <c r="H277" s="16">
        <f>+'11+'!H555</f>
        <v>0</v>
      </c>
      <c r="I277" s="18">
        <f t="shared" si="6"/>
        <v>190</v>
      </c>
      <c r="J277" s="16"/>
    </row>
    <row r="278" spans="1:10" ht="25.5">
      <c r="A278" s="21" t="str">
        <f>+'11+'!A556</f>
        <v>Мероприятия по подготовке документов территориального планирования</v>
      </c>
      <c r="B278" s="17"/>
      <c r="C278" s="17" t="str">
        <f>+'11+'!C556</f>
        <v>04</v>
      </c>
      <c r="D278" s="17" t="str">
        <f>+'11+'!D556</f>
        <v>12</v>
      </c>
      <c r="E278" s="17" t="str">
        <f>+'11+'!E556</f>
        <v>10 1 01 75030</v>
      </c>
      <c r="F278" s="17"/>
      <c r="G278" s="16">
        <f>+'11+'!G556</f>
        <v>190</v>
      </c>
      <c r="H278" s="16">
        <f>+'11+'!H556</f>
        <v>0</v>
      </c>
      <c r="I278" s="18">
        <f t="shared" si="6"/>
        <v>190</v>
      </c>
      <c r="J278" s="16"/>
    </row>
    <row r="279" spans="1:10" ht="25.5">
      <c r="A279" s="21" t="str">
        <f>+'11+'!A557</f>
        <v>Закупка товаров, работ и услуг для государственных (муниципальных) нужд</v>
      </c>
      <c r="B279" s="17"/>
      <c r="C279" s="17" t="str">
        <f>+'11+'!C557</f>
        <v>04</v>
      </c>
      <c r="D279" s="17" t="str">
        <f>+'11+'!D557</f>
        <v>12</v>
      </c>
      <c r="E279" s="17" t="str">
        <f>+'11+'!E557</f>
        <v>10 1 01 75030</v>
      </c>
      <c r="F279" s="17" t="str">
        <f>+'11+'!F557</f>
        <v>200</v>
      </c>
      <c r="G279" s="16">
        <f>+'11+'!G557</f>
        <v>190</v>
      </c>
      <c r="H279" s="16">
        <f>+'11+'!H557</f>
        <v>0</v>
      </c>
      <c r="I279" s="18">
        <f t="shared" si="6"/>
        <v>190</v>
      </c>
      <c r="J279" s="16"/>
    </row>
    <row r="280" spans="1:10" ht="25.5">
      <c r="A280" s="21" t="str">
        <f>+'11+'!A558</f>
        <v>Иные закупки товаров, работ и услуг для государственных (муниципальных) нужд</v>
      </c>
      <c r="B280" s="17"/>
      <c r="C280" s="17" t="str">
        <f>+'11+'!C558</f>
        <v>04</v>
      </c>
      <c r="D280" s="17" t="str">
        <f>+'11+'!D558</f>
        <v>12</v>
      </c>
      <c r="E280" s="17" t="str">
        <f>+'11+'!E558</f>
        <v>10 1 01 75030</v>
      </c>
      <c r="F280" s="17" t="str">
        <f>+'11+'!F558</f>
        <v>240</v>
      </c>
      <c r="G280" s="16">
        <f>+'11+'!G558</f>
        <v>190</v>
      </c>
      <c r="H280" s="16">
        <f>+'11+'!H558</f>
        <v>0</v>
      </c>
      <c r="I280" s="18">
        <f t="shared" si="6"/>
        <v>190</v>
      </c>
      <c r="J280" s="16"/>
    </row>
    <row r="281" spans="1:10" ht="25.5">
      <c r="A281" s="21" t="str">
        <f>+'11+'!A559</f>
        <v>Прочая закупка товаров, работ и услуг для государственных (муниципальных) нужд</v>
      </c>
      <c r="B281" s="17"/>
      <c r="C281" s="17" t="str">
        <f>+'11+'!C559</f>
        <v>04</v>
      </c>
      <c r="D281" s="17" t="str">
        <f>+'11+'!D559</f>
        <v>12</v>
      </c>
      <c r="E281" s="17" t="str">
        <f>+'11+'!E559</f>
        <v>10 1 01 75030</v>
      </c>
      <c r="F281" s="17" t="str">
        <f>+'11+'!F559</f>
        <v>244</v>
      </c>
      <c r="G281" s="16">
        <f>+'11+'!G559</f>
        <v>190</v>
      </c>
      <c r="H281" s="16">
        <f>+'11+'!H559</f>
        <v>0</v>
      </c>
      <c r="I281" s="18">
        <f t="shared" si="6"/>
        <v>190</v>
      </c>
      <c r="J281" s="16"/>
    </row>
    <row r="282" spans="1:10" hidden="1">
      <c r="A282" s="21" t="str">
        <f>+'11+'!A560</f>
        <v>Иные бюджетные ассигнования</v>
      </c>
      <c r="B282" s="21"/>
      <c r="C282" s="17" t="str">
        <f>+'11+'!C560</f>
        <v>04</v>
      </c>
      <c r="D282" s="17" t="str">
        <f>+'11+'!D560</f>
        <v>12</v>
      </c>
      <c r="E282" s="17" t="str">
        <f>+'11+'!E560</f>
        <v>10 1 01 75030</v>
      </c>
      <c r="F282" s="17" t="str">
        <f>+'11+'!F560</f>
        <v>800</v>
      </c>
      <c r="G282" s="17">
        <f>+'11+'!G560</f>
        <v>0</v>
      </c>
      <c r="H282" s="17">
        <f>+'11+'!H560</f>
        <v>0</v>
      </c>
      <c r="I282" s="17">
        <f>+'11+'!I560</f>
        <v>0</v>
      </c>
      <c r="J282" s="16"/>
    </row>
    <row r="283" spans="1:10" hidden="1">
      <c r="A283" s="21" t="str">
        <f>+'11+'!A561</f>
        <v>Исполнение судебных актов</v>
      </c>
      <c r="B283" s="21"/>
      <c r="C283" s="17" t="str">
        <f>+'11+'!C561</f>
        <v>04</v>
      </c>
      <c r="D283" s="17" t="str">
        <f>+'11+'!D561</f>
        <v>12</v>
      </c>
      <c r="E283" s="17" t="str">
        <f>+'11+'!E561</f>
        <v>10 1 01 75030</v>
      </c>
      <c r="F283" s="17" t="str">
        <f>+'11+'!F561</f>
        <v>830</v>
      </c>
      <c r="G283" s="17">
        <f>+'11+'!G561</f>
        <v>0</v>
      </c>
      <c r="H283" s="17">
        <f>+'11+'!H561</f>
        <v>0</v>
      </c>
      <c r="I283" s="17">
        <f>+'11+'!I561</f>
        <v>0</v>
      </c>
      <c r="J283" s="16"/>
    </row>
    <row r="284" spans="1:10" ht="51" hidden="1">
      <c r="A284" s="21" t="str">
        <f>+'11+'!A562</f>
        <v xml:space="preserve"> Исполнение судебных актов Российской Федерации
и мировых соглашений по возмещению причиненного вреда</v>
      </c>
      <c r="B284" s="21"/>
      <c r="C284" s="17" t="str">
        <f>+'11+'!C562</f>
        <v>04</v>
      </c>
      <c r="D284" s="17" t="str">
        <f>+'11+'!D562</f>
        <v>12</v>
      </c>
      <c r="E284" s="17" t="str">
        <f>+'11+'!E562</f>
        <v>10 1 01 75030</v>
      </c>
      <c r="F284" s="17" t="str">
        <f>+'11+'!F562</f>
        <v>831</v>
      </c>
      <c r="G284" s="17">
        <f>+'11+'!G562</f>
        <v>0</v>
      </c>
      <c r="H284" s="17">
        <f>+'11+'!H562</f>
        <v>0</v>
      </c>
      <c r="I284" s="17">
        <f>+'11+'!I562</f>
        <v>0</v>
      </c>
      <c r="J284" s="16"/>
    </row>
    <row r="285" spans="1:10" ht="25.5">
      <c r="A285" s="21" t="str">
        <f>+'11+'!A228</f>
        <v>Учреждения по обеспечению хозяйственного обслуживания</v>
      </c>
      <c r="B285" s="17"/>
      <c r="C285" s="17" t="str">
        <f>+'11+'!C228</f>
        <v>04</v>
      </c>
      <c r="D285" s="17" t="str">
        <f>+'11+'!D228</f>
        <v>12</v>
      </c>
      <c r="E285" s="17" t="str">
        <f>+'11+'!E228</f>
        <v>77 0 00 00000</v>
      </c>
      <c r="F285" s="17"/>
      <c r="G285" s="16">
        <f>+'11+'!G228</f>
        <v>208.37</v>
      </c>
      <c r="H285" s="16">
        <f>+'11+'!H228</f>
        <v>0</v>
      </c>
      <c r="I285" s="18">
        <f t="shared" si="6"/>
        <v>208.37</v>
      </c>
      <c r="J285" s="16"/>
    </row>
    <row r="286" spans="1:10" ht="25.5">
      <c r="A286" s="21" t="str">
        <f>+'11+'!A229</f>
        <v>Учреждения по обеспечению хозяйственного обслуживания</v>
      </c>
      <c r="B286" s="17"/>
      <c r="C286" s="17" t="str">
        <f>+'11+'!C229</f>
        <v>04</v>
      </c>
      <c r="D286" s="17" t="str">
        <f>+'11+'!D229</f>
        <v>12</v>
      </c>
      <c r="E286" s="17" t="str">
        <f>+'11+'!E229</f>
        <v>77 0 93 19000</v>
      </c>
      <c r="F286" s="17"/>
      <c r="G286" s="16">
        <f>+'11+'!G229</f>
        <v>208.37</v>
      </c>
      <c r="H286" s="16">
        <f>+'11+'!H229</f>
        <v>0</v>
      </c>
      <c r="I286" s="18">
        <f t="shared" si="6"/>
        <v>208.37</v>
      </c>
      <c r="J286" s="16"/>
    </row>
    <row r="287" spans="1:10" ht="25.5">
      <c r="A287" s="21" t="str">
        <f>+'11+'!A230</f>
        <v>Обеспечение деятельности подведоственных учреждений</v>
      </c>
      <c r="B287" s="17"/>
      <c r="C287" s="17" t="str">
        <f>+'11+'!C230</f>
        <v>04</v>
      </c>
      <c r="D287" s="17" t="str">
        <f>+'11+'!D230</f>
        <v>12</v>
      </c>
      <c r="E287" s="17" t="str">
        <f>+'11+'!E230</f>
        <v>77 0 93 19000</v>
      </c>
      <c r="F287" s="17"/>
      <c r="G287" s="16">
        <f>+'11+'!G230</f>
        <v>208.37</v>
      </c>
      <c r="H287" s="16">
        <f>+'11+'!H230</f>
        <v>0</v>
      </c>
      <c r="I287" s="18">
        <f t="shared" si="6"/>
        <v>208.37</v>
      </c>
      <c r="J287" s="16"/>
    </row>
    <row r="288" spans="1:10" ht="76.5">
      <c r="A288" s="21" t="str">
        <f>+'11+'!A231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88" s="17"/>
      <c r="C288" s="17" t="str">
        <f>+'11+'!C231</f>
        <v>04</v>
      </c>
      <c r="D288" s="17" t="str">
        <f>+'11+'!D231</f>
        <v>12</v>
      </c>
      <c r="E288" s="17" t="str">
        <f>+'11+'!E231</f>
        <v>77 0 93 19000</v>
      </c>
      <c r="F288" s="17" t="str">
        <f>+'11+'!F231</f>
        <v>100</v>
      </c>
      <c r="G288" s="16">
        <f>+'11+'!G231</f>
        <v>208.37</v>
      </c>
      <c r="H288" s="16">
        <f>+'11+'!H231</f>
        <v>0</v>
      </c>
      <c r="I288" s="18">
        <f t="shared" si="6"/>
        <v>208.37</v>
      </c>
      <c r="J288" s="16"/>
    </row>
    <row r="289" spans="1:10" ht="25.5">
      <c r="A289" s="21" t="str">
        <f>+'11+'!A232</f>
        <v>Расходы на выплаты персоналу государственных (муниципальных) органов</v>
      </c>
      <c r="B289" s="17"/>
      <c r="C289" s="17" t="str">
        <f>+'11+'!C232</f>
        <v>04</v>
      </c>
      <c r="D289" s="17" t="str">
        <f>+'11+'!D232</f>
        <v>12</v>
      </c>
      <c r="E289" s="17" t="str">
        <f>+'11+'!E232</f>
        <v>77 0 93 19000</v>
      </c>
      <c r="F289" s="17" t="str">
        <f>+'11+'!F232</f>
        <v>120</v>
      </c>
      <c r="G289" s="16">
        <f>+'11+'!G232</f>
        <v>208.37</v>
      </c>
      <c r="H289" s="16">
        <f>+'11+'!H232</f>
        <v>0</v>
      </c>
      <c r="I289" s="18">
        <f t="shared" si="6"/>
        <v>208.37</v>
      </c>
      <c r="J289" s="16"/>
    </row>
    <row r="290" spans="1:10">
      <c r="A290" s="21" t="str">
        <f>+'11+'!A233</f>
        <v>Фонд оплаты труда и страховые взносы</v>
      </c>
      <c r="B290" s="17"/>
      <c r="C290" s="17" t="str">
        <f>+'11+'!C233</f>
        <v>04</v>
      </c>
      <c r="D290" s="17" t="str">
        <f>+'11+'!D233</f>
        <v>12</v>
      </c>
      <c r="E290" s="17" t="str">
        <f>+'11+'!E233</f>
        <v>77 0 93 19000</v>
      </c>
      <c r="F290" s="17" t="str">
        <f>+'11+'!F233</f>
        <v>121</v>
      </c>
      <c r="G290" s="16">
        <f>+'11+'!G233</f>
        <v>160.04</v>
      </c>
      <c r="H290" s="16">
        <f>+'11+'!H233</f>
        <v>0</v>
      </c>
      <c r="I290" s="18">
        <f t="shared" si="6"/>
        <v>160.04</v>
      </c>
      <c r="J290" s="16"/>
    </row>
    <row r="291" spans="1:10" ht="25.5" hidden="1">
      <c r="A291" s="21" t="str">
        <f>+'11+'!A234</f>
        <v>Иные выплаты персоналу, за исключением фонда оплаты труда</v>
      </c>
      <c r="B291" s="17"/>
      <c r="C291" s="17" t="str">
        <f>+'11+'!C234</f>
        <v>04</v>
      </c>
      <c r="D291" s="17" t="str">
        <f>+'11+'!D234</f>
        <v>12</v>
      </c>
      <c r="E291" s="17" t="str">
        <f>+'11+'!E234</f>
        <v>77 0 93 19000</v>
      </c>
      <c r="F291" s="17" t="str">
        <f>+'11+'!F234</f>
        <v>122</v>
      </c>
      <c r="G291" s="16">
        <f>+'11+'!G234</f>
        <v>0</v>
      </c>
      <c r="H291" s="16">
        <f>+'11+'!H234</f>
        <v>0</v>
      </c>
      <c r="I291" s="18">
        <f t="shared" si="6"/>
        <v>0</v>
      </c>
      <c r="J291" s="16"/>
    </row>
    <row r="292" spans="1:10" ht="51">
      <c r="A292" s="21" t="str">
        <f>+'11+'!A235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292" s="17"/>
      <c r="C292" s="17" t="str">
        <f>+'11+'!C235</f>
        <v>04</v>
      </c>
      <c r="D292" s="17" t="str">
        <f>+'11+'!D235</f>
        <v>12</v>
      </c>
      <c r="E292" s="17" t="str">
        <f>+'11+'!E235</f>
        <v>77 0 93 19000</v>
      </c>
      <c r="F292" s="17" t="str">
        <f>+'11+'!F235</f>
        <v>129</v>
      </c>
      <c r="G292" s="16">
        <f>+'11+'!G235</f>
        <v>48.33</v>
      </c>
      <c r="H292" s="16">
        <f>+'11+'!H235</f>
        <v>0</v>
      </c>
      <c r="I292" s="18">
        <f t="shared" si="6"/>
        <v>48.33</v>
      </c>
      <c r="J292" s="16"/>
    </row>
    <row r="293" spans="1:10">
      <c r="A293" s="21" t="str">
        <f>+'11+'!A563</f>
        <v>Жилищно-коммунальное хозяйство</v>
      </c>
      <c r="B293" s="17"/>
      <c r="C293" s="17" t="str">
        <f>+'11+'!C563</f>
        <v>05</v>
      </c>
      <c r="D293" s="17"/>
      <c r="E293" s="17"/>
      <c r="F293" s="17"/>
      <c r="G293" s="16">
        <f>+'11+'!G563</f>
        <v>649</v>
      </c>
      <c r="H293" s="16">
        <f>+'11+'!H563</f>
        <v>0</v>
      </c>
      <c r="I293" s="18">
        <f t="shared" si="6"/>
        <v>649</v>
      </c>
      <c r="J293" s="16"/>
    </row>
    <row r="294" spans="1:10">
      <c r="A294" s="21" t="str">
        <f>+'11+'!A564</f>
        <v>Благоустройство</v>
      </c>
      <c r="B294" s="17"/>
      <c r="C294" s="17" t="str">
        <f>+'11+'!C564</f>
        <v>05</v>
      </c>
      <c r="D294" s="17" t="str">
        <f>+'11+'!D564</f>
        <v>03</v>
      </c>
      <c r="E294" s="17"/>
      <c r="F294" s="17"/>
      <c r="G294" s="16">
        <f>+'11+'!G564</f>
        <v>649</v>
      </c>
      <c r="H294" s="16">
        <f>+'11+'!H564</f>
        <v>0</v>
      </c>
      <c r="I294" s="18">
        <f t="shared" si="6"/>
        <v>649</v>
      </c>
      <c r="J294" s="16"/>
    </row>
    <row r="295" spans="1:10" ht="25.5">
      <c r="A295" s="21" t="str">
        <f>+'11+'!A565</f>
        <v>Программа "Содержание и развитие муниципального хозяйства"</v>
      </c>
      <c r="B295" s="17"/>
      <c r="C295" s="17" t="str">
        <f>+'11+'!C565</f>
        <v>05</v>
      </c>
      <c r="D295" s="17" t="str">
        <f>+'11+'!D565</f>
        <v>03</v>
      </c>
      <c r="E295" s="17" t="str">
        <f>+'11+'!E565</f>
        <v>03 0 00 00000</v>
      </c>
      <c r="F295" s="17"/>
      <c r="G295" s="16">
        <f>+'11+'!G565</f>
        <v>649</v>
      </c>
      <c r="H295" s="16">
        <f>+'11+'!H565</f>
        <v>0</v>
      </c>
      <c r="I295" s="18">
        <f t="shared" si="6"/>
        <v>649</v>
      </c>
      <c r="J295" s="16"/>
    </row>
    <row r="296" spans="1:10">
      <c r="A296" s="21" t="str">
        <f>+'11+'!A566</f>
        <v>Подпрограмма "Благоустройство"</v>
      </c>
      <c r="B296" s="17"/>
      <c r="C296" s="17" t="str">
        <f>+'11+'!C566</f>
        <v>05</v>
      </c>
      <c r="D296" s="17" t="str">
        <f>+'11+'!D566</f>
        <v>03</v>
      </c>
      <c r="E296" s="17" t="str">
        <f>+'11+'!E566</f>
        <v>03 1 00 00000</v>
      </c>
      <c r="F296" s="17"/>
      <c r="G296" s="16">
        <f>+'11+'!G566</f>
        <v>649</v>
      </c>
      <c r="H296" s="16">
        <f>+'11+'!H566</f>
        <v>0</v>
      </c>
      <c r="I296" s="18">
        <f t="shared" si="6"/>
        <v>649</v>
      </c>
      <c r="J296" s="16"/>
    </row>
    <row r="297" spans="1:10" ht="25.5">
      <c r="A297" s="21" t="str">
        <f>+'11+'!A567</f>
        <v>Основное мероприятие: Благоустройство территории поселения</v>
      </c>
      <c r="B297" s="17"/>
      <c r="C297" s="17" t="str">
        <f>+'11+'!C567</f>
        <v>05</v>
      </c>
      <c r="D297" s="17" t="str">
        <f>+'11+'!D567</f>
        <v>03</v>
      </c>
      <c r="E297" s="17" t="str">
        <f>+'11+'!E567</f>
        <v>03 1 01 00000</v>
      </c>
      <c r="F297" s="17"/>
      <c r="G297" s="16">
        <f>+'11+'!G567</f>
        <v>649</v>
      </c>
      <c r="H297" s="16">
        <f>+'11+'!H567</f>
        <v>0</v>
      </c>
      <c r="I297" s="18">
        <f t="shared" si="6"/>
        <v>649</v>
      </c>
      <c r="J297" s="16"/>
    </row>
    <row r="298" spans="1:10">
      <c r="A298" s="21" t="str">
        <f>+'11+'!A568</f>
        <v>Благоустройство территории поселения</v>
      </c>
      <c r="B298" s="17"/>
      <c r="C298" s="17" t="str">
        <f>+'11+'!C568</f>
        <v>05</v>
      </c>
      <c r="D298" s="17" t="str">
        <f>+'11+'!D568</f>
        <v>03</v>
      </c>
      <c r="E298" s="17" t="str">
        <f>+'11+'!E568</f>
        <v>03 1 01 07011</v>
      </c>
      <c r="F298" s="17"/>
      <c r="G298" s="16">
        <f>+'11+'!G568</f>
        <v>649</v>
      </c>
      <c r="H298" s="16">
        <f>+'11+'!H568</f>
        <v>0</v>
      </c>
      <c r="I298" s="18">
        <f t="shared" si="6"/>
        <v>649</v>
      </c>
      <c r="J298" s="16"/>
    </row>
    <row r="299" spans="1:10" ht="25.5">
      <c r="A299" s="21" t="str">
        <f>+'11+'!A569</f>
        <v>Закупка товаров, работ и услуг для государственных (муниципальных) нужд</v>
      </c>
      <c r="B299" s="17"/>
      <c r="C299" s="17" t="str">
        <f>+'11+'!C569</f>
        <v>05</v>
      </c>
      <c r="D299" s="17" t="str">
        <f>+'11+'!D569</f>
        <v>03</v>
      </c>
      <c r="E299" s="17" t="str">
        <f>+'11+'!E569</f>
        <v>03 1 01 07011</v>
      </c>
      <c r="F299" s="17" t="str">
        <f>+'11+'!F569</f>
        <v>200</v>
      </c>
      <c r="G299" s="16">
        <f>+'11+'!G569</f>
        <v>649</v>
      </c>
      <c r="H299" s="16">
        <f>+'11+'!H569</f>
        <v>0</v>
      </c>
      <c r="I299" s="18">
        <f t="shared" si="6"/>
        <v>649</v>
      </c>
      <c r="J299" s="16"/>
    </row>
    <row r="300" spans="1:10" ht="25.5">
      <c r="A300" s="21" t="str">
        <f>+'11+'!A570</f>
        <v>Иные закупки товаров, работ и услуг для государственных (муниципальных) нужд</v>
      </c>
      <c r="B300" s="17"/>
      <c r="C300" s="17" t="str">
        <f>+'11+'!C570</f>
        <v>05</v>
      </c>
      <c r="D300" s="17" t="str">
        <f>+'11+'!D570</f>
        <v>03</v>
      </c>
      <c r="E300" s="17" t="str">
        <f>+'11+'!E570</f>
        <v>03 1 01 07011</v>
      </c>
      <c r="F300" s="17" t="str">
        <f>+'11+'!F570</f>
        <v>240</v>
      </c>
      <c r="G300" s="16">
        <f>+'11+'!G570</f>
        <v>649</v>
      </c>
      <c r="H300" s="16">
        <f>+'11+'!H570</f>
        <v>0</v>
      </c>
      <c r="I300" s="18">
        <f t="shared" si="6"/>
        <v>649</v>
      </c>
      <c r="J300" s="16"/>
    </row>
    <row r="301" spans="1:10" ht="25.5">
      <c r="A301" s="21" t="str">
        <f>+'11+'!A571</f>
        <v>Прочая закупка товаров, работ и услуг для государственных (муниципальных) нужд</v>
      </c>
      <c r="B301" s="17"/>
      <c r="C301" s="17" t="str">
        <f>+'11+'!C571</f>
        <v>05</v>
      </c>
      <c r="D301" s="17" t="str">
        <f>+'11+'!D571</f>
        <v>03</v>
      </c>
      <c r="E301" s="17" t="str">
        <f>+'11+'!E571</f>
        <v>03 1 01 07011</v>
      </c>
      <c r="F301" s="17" t="str">
        <f>+'11+'!F571</f>
        <v>244</v>
      </c>
      <c r="G301" s="16">
        <f>+'11+'!G571</f>
        <v>649</v>
      </c>
      <c r="H301" s="16">
        <f>+'11+'!H571</f>
        <v>0</v>
      </c>
      <c r="I301" s="18">
        <f t="shared" si="6"/>
        <v>649</v>
      </c>
      <c r="J301" s="16"/>
    </row>
    <row r="302" spans="1:10">
      <c r="A302" s="21" t="str">
        <f>+'11+'!A237</f>
        <v>Образование</v>
      </c>
      <c r="B302" s="17"/>
      <c r="C302" s="17" t="str">
        <f>+'11+'!C237</f>
        <v>07</v>
      </c>
      <c r="D302" s="17" t="str">
        <f>+'11+'!D237</f>
        <v xml:space="preserve">  </v>
      </c>
      <c r="E302" s="17" t="str">
        <f>+'11+'!E237</f>
        <v xml:space="preserve">         </v>
      </c>
      <c r="F302" s="17" t="str">
        <f>+'11+'!F237</f>
        <v xml:space="preserve">   </v>
      </c>
      <c r="G302" s="17">
        <f>+G303+G321+G352+G359+G364+G375</f>
        <v>260108.98</v>
      </c>
      <c r="H302" s="16">
        <f>+H303+H321+H352+H364+H375</f>
        <v>0</v>
      </c>
      <c r="I302" s="18">
        <f t="shared" ref="I302:I380" si="9">+G302+H302</f>
        <v>260108.98</v>
      </c>
      <c r="J302" s="16"/>
    </row>
    <row r="303" spans="1:10">
      <c r="A303" s="21" t="str">
        <f>+'11+'!A238</f>
        <v>Дошкольное образование</v>
      </c>
      <c r="C303" s="17" t="str">
        <f>+'11+'!C238</f>
        <v>07</v>
      </c>
      <c r="D303" s="17" t="str">
        <f>+'11+'!D238</f>
        <v>01</v>
      </c>
      <c r="E303" s="17" t="str">
        <f>+'11+'!E238</f>
        <v xml:space="preserve">         </v>
      </c>
      <c r="F303" s="17" t="str">
        <f>+'11+'!F238</f>
        <v xml:space="preserve">   </v>
      </c>
      <c r="G303" s="16">
        <f>+'11+'!G238</f>
        <v>68595.680000000008</v>
      </c>
      <c r="H303" s="16">
        <f>+'11+'!H238</f>
        <v>0</v>
      </c>
      <c r="I303" s="18">
        <f t="shared" si="9"/>
        <v>68595.680000000008</v>
      </c>
      <c r="J303" s="16"/>
    </row>
    <row r="304" spans="1:10" ht="25.5">
      <c r="A304" s="21" t="str">
        <f>+'11+'!A239</f>
        <v>Муниципальная программа "Развитие образования Овюрского кожууна"</v>
      </c>
      <c r="C304" s="17" t="str">
        <f>+'11+'!C239</f>
        <v>07</v>
      </c>
      <c r="D304" s="17" t="str">
        <f>+'11+'!D239</f>
        <v>01</v>
      </c>
      <c r="E304" s="17" t="str">
        <f>+'11+'!E239</f>
        <v xml:space="preserve">07 0 00 00000 </v>
      </c>
      <c r="F304" s="17"/>
      <c r="G304" s="16">
        <f>+'11+'!G239</f>
        <v>68595.680000000008</v>
      </c>
      <c r="H304" s="16">
        <f>+'11+'!H239</f>
        <v>0</v>
      </c>
      <c r="I304" s="18">
        <f t="shared" si="9"/>
        <v>68595.680000000008</v>
      </c>
    </row>
    <row r="305" spans="1:12" ht="25.5">
      <c r="A305" s="21" t="str">
        <f>+'11+'!A240</f>
        <v xml:space="preserve">Подпрограмма "Развитие дошкольного образования" </v>
      </c>
      <c r="C305" s="17" t="str">
        <f>+'11+'!C240</f>
        <v>07</v>
      </c>
      <c r="D305" s="17" t="str">
        <f>+'11+'!D240</f>
        <v>01</v>
      </c>
      <c r="E305" s="17" t="str">
        <f>+'11+'!E240</f>
        <v>07 1 00 00000</v>
      </c>
      <c r="F305" s="17"/>
      <c r="G305" s="16">
        <f>+'11+'!G240</f>
        <v>68595.680000000008</v>
      </c>
      <c r="H305" s="16">
        <f>+'11+'!H240</f>
        <v>0</v>
      </c>
      <c r="I305" s="18">
        <f t="shared" si="9"/>
        <v>68595.680000000008</v>
      </c>
      <c r="J305" s="17" t="s">
        <v>14</v>
      </c>
      <c r="K305" s="16">
        <f>+G306+G316+G323+G341+G353+G365+G377+G389+G565+G577</f>
        <v>264225.57999999996</v>
      </c>
      <c r="L305" s="16">
        <f>+H306+H316+H323+H341+H353+H365+H377+H389+H565+H577</f>
        <v>0</v>
      </c>
    </row>
    <row r="306" spans="1:12" ht="63.75">
      <c r="A306" s="21" t="str">
        <f>+'11+'!A241</f>
        <v>Основное мероприятие: Субсидии на оказание муниципальных услуг по предоставлению общедоступногои бесплатного дошкольного образования, осуществление присмотра и ухода за детьми</v>
      </c>
      <c r="C306" s="17" t="str">
        <f>+'11+'!C241</f>
        <v>07</v>
      </c>
      <c r="D306" s="17" t="str">
        <f>+'11+'!D241</f>
        <v>01</v>
      </c>
      <c r="E306" s="17" t="str">
        <f>+'11+'!E241</f>
        <v>07 1 01 00000</v>
      </c>
      <c r="F306" s="17"/>
      <c r="G306" s="16">
        <f>+'11+'!G241</f>
        <v>20470.680000000004</v>
      </c>
      <c r="H306" s="16">
        <f>+'11+'!H241</f>
        <v>0</v>
      </c>
      <c r="I306" s="18">
        <f t="shared" si="9"/>
        <v>20470.680000000004</v>
      </c>
      <c r="J306" s="17" t="s">
        <v>27</v>
      </c>
    </row>
    <row r="307" spans="1:12" ht="38.25">
      <c r="A307" s="21" t="str">
        <f>+'11+'!A242</f>
        <v xml:space="preserve">Обеспечение деятельности муниципальных учреждений (оказание услуг) - средства местного бюджета </v>
      </c>
      <c r="C307" s="17" t="str">
        <f>+'11+'!C242</f>
        <v>07</v>
      </c>
      <c r="D307" s="17" t="str">
        <f>+'11+'!D242</f>
        <v>01</v>
      </c>
      <c r="E307" s="17" t="str">
        <f>+'11+'!E242</f>
        <v>07 1 01 00059</v>
      </c>
      <c r="F307" s="17"/>
      <c r="G307" s="16">
        <f>+'11+'!G242</f>
        <v>20470.680000000004</v>
      </c>
      <c r="H307" s="16">
        <f>+'11+'!H242</f>
        <v>0</v>
      </c>
      <c r="I307" s="18">
        <f t="shared" si="9"/>
        <v>20470.680000000004</v>
      </c>
    </row>
    <row r="308" spans="1:12" ht="51">
      <c r="A308" s="21" t="str">
        <f>+'11+'!A243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08" s="17" t="str">
        <f>+'11+'!C243</f>
        <v>07</v>
      </c>
      <c r="D308" s="17" t="str">
        <f>+'11+'!D243</f>
        <v>01</v>
      </c>
      <c r="E308" s="17" t="str">
        <f>+'11+'!E243</f>
        <v>07 1 01 00059</v>
      </c>
      <c r="F308" s="17" t="str">
        <f>+'11+'!F243</f>
        <v>600</v>
      </c>
      <c r="G308" s="16">
        <f>+'11+'!G243</f>
        <v>20470.680000000004</v>
      </c>
      <c r="H308" s="16">
        <f>+'11+'!H243</f>
        <v>0</v>
      </c>
      <c r="I308" s="18">
        <f t="shared" si="9"/>
        <v>20470.680000000004</v>
      </c>
    </row>
    <row r="309" spans="1:12">
      <c r="A309" s="21" t="str">
        <f>+'11+'!A244</f>
        <v>Субсидии бюджетным учреждениям</v>
      </c>
      <c r="C309" s="17" t="str">
        <f>+'11+'!C244</f>
        <v>07</v>
      </c>
      <c r="D309" s="17" t="str">
        <f>+'11+'!D244</f>
        <v>01</v>
      </c>
      <c r="E309" s="17" t="str">
        <f>+'11+'!E244</f>
        <v>07 1 01 00059</v>
      </c>
      <c r="F309" s="17" t="str">
        <f>+'11+'!F244</f>
        <v>610</v>
      </c>
      <c r="G309" s="16">
        <f>+'11+'!G244</f>
        <v>20470.680000000004</v>
      </c>
      <c r="H309" s="16">
        <f>+'11+'!H244</f>
        <v>0</v>
      </c>
      <c r="I309" s="18">
        <f t="shared" si="9"/>
        <v>20470.680000000004</v>
      </c>
    </row>
    <row r="310" spans="1:12" ht="63.75">
      <c r="A310" s="21" t="str">
        <f>+'11+'!A245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10" s="17" t="str">
        <f>+'11+'!C245</f>
        <v>07</v>
      </c>
      <c r="D310" s="17" t="str">
        <f>+'11+'!D245</f>
        <v>01</v>
      </c>
      <c r="E310" s="17" t="str">
        <f>+'11+'!E245</f>
        <v>07 1 01 00059</v>
      </c>
      <c r="F310" s="17" t="str">
        <f>+'11+'!F245</f>
        <v>611</v>
      </c>
      <c r="G310" s="16">
        <f>+'11+'!G245</f>
        <v>20470.680000000004</v>
      </c>
      <c r="H310" s="16">
        <f>+'11+'!H245</f>
        <v>0</v>
      </c>
      <c r="I310" s="18">
        <f t="shared" si="9"/>
        <v>20470.680000000004</v>
      </c>
    </row>
    <row r="311" spans="1:12" ht="38.25" hidden="1">
      <c r="A311" s="21" t="str">
        <f>+'11+'!A246</f>
        <v xml:space="preserve">Обеспечение деятельности муниципальных учреждений (оказание услуг) - средства местного бюджета </v>
      </c>
      <c r="B311" s="21"/>
      <c r="C311" s="17" t="str">
        <f>+'11+'!C246</f>
        <v>07</v>
      </c>
      <c r="D311" s="17" t="str">
        <f>+'11+'!D246</f>
        <v>01</v>
      </c>
      <c r="E311" s="17" t="str">
        <f>+'11+'!E246</f>
        <v>07 1 01 L0270</v>
      </c>
      <c r="F311" s="17">
        <f>+'11+'!F246</f>
        <v>0</v>
      </c>
      <c r="G311" s="17">
        <f>+'11+'!G246</f>
        <v>0</v>
      </c>
      <c r="H311" s="17">
        <f>+'11+'!H246</f>
        <v>0</v>
      </c>
      <c r="I311" s="17">
        <f>+'11+'!I246</f>
        <v>0</v>
      </c>
    </row>
    <row r="312" spans="1:12" ht="49.5" hidden="1" customHeight="1">
      <c r="A312" s="21" t="str">
        <f>+'11+'!A247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12" s="21"/>
      <c r="C312" s="17" t="str">
        <f>+'11+'!C247</f>
        <v>07</v>
      </c>
      <c r="D312" s="17" t="str">
        <f>+'11+'!D247</f>
        <v>01</v>
      </c>
      <c r="E312" s="17" t="str">
        <f>+'11+'!E247</f>
        <v>07 1 01 L0270</v>
      </c>
      <c r="F312" s="17" t="str">
        <f>+'11+'!F247</f>
        <v>600</v>
      </c>
      <c r="G312" s="17">
        <f>+'11+'!G247</f>
        <v>0</v>
      </c>
      <c r="H312" s="17">
        <f>+'11+'!H247</f>
        <v>0</v>
      </c>
      <c r="I312" s="17">
        <f>+'11+'!I247</f>
        <v>0</v>
      </c>
    </row>
    <row r="313" spans="1:12" ht="24.75" hidden="1" customHeight="1">
      <c r="A313" s="21" t="str">
        <f>+'11+'!A248</f>
        <v>Субсидии бюджетным учреждениям</v>
      </c>
      <c r="B313" s="21"/>
      <c r="C313" s="17" t="str">
        <f>+'11+'!C248</f>
        <v>07</v>
      </c>
      <c r="D313" s="17" t="str">
        <f>+'11+'!D248</f>
        <v>01</v>
      </c>
      <c r="E313" s="17" t="str">
        <f>+'11+'!E248</f>
        <v>07 1 01 L0270</v>
      </c>
      <c r="F313" s="17" t="str">
        <f>+'11+'!F248</f>
        <v>610</v>
      </c>
      <c r="G313" s="17">
        <f>+'11+'!G248</f>
        <v>0</v>
      </c>
      <c r="H313" s="17">
        <f>+'11+'!H248</f>
        <v>0</v>
      </c>
      <c r="I313" s="17">
        <f>+'11+'!I248</f>
        <v>0</v>
      </c>
    </row>
    <row r="314" spans="1:12" ht="69.75" hidden="1" customHeight="1">
      <c r="A314" s="21" t="str">
        <f>+'11+'!A249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14" s="21"/>
      <c r="C314" s="17" t="str">
        <f>+'11+'!C249</f>
        <v>07</v>
      </c>
      <c r="D314" s="17" t="str">
        <f>+'11+'!D249</f>
        <v>01</v>
      </c>
      <c r="E314" s="17" t="str">
        <f>+'11+'!E249</f>
        <v>07 1 01 L0270</v>
      </c>
      <c r="F314" s="17" t="str">
        <f>+'11+'!F249</f>
        <v>611</v>
      </c>
      <c r="G314" s="17">
        <f>+'11+'!G249</f>
        <v>0</v>
      </c>
      <c r="H314" s="17">
        <f>+'11+'!H249</f>
        <v>0</v>
      </c>
      <c r="I314" s="17">
        <f>+'11+'!I249</f>
        <v>0</v>
      </c>
    </row>
    <row r="315" spans="1:12" ht="25.5" hidden="1">
      <c r="A315" s="21" t="str">
        <f>+'11+'!A250</f>
        <v>Субсидии бюджетным учреждениям на иные цели</v>
      </c>
      <c r="B315" s="21"/>
      <c r="C315" s="17" t="str">
        <f>+'11+'!C250</f>
        <v>07</v>
      </c>
      <c r="D315" s="17" t="str">
        <f>+'11+'!D250</f>
        <v>01</v>
      </c>
      <c r="E315" s="17" t="str">
        <f>+'11+'!E250</f>
        <v>07 1 01 L0270</v>
      </c>
      <c r="F315" s="17" t="str">
        <f>+'11+'!F250</f>
        <v>612</v>
      </c>
      <c r="G315" s="17">
        <f>+'11+'!G250</f>
        <v>0</v>
      </c>
      <c r="H315" s="17">
        <f>+'11+'!H250</f>
        <v>0</v>
      </c>
      <c r="I315" s="17">
        <f>+'11+'!I250</f>
        <v>0</v>
      </c>
    </row>
    <row r="316" spans="1:12" ht="63.75">
      <c r="A316" s="21" t="str">
        <f>+'11+'!A251</f>
        <v>Основное мероприятие Субвенции на финансовое обеспечение государственных гарантий на реализацию прав граждан на получение общедоступного и бесплатного дошкольного образования</v>
      </c>
      <c r="C316" s="17" t="str">
        <f>+'11+'!C251</f>
        <v>07</v>
      </c>
      <c r="D316" s="17" t="str">
        <f>+'11+'!D251</f>
        <v>01</v>
      </c>
      <c r="E316" s="17" t="str">
        <f>+'11+'!E251</f>
        <v>07 1 02 00000</v>
      </c>
      <c r="F316" s="17"/>
      <c r="G316" s="16">
        <f>+'11+'!G251</f>
        <v>48125</v>
      </c>
      <c r="H316" s="16">
        <f>+'11+'!H251</f>
        <v>0</v>
      </c>
      <c r="I316" s="18">
        <f t="shared" si="9"/>
        <v>48125</v>
      </c>
    </row>
    <row r="317" spans="1:12" ht="38.25">
      <c r="A317" s="21" t="str">
        <f>+'11+'!A252</f>
        <v xml:space="preserve">Обеспечение деятельности муниципальных тучреждений (оказание услуг) - средства республиканского бюджета </v>
      </c>
      <c r="C317" s="17" t="str">
        <f>+'11+'!C252</f>
        <v>07</v>
      </c>
      <c r="D317" s="17" t="str">
        <f>+'11+'!D252</f>
        <v>01</v>
      </c>
      <c r="E317" s="17" t="str">
        <f>+'11+'!E252</f>
        <v>07 1 02 76020</v>
      </c>
      <c r="F317" s="17"/>
      <c r="G317" s="16">
        <f>+'11+'!G252</f>
        <v>48125</v>
      </c>
      <c r="H317" s="16">
        <f>+'11+'!H252</f>
        <v>0</v>
      </c>
      <c r="I317" s="18">
        <f t="shared" si="9"/>
        <v>48125</v>
      </c>
    </row>
    <row r="318" spans="1:12" ht="51">
      <c r="A318" s="21" t="str">
        <f>+'11+'!A253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18" s="17" t="str">
        <f>+'11+'!C253</f>
        <v>07</v>
      </c>
      <c r="D318" s="17" t="str">
        <f>+'11+'!D253</f>
        <v>01</v>
      </c>
      <c r="E318" s="17" t="str">
        <f>+'11+'!E253</f>
        <v>07 1 02 76020</v>
      </c>
      <c r="F318" s="17" t="str">
        <f>+'11+'!F253</f>
        <v>600</v>
      </c>
      <c r="G318" s="16">
        <f>+'11+'!G253</f>
        <v>48125</v>
      </c>
      <c r="H318" s="16">
        <f>+'11+'!H253</f>
        <v>0</v>
      </c>
      <c r="I318" s="18">
        <f t="shared" si="9"/>
        <v>48125</v>
      </c>
    </row>
    <row r="319" spans="1:12">
      <c r="A319" s="21" t="str">
        <f>+'11+'!A254</f>
        <v>Субсидии бюджетным учреждениям</v>
      </c>
      <c r="C319" s="17" t="str">
        <f>+'11+'!C254</f>
        <v>07</v>
      </c>
      <c r="D319" s="17" t="str">
        <f>+'11+'!D254</f>
        <v>01</v>
      </c>
      <c r="E319" s="17" t="str">
        <f>+'11+'!E254</f>
        <v>07 1 02 76020</v>
      </c>
      <c r="F319" s="17" t="str">
        <f>+'11+'!F254</f>
        <v>610</v>
      </c>
      <c r="G319" s="16">
        <f>+'11+'!G254</f>
        <v>48125</v>
      </c>
      <c r="H319" s="16">
        <f>+'11+'!H254</f>
        <v>0</v>
      </c>
      <c r="I319" s="18">
        <f t="shared" si="9"/>
        <v>48125</v>
      </c>
    </row>
    <row r="320" spans="1:12" ht="63.75">
      <c r="A320" s="21" t="str">
        <f>+'11+'!A255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0" s="17" t="str">
        <f>+'11+'!C255</f>
        <v>07</v>
      </c>
      <c r="D320" s="17" t="str">
        <f>+'11+'!D255</f>
        <v>01</v>
      </c>
      <c r="E320" s="17" t="str">
        <f>+'11+'!E255</f>
        <v>07 1 02 76020</v>
      </c>
      <c r="F320" s="17" t="str">
        <f>+'11+'!F255</f>
        <v>611</v>
      </c>
      <c r="G320" s="16">
        <f>+'11+'!G255</f>
        <v>48125</v>
      </c>
      <c r="H320" s="16">
        <f>+'11+'!H255</f>
        <v>0</v>
      </c>
      <c r="I320" s="18">
        <f t="shared" si="9"/>
        <v>48125</v>
      </c>
    </row>
    <row r="321" spans="1:10">
      <c r="A321" s="21" t="str">
        <f>+'11+'!A256</f>
        <v>Общее образование</v>
      </c>
      <c r="C321" s="17" t="str">
        <f>+'11+'!C256</f>
        <v>07</v>
      </c>
      <c r="D321" s="17" t="str">
        <f>+'11+'!D256</f>
        <v>02</v>
      </c>
      <c r="E321" s="17"/>
      <c r="F321" s="17"/>
      <c r="G321" s="18">
        <f>+G322+G346</f>
        <v>156374.89000000001</v>
      </c>
      <c r="H321" s="18">
        <f>+H322+H346</f>
        <v>0</v>
      </c>
      <c r="I321" s="18">
        <f t="shared" si="9"/>
        <v>156374.89000000001</v>
      </c>
      <c r="J321" s="16"/>
    </row>
    <row r="322" spans="1:10" ht="25.5">
      <c r="A322" s="21" t="str">
        <f>+'11+'!A257</f>
        <v>подпрограмма "Развитие общего образования"</v>
      </c>
      <c r="C322" s="17" t="str">
        <f>+'11+'!C257</f>
        <v>07</v>
      </c>
      <c r="D322" s="17" t="str">
        <f>+'11+'!D257</f>
        <v>02</v>
      </c>
      <c r="E322" s="17" t="str">
        <f>+'11+'!E257</f>
        <v>07 2 00 00000</v>
      </c>
      <c r="F322" s="17"/>
      <c r="G322" s="18">
        <f>+G323+G341</f>
        <v>156374.89000000001</v>
      </c>
      <c r="H322" s="18">
        <f>+H323+H341</f>
        <v>0</v>
      </c>
      <c r="I322" s="18">
        <f t="shared" si="9"/>
        <v>156374.89000000001</v>
      </c>
    </row>
    <row r="323" spans="1:10" ht="51">
      <c r="A323" s="21" t="str">
        <f>+'11+'!A258</f>
        <v>Основное мероприятие "Субсидии на оказание муниципальных услуг по предоставлению общедоступного образования</v>
      </c>
      <c r="C323" s="17" t="str">
        <f>+'11+'!C258</f>
        <v>07</v>
      </c>
      <c r="D323" s="17" t="str">
        <f>+'11+'!D258</f>
        <v>02</v>
      </c>
      <c r="E323" s="17" t="str">
        <f>+'11+'!E258</f>
        <v>07 2 01 00000</v>
      </c>
      <c r="F323" s="17"/>
      <c r="G323" s="16">
        <f>+'11+'!G258</f>
        <v>156374.89000000001</v>
      </c>
      <c r="H323" s="16">
        <f>+'11+'!H258</f>
        <v>0</v>
      </c>
      <c r="I323" s="18">
        <f t="shared" si="9"/>
        <v>156374.89000000001</v>
      </c>
    </row>
    <row r="324" spans="1:10" ht="38.25">
      <c r="A324" s="21" t="str">
        <f>+'11+'!A259</f>
        <v xml:space="preserve">Обеспечение деятельности муниципальных учреждений (оказание услуг) - средства местного бюджета </v>
      </c>
      <c r="C324" s="17" t="str">
        <f>+'11+'!C259</f>
        <v>07</v>
      </c>
      <c r="D324" s="17" t="str">
        <f>+'11+'!D259</f>
        <v>02</v>
      </c>
      <c r="E324" s="17" t="str">
        <f>+'11+'!E259</f>
        <v>07 2 01 00059</v>
      </c>
      <c r="F324" s="17" t="str">
        <f>+'11+'!F259</f>
        <v xml:space="preserve">   </v>
      </c>
      <c r="G324" s="16">
        <f>+'11+'!G259</f>
        <v>17860.890000000003</v>
      </c>
      <c r="H324" s="16">
        <f>+'11+'!H259</f>
        <v>0</v>
      </c>
      <c r="I324" s="18">
        <f t="shared" si="9"/>
        <v>17860.890000000003</v>
      </c>
    </row>
    <row r="325" spans="1:10" ht="51">
      <c r="A325" s="21" t="str">
        <f>+'11+'!A260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25" s="17" t="str">
        <f>+'11+'!C260</f>
        <v>07</v>
      </c>
      <c r="D325" s="17" t="str">
        <f>+'11+'!D260</f>
        <v>02</v>
      </c>
      <c r="E325" s="17" t="str">
        <f>+'11+'!E260</f>
        <v>07 2 01 00059</v>
      </c>
      <c r="F325" s="17" t="str">
        <f>+'11+'!F260</f>
        <v>600</v>
      </c>
      <c r="G325" s="16">
        <f>+'11+'!G260</f>
        <v>16126.090000000002</v>
      </c>
      <c r="H325" s="16">
        <f>+'11+'!H260</f>
        <v>0</v>
      </c>
      <c r="I325" s="18">
        <f t="shared" si="9"/>
        <v>16126.090000000002</v>
      </c>
    </row>
    <row r="326" spans="1:10">
      <c r="A326" s="21" t="str">
        <f>+'11+'!A261</f>
        <v>Субсидии бюджетным учреждениям</v>
      </c>
      <c r="C326" s="17" t="str">
        <f>+'11+'!C261</f>
        <v>07</v>
      </c>
      <c r="D326" s="17" t="str">
        <f>+'11+'!D261</f>
        <v>02</v>
      </c>
      <c r="E326" s="17" t="str">
        <f>+'11+'!E261</f>
        <v>07 2 01 00059</v>
      </c>
      <c r="F326" s="17" t="str">
        <f>+'11+'!F261</f>
        <v>610</v>
      </c>
      <c r="G326" s="16">
        <f>+'11+'!G261</f>
        <v>16126.090000000002</v>
      </c>
      <c r="H326" s="16">
        <f>+'11+'!H261</f>
        <v>0</v>
      </c>
      <c r="I326" s="18">
        <f t="shared" si="9"/>
        <v>16126.090000000002</v>
      </c>
    </row>
    <row r="327" spans="1:10" ht="63.75">
      <c r="A327" s="21" t="str">
        <f>+'11+'!A262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27" s="17" t="str">
        <f>+'11+'!C262</f>
        <v>07</v>
      </c>
      <c r="D327" s="17" t="str">
        <f>+'11+'!D262</f>
        <v>02</v>
      </c>
      <c r="E327" s="17" t="str">
        <f>+'11+'!E262</f>
        <v>07 2 01 00059</v>
      </c>
      <c r="F327" s="17" t="str">
        <f>+'11+'!F262</f>
        <v>611</v>
      </c>
      <c r="G327" s="16">
        <f>+'11+'!G262</f>
        <v>16126.090000000002</v>
      </c>
      <c r="H327" s="16">
        <f>+'11+'!H262</f>
        <v>0</v>
      </c>
      <c r="I327" s="18">
        <f t="shared" si="9"/>
        <v>16126.090000000002</v>
      </c>
    </row>
    <row r="328" spans="1:10" ht="38.25">
      <c r="A328" s="21" t="str">
        <f>+'11+'!A271</f>
        <v xml:space="preserve">Обеспечение деятельности муниципальных учреждений (оказание услуг) - средства местного бюджета </v>
      </c>
      <c r="B328" s="21"/>
      <c r="C328" s="17" t="str">
        <f>+'11+'!C271</f>
        <v>07</v>
      </c>
      <c r="D328" s="17" t="str">
        <f>+'11+'!D271</f>
        <v>02</v>
      </c>
      <c r="E328" s="17" t="str">
        <f>+'11+'!E271</f>
        <v>07 2 01 L0970</v>
      </c>
      <c r="F328" s="17" t="str">
        <f>+'11+'!F271</f>
        <v xml:space="preserve">   </v>
      </c>
      <c r="G328" s="17">
        <f>+'11+'!G271</f>
        <v>1734.8</v>
      </c>
      <c r="H328" s="17">
        <f>+'11+'!H271</f>
        <v>0</v>
      </c>
      <c r="I328" s="17">
        <f>+'11+'!I271</f>
        <v>0</v>
      </c>
    </row>
    <row r="329" spans="1:10" ht="51">
      <c r="A329" s="21" t="str">
        <f>+'11+'!A272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329" s="21"/>
      <c r="C329" s="17" t="str">
        <f>+'11+'!C272</f>
        <v>07</v>
      </c>
      <c r="D329" s="17" t="str">
        <f>+'11+'!D272</f>
        <v>02</v>
      </c>
      <c r="E329" s="17" t="str">
        <f>+'11+'!E272</f>
        <v>07 2 01 L0970</v>
      </c>
      <c r="F329" s="17" t="str">
        <f>+'11+'!F272</f>
        <v>600</v>
      </c>
      <c r="G329" s="17">
        <f>+'11+'!G272</f>
        <v>1734.8</v>
      </c>
      <c r="H329" s="17">
        <f>+'11+'!H272</f>
        <v>0</v>
      </c>
      <c r="I329" s="17">
        <f>+'11+'!I272</f>
        <v>0</v>
      </c>
    </row>
    <row r="330" spans="1:10">
      <c r="A330" s="21" t="str">
        <f>+'11+'!A273</f>
        <v>Субсидии бюджетным учреждениям</v>
      </c>
      <c r="B330" s="21"/>
      <c r="C330" s="17" t="str">
        <f>+'11+'!C273</f>
        <v>07</v>
      </c>
      <c r="D330" s="17" t="str">
        <f>+'11+'!D273</f>
        <v>02</v>
      </c>
      <c r="E330" s="17" t="str">
        <f>+'11+'!E273</f>
        <v>07 2 01 L0970</v>
      </c>
      <c r="F330" s="17" t="str">
        <f>+'11+'!F273</f>
        <v>610</v>
      </c>
      <c r="G330" s="17">
        <f>+'11+'!G273</f>
        <v>1734.8</v>
      </c>
      <c r="H330" s="17">
        <f>+'11+'!H273</f>
        <v>0</v>
      </c>
      <c r="I330" s="17">
        <f>+'11+'!I273</f>
        <v>0</v>
      </c>
    </row>
    <row r="331" spans="1:10" ht="63.75" hidden="1">
      <c r="A331" s="21" t="str">
        <f>+'11+'!A274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331" s="21"/>
      <c r="C331" s="17" t="str">
        <f>+'11+'!C274</f>
        <v>07</v>
      </c>
      <c r="D331" s="17" t="str">
        <f>+'11+'!D274</f>
        <v>02</v>
      </c>
      <c r="E331" s="17" t="str">
        <f>+'11+'!E274</f>
        <v>07 2 01 L0970</v>
      </c>
      <c r="F331" s="17" t="str">
        <f>+'11+'!F274</f>
        <v>611</v>
      </c>
      <c r="G331" s="17">
        <f>+'11+'!G274</f>
        <v>0</v>
      </c>
      <c r="H331" s="17">
        <f>+'11+'!H274</f>
        <v>0</v>
      </c>
      <c r="I331" s="17">
        <f>+'11+'!I274</f>
        <v>0</v>
      </c>
    </row>
    <row r="332" spans="1:10" ht="25.5">
      <c r="A332" s="21" t="str">
        <f>+'11+'!A275</f>
        <v>Субсидии бюджетным учреждениям на иные цели</v>
      </c>
      <c r="B332" s="21"/>
      <c r="C332" s="17" t="str">
        <f>+'11+'!C275</f>
        <v>07</v>
      </c>
      <c r="D332" s="17" t="str">
        <f>+'11+'!D275</f>
        <v>02</v>
      </c>
      <c r="E332" s="17" t="str">
        <f>+'11+'!E275</f>
        <v>07 2 01 L0970</v>
      </c>
      <c r="F332" s="17" t="str">
        <f>+'11+'!F275</f>
        <v>612</v>
      </c>
      <c r="G332" s="17">
        <f>+'11+'!G275</f>
        <v>1734.8</v>
      </c>
      <c r="H332" s="17">
        <f>+'11+'!H275</f>
        <v>0</v>
      </c>
      <c r="I332" s="17">
        <f>+'11+'!I275</f>
        <v>1734.8</v>
      </c>
    </row>
    <row r="333" spans="1:10" ht="89.25">
      <c r="A333" s="21" t="str">
        <f>+'11+'!A263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ФБ</v>
      </c>
      <c r="C333" s="17" t="str">
        <f>+'11+'!C263</f>
        <v>07</v>
      </c>
      <c r="D333" s="17" t="str">
        <f>+'11+'!D263</f>
        <v>02</v>
      </c>
      <c r="E333" s="17" t="str">
        <f>+'11+'!E263</f>
        <v>07 2 01 50970</v>
      </c>
      <c r="F333" s="17" t="str">
        <f>+'11+'!F263</f>
        <v xml:space="preserve">   </v>
      </c>
      <c r="G333" s="16">
        <f>+'11+'!G263</f>
        <v>138514</v>
      </c>
      <c r="H333" s="16">
        <f>+'11+'!H263</f>
        <v>0</v>
      </c>
      <c r="I333" s="18">
        <f t="shared" si="9"/>
        <v>138514</v>
      </c>
    </row>
    <row r="334" spans="1:10" ht="51">
      <c r="A334" s="21" t="str">
        <f>+'11+'!A264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4" s="17" t="str">
        <f>+'11+'!C264</f>
        <v>07</v>
      </c>
      <c r="D334" s="17" t="str">
        <f>+'11+'!D264</f>
        <v>02</v>
      </c>
      <c r="E334" s="17" t="str">
        <f>+'11+'!E264</f>
        <v>07 2 01 50970</v>
      </c>
      <c r="F334" s="17" t="str">
        <f>+'11+'!F264</f>
        <v>600</v>
      </c>
      <c r="G334" s="16">
        <f>+'11+'!G264</f>
        <v>138514</v>
      </c>
      <c r="H334" s="16">
        <f>+'11+'!H264</f>
        <v>0</v>
      </c>
      <c r="I334" s="18">
        <f t="shared" si="9"/>
        <v>138514</v>
      </c>
    </row>
    <row r="335" spans="1:10">
      <c r="A335" s="21" t="str">
        <f>+'11+'!A265</f>
        <v>Субсидии бюджетным учреждениям</v>
      </c>
      <c r="C335" s="17" t="str">
        <f>+'11+'!C265</f>
        <v>07</v>
      </c>
      <c r="D335" s="17" t="str">
        <f>+'11+'!D265</f>
        <v>02</v>
      </c>
      <c r="E335" s="17" t="str">
        <f>+'11+'!E265</f>
        <v>07 2 01 50970</v>
      </c>
      <c r="F335" s="17" t="str">
        <f>+'11+'!F265</f>
        <v>610</v>
      </c>
      <c r="G335" s="16">
        <f>+'11+'!G265</f>
        <v>138514</v>
      </c>
      <c r="H335" s="16">
        <f>+'11+'!H265</f>
        <v>0</v>
      </c>
      <c r="I335" s="18">
        <f t="shared" si="9"/>
        <v>138514</v>
      </c>
    </row>
    <row r="336" spans="1:10" ht="63.75">
      <c r="A336" s="21" t="str">
        <f>+'11+'!A266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36" s="17" t="str">
        <f>+'11+'!C266</f>
        <v>07</v>
      </c>
      <c r="D336" s="17" t="str">
        <f>+'11+'!D266</f>
        <v>02</v>
      </c>
      <c r="E336" s="17" t="str">
        <f>+'11+'!E266</f>
        <v>07 2 01 50970</v>
      </c>
      <c r="F336" s="17" t="str">
        <f>+'11+'!F266</f>
        <v>611</v>
      </c>
      <c r="G336" s="16">
        <f>+'11+'!G266</f>
        <v>138514</v>
      </c>
      <c r="H336" s="16">
        <f>+'11+'!H266</f>
        <v>0</v>
      </c>
      <c r="I336" s="18">
        <f t="shared" si="9"/>
        <v>138514</v>
      </c>
    </row>
    <row r="337" spans="1:10" ht="89.25" hidden="1">
      <c r="A337" s="21" t="str">
        <f>+'11+'!A267</f>
        <v>создание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"Развитие образования" на 2013-2020 годы за счет РБ</v>
      </c>
      <c r="C337" s="17" t="str">
        <f>+'11+'!C267</f>
        <v>07</v>
      </c>
      <c r="D337" s="17" t="str">
        <f>+'11+'!D267</f>
        <v>02</v>
      </c>
      <c r="E337" s="17" t="str">
        <f>+'11+'!E267</f>
        <v>07 2 01 75220</v>
      </c>
      <c r="F337" s="17" t="str">
        <f>+'11+'!F267</f>
        <v xml:space="preserve">   </v>
      </c>
      <c r="G337" s="16">
        <f>+'11+'!G267</f>
        <v>0</v>
      </c>
      <c r="H337" s="16">
        <f>+'11+'!H267</f>
        <v>0</v>
      </c>
      <c r="I337" s="18">
        <f t="shared" si="9"/>
        <v>0</v>
      </c>
    </row>
    <row r="338" spans="1:10" ht="51" hidden="1">
      <c r="A338" s="21" t="str">
        <f>+'11+'!A268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38" s="17" t="str">
        <f>+'11+'!C268</f>
        <v>07</v>
      </c>
      <c r="D338" s="17" t="str">
        <f>+'11+'!D268</f>
        <v>02</v>
      </c>
      <c r="E338" s="17" t="str">
        <f>+'11+'!E268</f>
        <v>07 2 01 75220</v>
      </c>
      <c r="F338" s="17" t="str">
        <f>+'11+'!F268</f>
        <v>600</v>
      </c>
      <c r="G338" s="16">
        <f>+'11+'!G268</f>
        <v>0</v>
      </c>
      <c r="H338" s="16">
        <f>+'11+'!H268</f>
        <v>0</v>
      </c>
      <c r="I338" s="18">
        <f t="shared" si="9"/>
        <v>0</v>
      </c>
    </row>
    <row r="339" spans="1:10" hidden="1">
      <c r="A339" s="21" t="str">
        <f>+'11+'!A269</f>
        <v>Субсидии бюджетным учреждениям</v>
      </c>
      <c r="C339" s="17" t="str">
        <f>+'11+'!C269</f>
        <v>07</v>
      </c>
      <c r="D339" s="17" t="str">
        <f>+'11+'!D269</f>
        <v>02</v>
      </c>
      <c r="E339" s="17" t="str">
        <f>+'11+'!E269</f>
        <v>07 2 01 75220</v>
      </c>
      <c r="F339" s="17" t="str">
        <f>+'11+'!F269</f>
        <v>610</v>
      </c>
      <c r="G339" s="16">
        <f>+'11+'!G269</f>
        <v>0</v>
      </c>
      <c r="H339" s="16">
        <f>+'11+'!H269</f>
        <v>0</v>
      </c>
      <c r="I339" s="18">
        <f t="shared" si="9"/>
        <v>0</v>
      </c>
    </row>
    <row r="340" spans="1:10" ht="63.75" hidden="1">
      <c r="A340" s="21" t="str">
        <f>+'11+'!A270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0" s="17" t="str">
        <f>+'11+'!C270</f>
        <v>07</v>
      </c>
      <c r="D340" s="17" t="str">
        <f>+'11+'!D270</f>
        <v>02</v>
      </c>
      <c r="E340" s="17" t="str">
        <f>+'11+'!E270</f>
        <v>07 2 01 75220</v>
      </c>
      <c r="F340" s="17" t="str">
        <f>+'11+'!F270</f>
        <v>611</v>
      </c>
      <c r="G340" s="16">
        <f>+'11+'!G270</f>
        <v>0</v>
      </c>
      <c r="H340" s="16">
        <f>+'11+'!H270</f>
        <v>0</v>
      </c>
      <c r="I340" s="18">
        <f t="shared" si="9"/>
        <v>0</v>
      </c>
    </row>
    <row r="341" spans="1:10" ht="63.75" hidden="1">
      <c r="A341" s="21" t="str">
        <f>+'11+'!A276</f>
        <v>Основное мероприятие"Субвенции на финансовое обеспечение государственных гарантий на реализацию прав граждан на получение общедоступного и бесплатного общего образования"</v>
      </c>
      <c r="C341" s="17" t="str">
        <f>+'11+'!C276</f>
        <v>07</v>
      </c>
      <c r="D341" s="17" t="str">
        <f>+'11+'!D276</f>
        <v>02</v>
      </c>
      <c r="E341" s="17" t="str">
        <f>+'11+'!E276</f>
        <v>07 2 02 00000</v>
      </c>
      <c r="F341" s="17">
        <f>+'11+'!F276</f>
        <v>0</v>
      </c>
      <c r="G341" s="16">
        <f>+'11+'!G276</f>
        <v>0</v>
      </c>
      <c r="H341" s="16">
        <f>+'11+'!H276</f>
        <v>0</v>
      </c>
      <c r="I341" s="18">
        <f t="shared" si="9"/>
        <v>0</v>
      </c>
    </row>
    <row r="342" spans="1:10" ht="38.25" hidden="1">
      <c r="A342" s="21" t="str">
        <f>+'11+'!A277</f>
        <v xml:space="preserve">Обеспечение деятельности муниципальных учреждений (оказание услуг) - средства республиканского бюджета </v>
      </c>
      <c r="C342" s="17" t="str">
        <f>+'11+'!C277</f>
        <v>07</v>
      </c>
      <c r="D342" s="17" t="str">
        <f>+'11+'!D277</f>
        <v>02</v>
      </c>
      <c r="E342" s="17" t="str">
        <f>+'11+'!E277</f>
        <v>07 2 02 76020</v>
      </c>
      <c r="F342" s="17" t="str">
        <f>+'11+'!F277</f>
        <v xml:space="preserve">   </v>
      </c>
      <c r="G342" s="16">
        <f>+'11+'!G277</f>
        <v>0</v>
      </c>
      <c r="H342" s="16">
        <f>+'11+'!H277</f>
        <v>0</v>
      </c>
      <c r="I342" s="18">
        <f t="shared" si="9"/>
        <v>0</v>
      </c>
    </row>
    <row r="343" spans="1:10" ht="51" hidden="1">
      <c r="A343" s="21" t="str">
        <f>+'11+'!A278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43" s="17" t="str">
        <f>+'11+'!C278</f>
        <v>07</v>
      </c>
      <c r="D343" s="17" t="str">
        <f>+'11+'!D278</f>
        <v>02</v>
      </c>
      <c r="E343" s="17" t="str">
        <f>+'11+'!E278</f>
        <v>07 2 02 76020</v>
      </c>
      <c r="F343" s="17" t="str">
        <f>+'11+'!F278</f>
        <v>600</v>
      </c>
      <c r="G343" s="16">
        <f>+'11+'!G278</f>
        <v>0</v>
      </c>
      <c r="H343" s="16">
        <f>+'11+'!H278</f>
        <v>0</v>
      </c>
      <c r="I343" s="18">
        <f t="shared" si="9"/>
        <v>0</v>
      </c>
    </row>
    <row r="344" spans="1:10" hidden="1">
      <c r="A344" s="21" t="str">
        <f>+'11+'!A279</f>
        <v>Субсидии бюджетным учреждениям</v>
      </c>
      <c r="C344" s="17" t="str">
        <f>+'11+'!C279</f>
        <v>07</v>
      </c>
      <c r="D344" s="17" t="str">
        <f>+'11+'!D279</f>
        <v>02</v>
      </c>
      <c r="E344" s="17" t="str">
        <f>+'11+'!E279</f>
        <v>07 2 02 76020</v>
      </c>
      <c r="F344" s="17" t="str">
        <f>+'11+'!F279</f>
        <v>610</v>
      </c>
      <c r="G344" s="16">
        <f>+'11+'!G279</f>
        <v>0</v>
      </c>
      <c r="H344" s="16">
        <f>+'11+'!H279</f>
        <v>0</v>
      </c>
      <c r="I344" s="18">
        <f t="shared" si="9"/>
        <v>0</v>
      </c>
    </row>
    <row r="345" spans="1:10" ht="63.75" hidden="1">
      <c r="A345" s="21" t="str">
        <f>+'11+'!A280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45" s="17" t="str">
        <f>+'11+'!C280</f>
        <v>07</v>
      </c>
      <c r="D345" s="17" t="str">
        <f>+'11+'!D280</f>
        <v>02</v>
      </c>
      <c r="E345" s="17" t="str">
        <f>+'11+'!E280</f>
        <v>07 2 02 76020</v>
      </c>
      <c r="F345" s="17" t="str">
        <f>+'11+'!F280</f>
        <v>611</v>
      </c>
      <c r="G345" s="16">
        <f>+'11+'!G280</f>
        <v>0</v>
      </c>
      <c r="H345" s="16">
        <f>+'11+'!H280</f>
        <v>0</v>
      </c>
      <c r="I345" s="18">
        <f t="shared" si="9"/>
        <v>0</v>
      </c>
    </row>
    <row r="346" spans="1:10" ht="25.5" hidden="1">
      <c r="A346" s="21" t="str">
        <f>+'11+'!A281</f>
        <v>Подпрограмма "Организация горячего питания учащихся"</v>
      </c>
      <c r="C346" s="17" t="str">
        <f>+'11+'!C281</f>
        <v>07</v>
      </c>
      <c r="D346" s="17" t="str">
        <f>+'11+'!D281</f>
        <v>02</v>
      </c>
      <c r="E346" s="17" t="str">
        <f>+'11+'!E281</f>
        <v>07 5 00 00000</v>
      </c>
      <c r="F346" s="17" t="str">
        <f>+'11+'!F281</f>
        <v xml:space="preserve">   </v>
      </c>
      <c r="G346" s="16">
        <f>+'11+'!G281</f>
        <v>0</v>
      </c>
      <c r="H346" s="16">
        <f>+'11+'!H281</f>
        <v>0</v>
      </c>
      <c r="I346" s="18">
        <f t="shared" si="9"/>
        <v>0</v>
      </c>
    </row>
    <row r="347" spans="1:10" ht="51" hidden="1">
      <c r="A347" s="21" t="str">
        <f>+'11+'!A282</f>
        <v>Основное мероприятие "Создание условий способствующих укреплению здоровья через увеличение охвата школьников горячим сбалансированным питанием"</v>
      </c>
      <c r="C347" s="17" t="str">
        <f>+'11+'!C282</f>
        <v>07</v>
      </c>
      <c r="D347" s="17" t="str">
        <f>+'11+'!D282</f>
        <v>02</v>
      </c>
      <c r="E347" s="17" t="str">
        <f>+'11+'!E282</f>
        <v>07 5 01 00000</v>
      </c>
      <c r="F347" s="17"/>
      <c r="G347" s="16">
        <f>+'11+'!G282</f>
        <v>0</v>
      </c>
      <c r="H347" s="16">
        <f>+'11+'!H282</f>
        <v>0</v>
      </c>
      <c r="I347" s="18">
        <f t="shared" si="9"/>
        <v>0</v>
      </c>
    </row>
    <row r="348" spans="1:10" ht="38.25" hidden="1">
      <c r="A348" s="21" t="str">
        <f>+'11+'!A283</f>
        <v>Обеспечение деятельности муниципальных учреждений (оказание услуг) - средства местного бюджета</v>
      </c>
      <c r="C348" s="17" t="str">
        <f>+'11+'!C283</f>
        <v>07</v>
      </c>
      <c r="D348" s="17" t="str">
        <f>+'11+'!D283</f>
        <v>02</v>
      </c>
      <c r="E348" s="17" t="str">
        <f>+'11+'!E283</f>
        <v>07 5 01 00 059</v>
      </c>
      <c r="F348" s="17" t="str">
        <f>+'11+'!F283</f>
        <v xml:space="preserve">   </v>
      </c>
      <c r="G348" s="16">
        <f>+'11+'!G283</f>
        <v>0</v>
      </c>
      <c r="H348" s="16">
        <f>+'11+'!H283</f>
        <v>0</v>
      </c>
      <c r="I348" s="18">
        <f t="shared" si="9"/>
        <v>0</v>
      </c>
    </row>
    <row r="349" spans="1:10" ht="25.5" hidden="1">
      <c r="A349" s="21" t="str">
        <f>+'11+'!A284</f>
        <v>Закупка товаров, работ и услуг для государственных (муниципальных) нужд</v>
      </c>
      <c r="C349" s="17" t="str">
        <f>+'11+'!C284</f>
        <v>07</v>
      </c>
      <c r="D349" s="17" t="str">
        <f>+'11+'!D284</f>
        <v>02</v>
      </c>
      <c r="E349" s="17" t="str">
        <f>+'11+'!E284</f>
        <v>07 5 01 00 059</v>
      </c>
      <c r="F349" s="17" t="str">
        <f>+'11+'!F284</f>
        <v>200</v>
      </c>
      <c r="G349" s="16">
        <f>+'11+'!G284</f>
        <v>0</v>
      </c>
      <c r="H349" s="16">
        <f>+'11+'!H284</f>
        <v>0</v>
      </c>
      <c r="I349" s="18">
        <f t="shared" si="9"/>
        <v>0</v>
      </c>
    </row>
    <row r="350" spans="1:10" ht="25.5" hidden="1">
      <c r="A350" s="21" t="str">
        <f>+'11+'!A285</f>
        <v>Иные закупки товаров, работ и услуг для государственных (муниципальных) нужд</v>
      </c>
      <c r="C350" s="17" t="str">
        <f>+'11+'!C285</f>
        <v>07</v>
      </c>
      <c r="D350" s="17" t="str">
        <f>+'11+'!D285</f>
        <v>02</v>
      </c>
      <c r="E350" s="17" t="str">
        <f>+'11+'!E285</f>
        <v>07 5 01 00 059</v>
      </c>
      <c r="F350" s="17" t="str">
        <f>+'11+'!F285</f>
        <v>240</v>
      </c>
      <c r="G350" s="16">
        <f>+'11+'!G285</f>
        <v>0</v>
      </c>
      <c r="H350" s="16">
        <f>+'11+'!H285</f>
        <v>0</v>
      </c>
      <c r="I350" s="18">
        <f t="shared" si="9"/>
        <v>0</v>
      </c>
    </row>
    <row r="351" spans="1:10" ht="25.5" hidden="1">
      <c r="A351" s="21" t="str">
        <f>+'11+'!A286</f>
        <v>Прочая закупка товаров, работ и услуг для государственных (муниципальных) нужд</v>
      </c>
      <c r="C351" s="17" t="str">
        <f>+'11+'!C286</f>
        <v>07</v>
      </c>
      <c r="D351" s="17" t="str">
        <f>+'11+'!D286</f>
        <v>02</v>
      </c>
      <c r="E351" s="17" t="str">
        <f>+'11+'!E286</f>
        <v>07 5 01 00 059</v>
      </c>
      <c r="F351" s="17" t="str">
        <f>+'11+'!F286</f>
        <v>244</v>
      </c>
      <c r="G351" s="16">
        <f>+'11+'!G286</f>
        <v>0</v>
      </c>
      <c r="H351" s="16">
        <f>+'11+'!H286</f>
        <v>0</v>
      </c>
      <c r="I351" s="18">
        <f t="shared" si="9"/>
        <v>0</v>
      </c>
    </row>
    <row r="352" spans="1:10" ht="25.5">
      <c r="A352" s="21" t="str">
        <f>+'11+'!A287</f>
        <v xml:space="preserve">подпрограмма "Дополнительное образование детей" </v>
      </c>
      <c r="B352" s="17"/>
      <c r="C352" s="17" t="str">
        <f>+'11+'!C287</f>
        <v>07</v>
      </c>
      <c r="D352" s="17" t="str">
        <f>+'11+'!D287</f>
        <v>03</v>
      </c>
      <c r="E352" s="17"/>
      <c r="F352" s="17"/>
      <c r="G352" s="16">
        <f t="shared" ref="G352:H357" si="10">+G353</f>
        <v>16342.010000000002</v>
      </c>
      <c r="H352" s="16">
        <f t="shared" si="10"/>
        <v>0</v>
      </c>
      <c r="I352" s="18">
        <f t="shared" si="9"/>
        <v>16342.010000000002</v>
      </c>
      <c r="J352" s="16"/>
    </row>
    <row r="353" spans="1:10" ht="25.5">
      <c r="A353" s="21" t="str">
        <f>+'11+'!A288</f>
        <v xml:space="preserve">Подпрограмма "Развитие дополнительного образования" </v>
      </c>
      <c r="C353" s="17" t="str">
        <f>+'11+'!C288</f>
        <v>07</v>
      </c>
      <c r="D353" s="17" t="str">
        <f>+'11+'!D288</f>
        <v>03</v>
      </c>
      <c r="E353" s="17" t="str">
        <f>+'11+'!E288</f>
        <v>07 3 00 00000</v>
      </c>
      <c r="F353" s="17" t="str">
        <f>+'11+'!F288</f>
        <v xml:space="preserve">   </v>
      </c>
      <c r="G353" s="16">
        <f t="shared" si="10"/>
        <v>16342.010000000002</v>
      </c>
      <c r="H353" s="16">
        <f t="shared" si="10"/>
        <v>0</v>
      </c>
      <c r="I353" s="18">
        <f t="shared" si="9"/>
        <v>16342.010000000002</v>
      </c>
    </row>
    <row r="354" spans="1:10" ht="51">
      <c r="A354" s="21" t="str">
        <f>+'11+'!A289</f>
        <v>Основное мероприятие "Реализация образовательных программ дополнительного образования детей и мероприятия по их развитию"</v>
      </c>
      <c r="C354" s="17" t="str">
        <f>+'11+'!C289</f>
        <v>07</v>
      </c>
      <c r="D354" s="17" t="str">
        <f>+'11+'!D289</f>
        <v>03</v>
      </c>
      <c r="E354" s="17" t="str">
        <f>+'11+'!E289</f>
        <v>07 3 01 00000</v>
      </c>
      <c r="F354" s="17"/>
      <c r="G354" s="16">
        <f t="shared" si="10"/>
        <v>16342.010000000002</v>
      </c>
      <c r="H354" s="16">
        <f t="shared" si="10"/>
        <v>0</v>
      </c>
      <c r="I354" s="18">
        <f t="shared" si="9"/>
        <v>16342.010000000002</v>
      </c>
    </row>
    <row r="355" spans="1:10" ht="38.25">
      <c r="A355" s="21" t="str">
        <f>+'11+'!A290</f>
        <v>Обеспечение деятельности муниципальных учреждений (оказание услуг) - средства местного бюджета</v>
      </c>
      <c r="C355" s="17" t="str">
        <f>+'11+'!C290</f>
        <v>07</v>
      </c>
      <c r="D355" s="17" t="str">
        <f>+'11+'!D290</f>
        <v>03</v>
      </c>
      <c r="E355" s="17" t="str">
        <f>+'11+'!E290</f>
        <v>07 3 01 00059</v>
      </c>
      <c r="F355" s="17" t="str">
        <f>+'11+'!F290</f>
        <v xml:space="preserve">   </v>
      </c>
      <c r="G355" s="16">
        <f t="shared" si="10"/>
        <v>16342.010000000002</v>
      </c>
      <c r="H355" s="16">
        <f t="shared" si="10"/>
        <v>0</v>
      </c>
      <c r="I355" s="18">
        <f t="shared" si="9"/>
        <v>16342.010000000002</v>
      </c>
    </row>
    <row r="356" spans="1:10" ht="51">
      <c r="A356" s="21" t="str">
        <f>+'11+'!A291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56" s="17" t="str">
        <f>+'11+'!C291</f>
        <v>07</v>
      </c>
      <c r="D356" s="17" t="str">
        <f>+'11+'!D291</f>
        <v>03</v>
      </c>
      <c r="E356" s="17" t="str">
        <f>+'11+'!E291</f>
        <v>07 3 01 00059</v>
      </c>
      <c r="F356" s="17" t="str">
        <f>+'11+'!F291</f>
        <v>600</v>
      </c>
      <c r="G356" s="16">
        <f t="shared" si="10"/>
        <v>16342.010000000002</v>
      </c>
      <c r="H356" s="16">
        <f t="shared" si="10"/>
        <v>0</v>
      </c>
      <c r="I356" s="18">
        <f t="shared" si="9"/>
        <v>16342.010000000002</v>
      </c>
    </row>
    <row r="357" spans="1:10">
      <c r="A357" s="21" t="str">
        <f>+'11+'!A292</f>
        <v>Субсидии бюджетным учреждениям</v>
      </c>
      <c r="C357" s="17" t="str">
        <f>+'11+'!C292</f>
        <v>07</v>
      </c>
      <c r="D357" s="17" t="str">
        <f>+'11+'!D292</f>
        <v>03</v>
      </c>
      <c r="E357" s="17" t="str">
        <f>+'11+'!E292</f>
        <v>07 3 01 00059</v>
      </c>
      <c r="F357" s="17" t="str">
        <f>+'11+'!F292</f>
        <v>610</v>
      </c>
      <c r="G357" s="16">
        <f t="shared" si="10"/>
        <v>16342.010000000002</v>
      </c>
      <c r="H357" s="16">
        <f t="shared" si="10"/>
        <v>0</v>
      </c>
      <c r="I357" s="18">
        <f t="shared" si="9"/>
        <v>16342.010000000002</v>
      </c>
    </row>
    <row r="358" spans="1:10" ht="63.75">
      <c r="A358" s="21" t="str">
        <f>+'11+'!A293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58" s="17" t="str">
        <f>+'11+'!C293</f>
        <v>07</v>
      </c>
      <c r="D358" s="17" t="str">
        <f>+'11+'!D293</f>
        <v>03</v>
      </c>
      <c r="E358" s="17" t="str">
        <f>+'11+'!E293</f>
        <v>073 01 00 059</v>
      </c>
      <c r="F358" s="17" t="str">
        <f>+'11+'!F293</f>
        <v>611</v>
      </c>
      <c r="G358" s="16">
        <f>+'11+'!G293+'11+'!G24</f>
        <v>16342.010000000002</v>
      </c>
      <c r="H358" s="16">
        <f>+'11+'!H293+'11+'!H24</f>
        <v>0</v>
      </c>
      <c r="I358" s="18">
        <f t="shared" si="9"/>
        <v>16342.010000000002</v>
      </c>
    </row>
    <row r="359" spans="1:10" ht="38.25">
      <c r="A359" s="21" t="str">
        <f>+'11+'!A573</f>
        <v>Программа "Профессиональная подготовка, переподготовка и повышение квалификации"</v>
      </c>
      <c r="B359" s="21"/>
      <c r="C359" s="17" t="str">
        <f>+'11+'!C573</f>
        <v>07</v>
      </c>
      <c r="D359" s="17" t="str">
        <f>+'11+'!D573</f>
        <v>05</v>
      </c>
      <c r="E359" s="17">
        <f>+'11+'!E573</f>
        <v>0</v>
      </c>
      <c r="F359" s="17">
        <f>+'11+'!F573</f>
        <v>0</v>
      </c>
      <c r="G359" s="17">
        <f>+'11+'!G573</f>
        <v>40</v>
      </c>
      <c r="I359" s="18"/>
    </row>
    <row r="360" spans="1:10" ht="51">
      <c r="A360" s="21" t="str">
        <f>+'11+'!A574</f>
        <v>Программа "Развитие муниципальной службы муниципального района "Овюрский кожуун"Республики Тыва на 2018-2020 гг"</v>
      </c>
      <c r="B360" s="21"/>
      <c r="C360" s="17" t="str">
        <f>+'11+'!C574</f>
        <v>07</v>
      </c>
      <c r="D360" s="17" t="str">
        <f>+'11+'!D574</f>
        <v>05</v>
      </c>
      <c r="E360" s="17" t="str">
        <f>+'11+'!E574</f>
        <v>11 0 00 00000</v>
      </c>
      <c r="F360" s="17">
        <f>+'11+'!F574</f>
        <v>0</v>
      </c>
      <c r="G360" s="17">
        <f>+'11+'!G574</f>
        <v>40</v>
      </c>
      <c r="I360" s="18"/>
    </row>
    <row r="361" spans="1:10" ht="25.5">
      <c r="A361" s="21" t="str">
        <f>+'11+'!A575</f>
        <v>Организация и повышение квалификации  муниципальных  служащих</v>
      </c>
      <c r="B361" s="21"/>
      <c r="C361" s="17" t="str">
        <f>+'11+'!C575</f>
        <v>07</v>
      </c>
      <c r="D361" s="17" t="str">
        <f>+'11+'!D575</f>
        <v>05</v>
      </c>
      <c r="E361" s="17" t="str">
        <f>+'11+'!E575</f>
        <v>11 0 02 00000</v>
      </c>
      <c r="F361" s="17">
        <f>+'11+'!F575</f>
        <v>0</v>
      </c>
      <c r="G361" s="17">
        <f>+'11+'!G575</f>
        <v>40</v>
      </c>
      <c r="I361" s="18"/>
    </row>
    <row r="362" spans="1:10" ht="25.5">
      <c r="A362" s="21" t="str">
        <f>+'11+'!A576</f>
        <v>Иные закупки товаров, работ и услуг для государственных (муниципальных) нужд</v>
      </c>
      <c r="B362" s="21"/>
      <c r="C362" s="17" t="str">
        <f>+'11+'!C576</f>
        <v>07</v>
      </c>
      <c r="D362" s="17" t="str">
        <f>+'11+'!D576</f>
        <v>05</v>
      </c>
      <c r="E362" s="17" t="str">
        <f>+'11+'!E576</f>
        <v>11 0 02 00020</v>
      </c>
      <c r="F362" s="17" t="str">
        <f>+'11+'!F576</f>
        <v>240</v>
      </c>
      <c r="G362" s="17">
        <f>+'11+'!G576</f>
        <v>40</v>
      </c>
      <c r="I362" s="18"/>
    </row>
    <row r="363" spans="1:10" ht="25.5">
      <c r="A363" s="21" t="str">
        <f>+'11+'!A577</f>
        <v>Прочая закупка товаров, работ и услуг для государственных (муниципальных) нужд</v>
      </c>
      <c r="B363" s="21"/>
      <c r="C363" s="17" t="str">
        <f>+'11+'!C577</f>
        <v>07</v>
      </c>
      <c r="D363" s="17" t="str">
        <f>+'11+'!D577</f>
        <v>05</v>
      </c>
      <c r="E363" s="17" t="str">
        <f>+'11+'!E577</f>
        <v>11 0 02 00020</v>
      </c>
      <c r="F363" s="17" t="str">
        <f>+'11+'!F577</f>
        <v>244</v>
      </c>
      <c r="G363" s="17">
        <f>+'11+'!G577</f>
        <v>40</v>
      </c>
      <c r="I363" s="18"/>
    </row>
    <row r="364" spans="1:10">
      <c r="A364" s="21" t="str">
        <f>+'11+'!A294</f>
        <v>Молодежная политика и оздоровление детей</v>
      </c>
      <c r="C364" s="17" t="str">
        <f>+'11+'!C294</f>
        <v>07</v>
      </c>
      <c r="D364" s="17" t="str">
        <f>+'11+'!D294</f>
        <v>07</v>
      </c>
      <c r="E364" s="17" t="str">
        <f>+'11+'!E294</f>
        <v xml:space="preserve">         </v>
      </c>
      <c r="F364" s="17" t="str">
        <f>+'11+'!F294</f>
        <v xml:space="preserve">   </v>
      </c>
      <c r="G364" s="16">
        <f>+'11+'!G294</f>
        <v>1901.8000000000002</v>
      </c>
      <c r="H364" s="16">
        <f>+'11+'!H294</f>
        <v>0</v>
      </c>
      <c r="I364" s="18">
        <f t="shared" si="9"/>
        <v>1901.8000000000002</v>
      </c>
      <c r="J364" s="16"/>
    </row>
    <row r="365" spans="1:10" ht="25.5">
      <c r="A365" s="21" t="str">
        <f>+'11+'!A295</f>
        <v>Подпрограмма "Отдых и оздоровление детей"</v>
      </c>
      <c r="C365" s="17" t="str">
        <f>+'11+'!C295</f>
        <v>07</v>
      </c>
      <c r="D365" s="17" t="str">
        <f>+'11+'!D295</f>
        <v>07</v>
      </c>
      <c r="E365" s="17" t="str">
        <f>+'11+'!E295</f>
        <v>07 4 00 00000</v>
      </c>
      <c r="F365" s="17" t="str">
        <f>+'11+'!F295</f>
        <v xml:space="preserve">   </v>
      </c>
      <c r="G365" s="16">
        <f>+'11+'!G295</f>
        <v>1901.8000000000002</v>
      </c>
      <c r="H365" s="16">
        <f>+'11+'!H295</f>
        <v>0</v>
      </c>
      <c r="I365" s="18">
        <f t="shared" si="9"/>
        <v>1901.8000000000002</v>
      </c>
    </row>
    <row r="366" spans="1:10" ht="51">
      <c r="A366" s="21" t="str">
        <f>+'11+'!A296</f>
        <v>Основное мероприятие "Субвенции по предоставлению обеспечения доступности, полноценного отдыха и оздоровления  детей"</v>
      </c>
      <c r="C366" s="17" t="str">
        <f>+'11+'!C296</f>
        <v>07</v>
      </c>
      <c r="D366" s="17" t="str">
        <f>+'11+'!D296</f>
        <v>07</v>
      </c>
      <c r="E366" s="17" t="str">
        <f>+'11+'!E296</f>
        <v>07 4 01 00000</v>
      </c>
      <c r="F366" s="17"/>
      <c r="G366" s="16">
        <f>+'11+'!G296</f>
        <v>1901.8000000000002</v>
      </c>
      <c r="H366" s="16">
        <f>+'11+'!H296</f>
        <v>0</v>
      </c>
      <c r="I366" s="18">
        <f t="shared" si="9"/>
        <v>1901.8000000000002</v>
      </c>
    </row>
    <row r="367" spans="1:10">
      <c r="A367" s="21" t="str">
        <f>+'11+'!A297</f>
        <v>Мероприятия по оздоровлению детей</v>
      </c>
      <c r="C367" s="17" t="str">
        <f>+'11+'!C297</f>
        <v>07</v>
      </c>
      <c r="D367" s="17" t="str">
        <f>+'11+'!D297</f>
        <v>07</v>
      </c>
      <c r="E367" s="17" t="str">
        <f>+'11+'!E297</f>
        <v>07 4 01 75040</v>
      </c>
      <c r="F367" s="17"/>
      <c r="G367" s="16">
        <f>+'11+'!G297</f>
        <v>1901.8000000000002</v>
      </c>
      <c r="H367" s="16">
        <f>+'11+'!H297</f>
        <v>0</v>
      </c>
      <c r="I367" s="18">
        <f t="shared" si="9"/>
        <v>1901.8000000000002</v>
      </c>
    </row>
    <row r="368" spans="1:10" ht="51">
      <c r="A368" s="21" t="str">
        <f>+'11+'!A298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68" s="17" t="str">
        <f>+'11+'!C298</f>
        <v>07</v>
      </c>
      <c r="D368" s="17" t="str">
        <f>+'11+'!D298</f>
        <v>07</v>
      </c>
      <c r="E368" s="17" t="str">
        <f>+'11+'!E298</f>
        <v>07 4 01 75040</v>
      </c>
      <c r="F368" s="17" t="str">
        <f>+'11+'!F298</f>
        <v>600</v>
      </c>
      <c r="G368" s="16">
        <f>+'11+'!G298</f>
        <v>1901.8000000000002</v>
      </c>
      <c r="H368" s="16">
        <f>+'11+'!H298</f>
        <v>0</v>
      </c>
      <c r="I368" s="18">
        <f t="shared" si="9"/>
        <v>1901.8000000000002</v>
      </c>
    </row>
    <row r="369" spans="1:10">
      <c r="A369" s="21" t="str">
        <f>+'11+'!A299</f>
        <v>Субсидии бюджетным учреждениям</v>
      </c>
      <c r="C369" s="17" t="str">
        <f>+'11+'!C299</f>
        <v>07</v>
      </c>
      <c r="D369" s="17" t="str">
        <f>+'11+'!D299</f>
        <v>07</v>
      </c>
      <c r="E369" s="17" t="str">
        <f>+'11+'!E299</f>
        <v>07 4 01 75040</v>
      </c>
      <c r="F369" s="17" t="str">
        <f>+'11+'!F299</f>
        <v>610</v>
      </c>
      <c r="G369" s="16">
        <f>+'11+'!G299</f>
        <v>1901.8000000000002</v>
      </c>
      <c r="H369" s="16">
        <f>+'11+'!H299</f>
        <v>0</v>
      </c>
      <c r="I369" s="18">
        <f t="shared" si="9"/>
        <v>1901.8000000000002</v>
      </c>
    </row>
    <row r="370" spans="1:10" ht="63.75">
      <c r="A370" s="21" t="str">
        <f>+'11+'!A300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0" s="17" t="str">
        <f>+'11+'!C300</f>
        <v>07</v>
      </c>
      <c r="D370" s="17" t="str">
        <f>+'11+'!D300</f>
        <v>07</v>
      </c>
      <c r="E370" s="17" t="str">
        <f>+'11+'!E300</f>
        <v>07 4 01 75040</v>
      </c>
      <c r="F370" s="17" t="str">
        <f>+'11+'!F300</f>
        <v>611</v>
      </c>
      <c r="G370" s="16">
        <f>+'11+'!G300</f>
        <v>1901.8000000000002</v>
      </c>
      <c r="H370" s="16">
        <f>+'11+'!H300</f>
        <v>0</v>
      </c>
      <c r="I370" s="18">
        <f t="shared" si="9"/>
        <v>1901.8000000000002</v>
      </c>
    </row>
    <row r="371" spans="1:10" ht="25.5" hidden="1">
      <c r="A371" s="21" t="str">
        <f>+'11+'!A301</f>
        <v>Мероприятия по оздоровлению детей за счет средств федерального бюджета</v>
      </c>
      <c r="C371" s="17" t="str">
        <f>+'11+'!C301</f>
        <v>07</v>
      </c>
      <c r="D371" s="17" t="str">
        <f>+'11+'!D301</f>
        <v>07</v>
      </c>
      <c r="E371" s="17" t="str">
        <f>+'11+'!E301</f>
        <v>07 4 01 54570</v>
      </c>
      <c r="F371" s="17"/>
      <c r="G371" s="16">
        <f>+'11+'!G301</f>
        <v>0</v>
      </c>
      <c r="H371" s="16">
        <f>+'11+'!H301</f>
        <v>0</v>
      </c>
      <c r="I371" s="18">
        <f t="shared" si="9"/>
        <v>0</v>
      </c>
    </row>
    <row r="372" spans="1:10" ht="51" hidden="1">
      <c r="A372" s="21" t="str">
        <f>+'11+'!A302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C372" s="17" t="str">
        <f>+'11+'!C302</f>
        <v>07</v>
      </c>
      <c r="D372" s="17" t="str">
        <f>+'11+'!D302</f>
        <v>07</v>
      </c>
      <c r="E372" s="17" t="str">
        <f>+'11+'!E302</f>
        <v>07 4 01 54570</v>
      </c>
      <c r="F372" s="17" t="str">
        <f>+'11+'!F302</f>
        <v>600</v>
      </c>
      <c r="G372" s="16">
        <f>+'11+'!G302</f>
        <v>0</v>
      </c>
      <c r="H372" s="16">
        <f>+'11+'!H302</f>
        <v>0</v>
      </c>
      <c r="I372" s="18">
        <f t="shared" si="9"/>
        <v>0</v>
      </c>
    </row>
    <row r="373" spans="1:10" hidden="1">
      <c r="A373" s="21" t="str">
        <f>+'11+'!A303</f>
        <v>Субсидии бюджетным учреждениям</v>
      </c>
      <c r="C373" s="17" t="str">
        <f>+'11+'!C303</f>
        <v>07</v>
      </c>
      <c r="D373" s="17" t="str">
        <f>+'11+'!D303</f>
        <v>07</v>
      </c>
      <c r="E373" s="17" t="str">
        <f>+'11+'!E303</f>
        <v>07 4 01 54570</v>
      </c>
      <c r="F373" s="17" t="str">
        <f>+'11+'!F303</f>
        <v>610</v>
      </c>
      <c r="G373" s="16">
        <f>+'11+'!G303</f>
        <v>0</v>
      </c>
      <c r="H373" s="16">
        <f>+'11+'!H303</f>
        <v>0</v>
      </c>
      <c r="I373" s="18">
        <f t="shared" si="9"/>
        <v>0</v>
      </c>
    </row>
    <row r="374" spans="1:10" ht="63.75" hidden="1">
      <c r="A374" s="21" t="str">
        <f>+'11+'!A304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C374" s="17" t="str">
        <f>+'11+'!C304</f>
        <v>07</v>
      </c>
      <c r="D374" s="17" t="str">
        <f>+'11+'!D304</f>
        <v>07</v>
      </c>
      <c r="E374" s="17" t="str">
        <f>+'11+'!E304</f>
        <v>07 4 01 54570</v>
      </c>
      <c r="F374" s="17" t="str">
        <f>+'11+'!F304</f>
        <v>611</v>
      </c>
      <c r="G374" s="16">
        <f>+'11+'!G304</f>
        <v>0</v>
      </c>
      <c r="H374" s="16">
        <f>+'11+'!H304</f>
        <v>0</v>
      </c>
      <c r="I374" s="18">
        <f t="shared" si="9"/>
        <v>0</v>
      </c>
    </row>
    <row r="375" spans="1:10">
      <c r="A375" s="21" t="str">
        <f>+'11+'!A305</f>
        <v>Другие вопросы в области образования</v>
      </c>
      <c r="C375" s="17" t="str">
        <f>+'11+'!C305</f>
        <v>07</v>
      </c>
      <c r="D375" s="17" t="str">
        <f>+'11+'!D305</f>
        <v>09</v>
      </c>
      <c r="E375" s="17" t="str">
        <f>+'11+'!E305</f>
        <v xml:space="preserve">         </v>
      </c>
      <c r="F375" s="17" t="str">
        <f>+'11+'!F305</f>
        <v xml:space="preserve">   </v>
      </c>
      <c r="G375" s="18">
        <f>+G376+G407</f>
        <v>16854.600000000002</v>
      </c>
      <c r="H375" s="18">
        <f>+H376+H407</f>
        <v>0</v>
      </c>
      <c r="I375" s="18">
        <f t="shared" si="9"/>
        <v>16854.600000000002</v>
      </c>
      <c r="J375" s="16"/>
    </row>
    <row r="376" spans="1:10" ht="38.25">
      <c r="A376" s="21" t="str">
        <f>+'11+'!A306</f>
        <v>Подпрограмма "Обеспечение реализации муниципальной программы и прочие мероприятия в сфере образования"</v>
      </c>
      <c r="C376" s="17" t="str">
        <f>+'11+'!C306</f>
        <v>07</v>
      </c>
      <c r="D376" s="17" t="str">
        <f>+'11+'!D306</f>
        <v>09</v>
      </c>
      <c r="E376" s="17" t="str">
        <f>+'11+'!E306</f>
        <v>07 6 00 00000</v>
      </c>
      <c r="F376" s="17"/>
      <c r="G376" s="16">
        <f>+'11+'!G306</f>
        <v>16421.400000000001</v>
      </c>
      <c r="H376" s="16">
        <f>+'11+'!H306</f>
        <v>0</v>
      </c>
      <c r="I376" s="18">
        <f t="shared" si="9"/>
        <v>16421.400000000001</v>
      </c>
    </row>
    <row r="377" spans="1:10" ht="51">
      <c r="A377" s="21" t="str">
        <f>+'11+'!A307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C377" s="17" t="str">
        <f>+'11+'!C307</f>
        <v>07</v>
      </c>
      <c r="D377" s="17" t="str">
        <f>+'11+'!D307</f>
        <v>09</v>
      </c>
      <c r="E377" s="17" t="str">
        <f>+'11+'!E307</f>
        <v>07 6 01 00000</v>
      </c>
      <c r="F377" s="17"/>
      <c r="G377" s="16">
        <f>+'11+'!G307</f>
        <v>1578.5900000000001</v>
      </c>
      <c r="H377" s="16">
        <f>+'11+'!H307</f>
        <v>0</v>
      </c>
      <c r="I377" s="18">
        <f t="shared" si="9"/>
        <v>1578.5900000000001</v>
      </c>
    </row>
    <row r="378" spans="1:10" ht="38.25">
      <c r="A378" s="21" t="str">
        <f>+'11+'!A308</f>
        <v>Руководство и управление в сфере установленных функций органов государственной власти Республики Тыва</v>
      </c>
      <c r="C378" s="17" t="str">
        <f>+'11+'!C308</f>
        <v>07</v>
      </c>
      <c r="D378" s="17" t="str">
        <f>+'11+'!D308</f>
        <v>09</v>
      </c>
      <c r="E378" s="17" t="str">
        <f>+'11+'!E308</f>
        <v>07 6 01 20419</v>
      </c>
      <c r="F378" s="17" t="str">
        <f>+'11+'!F308</f>
        <v xml:space="preserve">   </v>
      </c>
      <c r="G378" s="16">
        <f>+'11+'!G308</f>
        <v>1578.5900000000001</v>
      </c>
      <c r="H378" s="16">
        <f>+'11+'!H308</f>
        <v>0</v>
      </c>
      <c r="I378" s="18">
        <f t="shared" si="9"/>
        <v>1578.5900000000001</v>
      </c>
    </row>
    <row r="379" spans="1:10">
      <c r="A379" s="21" t="str">
        <f>+'11+'!A309</f>
        <v>Центральный аппарат</v>
      </c>
      <c r="C379" s="17" t="str">
        <f>+'11+'!C309</f>
        <v>07</v>
      </c>
      <c r="D379" s="17" t="str">
        <f>+'11+'!D309</f>
        <v>09</v>
      </c>
      <c r="E379" s="17" t="str">
        <f>+'11+'!E309</f>
        <v>07 6 01 20419</v>
      </c>
      <c r="F379" s="17" t="str">
        <f>+'11+'!F309</f>
        <v xml:space="preserve">   </v>
      </c>
      <c r="G379" s="16">
        <f>+'11+'!G309</f>
        <v>1578.5900000000001</v>
      </c>
      <c r="H379" s="16">
        <f>+'11+'!H309</f>
        <v>0</v>
      </c>
      <c r="I379" s="18">
        <f t="shared" si="9"/>
        <v>1578.5900000000001</v>
      </c>
    </row>
    <row r="380" spans="1:10" ht="76.5">
      <c r="A380" s="21" t="str">
        <f>+'11+'!A310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80" s="17" t="str">
        <f>+'11+'!C310</f>
        <v>07</v>
      </c>
      <c r="D380" s="17" t="str">
        <f>+'11+'!D310</f>
        <v>09</v>
      </c>
      <c r="E380" s="17" t="str">
        <f>+'11+'!E310</f>
        <v>07 6 01 20419</v>
      </c>
      <c r="F380" s="17" t="str">
        <f>+'11+'!F310</f>
        <v>100</v>
      </c>
      <c r="G380" s="16">
        <f>+'11+'!G310</f>
        <v>1573.5900000000001</v>
      </c>
      <c r="H380" s="16">
        <f>+'11+'!H310</f>
        <v>0</v>
      </c>
      <c r="I380" s="18">
        <f t="shared" si="9"/>
        <v>1573.5900000000001</v>
      </c>
    </row>
    <row r="381" spans="1:10" ht="25.5">
      <c r="A381" s="21" t="str">
        <f>+'11+'!A311</f>
        <v>Расходы на выплаты персоналу государственных (муниципальных) органов</v>
      </c>
      <c r="C381" s="17" t="str">
        <f>+'11+'!C311</f>
        <v>07</v>
      </c>
      <c r="D381" s="17" t="str">
        <f>+'11+'!D311</f>
        <v>09</v>
      </c>
      <c r="E381" s="17" t="str">
        <f>+'11+'!E311</f>
        <v>07 6 01 20419</v>
      </c>
      <c r="F381" s="17" t="str">
        <f>+'11+'!F311</f>
        <v>120</v>
      </c>
      <c r="G381" s="16">
        <f>+'11+'!G311</f>
        <v>1573.5900000000001</v>
      </c>
      <c r="H381" s="16">
        <f>+'11+'!H311</f>
        <v>0</v>
      </c>
      <c r="I381" s="18">
        <f t="shared" ref="I381:I456" si="11">+G381+H381</f>
        <v>1573.5900000000001</v>
      </c>
    </row>
    <row r="382" spans="1:10">
      <c r="A382" s="21" t="str">
        <f>+'11+'!A312</f>
        <v>Фонд оплаты труда и страховые взносы</v>
      </c>
      <c r="C382" s="17" t="str">
        <f>+'11+'!C312</f>
        <v>07</v>
      </c>
      <c r="D382" s="17" t="str">
        <f>+'11+'!D312</f>
        <v>09</v>
      </c>
      <c r="E382" s="17" t="str">
        <f>+'11+'!E312</f>
        <v>07 6 01 20419</v>
      </c>
      <c r="F382" s="17" t="str">
        <f>+'11+'!F312</f>
        <v>121</v>
      </c>
      <c r="G382" s="16">
        <f>+'11+'!G312</f>
        <v>1181.71</v>
      </c>
      <c r="H382" s="16">
        <f>+'11+'!H312</f>
        <v>0</v>
      </c>
      <c r="I382" s="18">
        <f t="shared" si="11"/>
        <v>1181.71</v>
      </c>
    </row>
    <row r="383" spans="1:10" ht="25.5">
      <c r="A383" s="21" t="str">
        <f>+'11+'!A313</f>
        <v>Иные выплаты персоналу, за исключением фонда оплаты труда</v>
      </c>
      <c r="C383" s="17" t="str">
        <f>+'11+'!C313</f>
        <v>07</v>
      </c>
      <c r="D383" s="17" t="str">
        <f>+'11+'!D313</f>
        <v>09</v>
      </c>
      <c r="E383" s="17" t="str">
        <f>+'11+'!E313</f>
        <v>07 6 01 20419</v>
      </c>
      <c r="F383" s="17" t="str">
        <f>+'11+'!F313</f>
        <v>122</v>
      </c>
      <c r="G383" s="16">
        <f>+'11+'!G313</f>
        <v>35</v>
      </c>
      <c r="H383" s="16">
        <f>+'11+'!H313</f>
        <v>0</v>
      </c>
      <c r="I383" s="18">
        <f t="shared" si="11"/>
        <v>35</v>
      </c>
    </row>
    <row r="384" spans="1:10" ht="51">
      <c r="A384" s="21" t="str">
        <f>+'11+'!A314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C384" s="17" t="str">
        <f>+'11+'!C314</f>
        <v>07</v>
      </c>
      <c r="D384" s="17" t="str">
        <f>+'11+'!D314</f>
        <v>09</v>
      </c>
      <c r="E384" s="17" t="str">
        <f>+'11+'!E314</f>
        <v>07 6 01 20419</v>
      </c>
      <c r="F384" s="17" t="str">
        <f>+'11+'!F314</f>
        <v>129</v>
      </c>
      <c r="G384" s="16">
        <f>+'11+'!G314</f>
        <v>356.88</v>
      </c>
      <c r="H384" s="16">
        <f>+'11+'!H314</f>
        <v>0</v>
      </c>
      <c r="I384" s="18">
        <f t="shared" si="11"/>
        <v>356.88</v>
      </c>
    </row>
    <row r="385" spans="1:9" ht="25.5">
      <c r="A385" s="21" t="str">
        <f>+'11+'!A315</f>
        <v>Закупка товаров, работ и услуг для государственных (муниципальных) нужд</v>
      </c>
      <c r="C385" s="17" t="str">
        <f>+'11+'!C315</f>
        <v>07</v>
      </c>
      <c r="D385" s="17" t="str">
        <f>+'11+'!D315</f>
        <v>09</v>
      </c>
      <c r="E385" s="17" t="str">
        <f>+'11+'!E315</f>
        <v>07 6 01 20419</v>
      </c>
      <c r="F385" s="17" t="str">
        <f>+'11+'!F315</f>
        <v>200</v>
      </c>
      <c r="G385" s="16">
        <f>+'11+'!G315</f>
        <v>5</v>
      </c>
      <c r="H385" s="16">
        <f>+'11+'!H315</f>
        <v>0</v>
      </c>
      <c r="I385" s="18">
        <f t="shared" si="11"/>
        <v>5</v>
      </c>
    </row>
    <row r="386" spans="1:9" ht="25.5">
      <c r="A386" s="21" t="str">
        <f>+'11+'!A316</f>
        <v>Иные закупки товаров, работ и услуг для государственных (муниципальных) нужд</v>
      </c>
      <c r="C386" s="17" t="str">
        <f>+'11+'!C316</f>
        <v>07</v>
      </c>
      <c r="D386" s="17" t="str">
        <f>+'11+'!D316</f>
        <v>09</v>
      </c>
      <c r="E386" s="17" t="str">
        <f>+'11+'!E316</f>
        <v>07 6 01 20419</v>
      </c>
      <c r="F386" s="17" t="str">
        <f>+'11+'!F316</f>
        <v>240</v>
      </c>
      <c r="G386" s="16">
        <f>+'11+'!G316</f>
        <v>5</v>
      </c>
      <c r="H386" s="16">
        <f>+'11+'!H316</f>
        <v>0</v>
      </c>
      <c r="I386" s="18">
        <f t="shared" si="11"/>
        <v>5</v>
      </c>
    </row>
    <row r="387" spans="1:9" ht="25.5">
      <c r="A387" s="21" t="str">
        <f>+'11+'!A317</f>
        <v>Закупка товаров, работ, услуг в сфере информационно-коммуникационных услуг</v>
      </c>
      <c r="C387" s="17" t="str">
        <f>+'11+'!C317</f>
        <v>07</v>
      </c>
      <c r="D387" s="17" t="str">
        <f>+'11+'!D317</f>
        <v>09</v>
      </c>
      <c r="E387" s="17" t="str">
        <f>+'11+'!E317</f>
        <v>07 6 01 20419</v>
      </c>
      <c r="F387" s="17" t="str">
        <f>+'11+'!F317</f>
        <v>242</v>
      </c>
      <c r="I387" s="18">
        <f t="shared" si="11"/>
        <v>0</v>
      </c>
    </row>
    <row r="388" spans="1:9" ht="25.5">
      <c r="A388" s="21" t="str">
        <f>+'11+'!A318</f>
        <v>Прочая закупка товаров, работ и услуг для государственных (муниципальных) нужд</v>
      </c>
      <c r="C388" s="17" t="str">
        <f>+'11+'!C318</f>
        <v>07</v>
      </c>
      <c r="D388" s="17" t="str">
        <f>+'11+'!D318</f>
        <v>09</v>
      </c>
      <c r="E388" s="17" t="str">
        <f>+'11+'!E318</f>
        <v>07 6 01 20419</v>
      </c>
      <c r="F388" s="17" t="str">
        <f>+'11+'!F318</f>
        <v>244</v>
      </c>
      <c r="G388" s="16">
        <f>+'11+'!G318</f>
        <v>5</v>
      </c>
      <c r="H388" s="16">
        <f>+'11+'!H318</f>
        <v>0</v>
      </c>
      <c r="I388" s="18">
        <f t="shared" si="11"/>
        <v>5</v>
      </c>
    </row>
    <row r="389" spans="1:9" ht="51">
      <c r="A389" s="21" t="str">
        <f>+'11+'!A319</f>
        <v>Основное мероприятие "Обеспечение организационных, информационных и методических условий по реализации программы"</v>
      </c>
      <c r="C389" s="17" t="str">
        <f>+'11+'!C319</f>
        <v>07</v>
      </c>
      <c r="D389" s="17" t="str">
        <f>+'11+'!D319</f>
        <v>09</v>
      </c>
      <c r="E389" s="17" t="str">
        <f>+'11+'!E319</f>
        <v>07 6 02 00000</v>
      </c>
      <c r="F389" s="17" t="str">
        <f>+'11+'!F319</f>
        <v xml:space="preserve">   </v>
      </c>
      <c r="G389" s="16">
        <f>+'11+'!G319</f>
        <v>14842.81</v>
      </c>
      <c r="H389" s="16">
        <f>+'11+'!H319</f>
        <v>0</v>
      </c>
      <c r="I389" s="18">
        <f t="shared" si="11"/>
        <v>14842.81</v>
      </c>
    </row>
    <row r="390" spans="1:9" ht="25.5">
      <c r="A390" s="21" t="str">
        <f>+'11+'!A320</f>
        <v>Обеспечение деятельности органов местного самоуправления</v>
      </c>
      <c r="C390" s="17" t="str">
        <f>+'11+'!C320</f>
        <v>07</v>
      </c>
      <c r="D390" s="17" t="str">
        <f>+'11+'!D320</f>
        <v>09</v>
      </c>
      <c r="E390" s="17" t="str">
        <f>+'11+'!E320</f>
        <v>07 6 02 00019</v>
      </c>
      <c r="F390" s="17" t="str">
        <f>+'11+'!F320</f>
        <v xml:space="preserve">   </v>
      </c>
      <c r="G390" s="16">
        <f>+'11+'!G320</f>
        <v>14842.81</v>
      </c>
      <c r="H390" s="16">
        <f>+'11+'!H320</f>
        <v>0</v>
      </c>
      <c r="I390" s="18">
        <f t="shared" si="11"/>
        <v>14842.81</v>
      </c>
    </row>
    <row r="391" spans="1:9" ht="76.5">
      <c r="A391" s="21" t="str">
        <f>+'11+'!A321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C391" s="17" t="str">
        <f>+'11+'!C321</f>
        <v>07</v>
      </c>
      <c r="D391" s="17" t="str">
        <f>+'11+'!D321</f>
        <v>09</v>
      </c>
      <c r="E391" s="17" t="str">
        <f>+'11+'!E321</f>
        <v>07 6 02 00019</v>
      </c>
      <c r="F391" s="17" t="str">
        <f>+'11+'!F321</f>
        <v>100</v>
      </c>
      <c r="G391" s="16">
        <f>+'11+'!G321</f>
        <v>14842.81</v>
      </c>
      <c r="H391" s="16">
        <f>+'11+'!H321</f>
        <v>0</v>
      </c>
      <c r="I391" s="18">
        <f t="shared" si="11"/>
        <v>14842.81</v>
      </c>
    </row>
    <row r="392" spans="1:9" ht="25.5">
      <c r="A392" s="21" t="str">
        <f>+'11+'!A322</f>
        <v>Расходы на выплаты персоналу казенных учреждений</v>
      </c>
      <c r="C392" s="17" t="str">
        <f>+'11+'!C322</f>
        <v>07</v>
      </c>
      <c r="D392" s="17" t="str">
        <f>+'11+'!D322</f>
        <v>09</v>
      </c>
      <c r="E392" s="17" t="str">
        <f>+'11+'!E322</f>
        <v>07 6 02 00019</v>
      </c>
      <c r="F392" s="17" t="str">
        <f>+'11+'!F322</f>
        <v>110</v>
      </c>
      <c r="G392" s="16">
        <f>+'11+'!G322</f>
        <v>13573.23</v>
      </c>
      <c r="H392" s="16">
        <f>+'11+'!H322</f>
        <v>0</v>
      </c>
      <c r="I392" s="18">
        <f t="shared" si="11"/>
        <v>13573.23</v>
      </c>
    </row>
    <row r="393" spans="1:9">
      <c r="A393" s="21" t="str">
        <f>+'11+'!A323</f>
        <v>Фонд оплаты труда и страховые взносы</v>
      </c>
      <c r="C393" s="17" t="str">
        <f>+'11+'!C323</f>
        <v>07</v>
      </c>
      <c r="D393" s="17" t="str">
        <f>+'11+'!D323</f>
        <v>09</v>
      </c>
      <c r="E393" s="17" t="str">
        <f>+'11+'!E323</f>
        <v>07 6 02 00019</v>
      </c>
      <c r="F393" s="17" t="str">
        <f>+'11+'!F323</f>
        <v>111</v>
      </c>
      <c r="G393" s="16">
        <f>+'11+'!G323</f>
        <v>10424.91</v>
      </c>
      <c r="H393" s="16">
        <f>+'11+'!H323</f>
        <v>0</v>
      </c>
      <c r="I393" s="18">
        <f t="shared" si="11"/>
        <v>10424.91</v>
      </c>
    </row>
    <row r="394" spans="1:9" ht="25.5" hidden="1">
      <c r="A394" s="21" t="str">
        <f>+'11+'!A324</f>
        <v>Иные выплаты персоналу, за исключением фонда оплаты труда</v>
      </c>
      <c r="C394" s="17" t="str">
        <f>+'11+'!C324</f>
        <v>07</v>
      </c>
      <c r="D394" s="17" t="str">
        <f>+'11+'!D324</f>
        <v>09</v>
      </c>
      <c r="E394" s="17" t="str">
        <f>+'11+'!E324</f>
        <v>07 6 02 00019</v>
      </c>
      <c r="F394" s="17" t="str">
        <f>+'11+'!F324</f>
        <v>112</v>
      </c>
      <c r="G394" s="16">
        <f>+'11+'!G324</f>
        <v>0</v>
      </c>
      <c r="H394" s="16">
        <f>+'11+'!H324</f>
        <v>0</v>
      </c>
      <c r="I394" s="18">
        <f t="shared" si="11"/>
        <v>0</v>
      </c>
    </row>
    <row r="395" spans="1:9" ht="51">
      <c r="A395" s="21" t="str">
        <f>+'11+'!A325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C395" s="17" t="str">
        <f>+'11+'!C325</f>
        <v>07</v>
      </c>
      <c r="D395" s="17" t="str">
        <f>+'11+'!D325</f>
        <v>09</v>
      </c>
      <c r="E395" s="17" t="str">
        <f>+'11+'!E325</f>
        <v>07 6 02 00019</v>
      </c>
      <c r="F395" s="17" t="str">
        <f>+'11+'!F325</f>
        <v>119</v>
      </c>
      <c r="G395" s="16">
        <f>+'11+'!G325</f>
        <v>3148.32</v>
      </c>
      <c r="H395" s="16">
        <f>+'11+'!H325</f>
        <v>0</v>
      </c>
      <c r="I395" s="18">
        <f t="shared" si="11"/>
        <v>3148.32</v>
      </c>
    </row>
    <row r="396" spans="1:9" ht="25.5">
      <c r="A396" s="21" t="str">
        <f>+'11+'!A326</f>
        <v>Закупка товаров, работ и услуг для государственных (муниципальных) нужд</v>
      </c>
      <c r="C396" s="17" t="str">
        <f>+'11+'!C326</f>
        <v>07</v>
      </c>
      <c r="D396" s="17" t="str">
        <f>+'11+'!D326</f>
        <v>09</v>
      </c>
      <c r="E396" s="17" t="str">
        <f>+'11+'!E326</f>
        <v>07 6 02 00019</v>
      </c>
      <c r="F396" s="17" t="str">
        <f>+'11+'!F326</f>
        <v>200</v>
      </c>
      <c r="G396" s="16">
        <f>+'11+'!G326</f>
        <v>1206.5800000000002</v>
      </c>
      <c r="H396" s="16">
        <f>+'11+'!H326</f>
        <v>0</v>
      </c>
      <c r="I396" s="18">
        <f t="shared" si="11"/>
        <v>1206.5800000000002</v>
      </c>
    </row>
    <row r="397" spans="1:9" ht="25.5">
      <c r="A397" s="21" t="str">
        <f>+'11+'!A327</f>
        <v>Иные закупки товаров, работ и услуг для государственных (муниципальных) нужд</v>
      </c>
      <c r="C397" s="17" t="str">
        <f>+'11+'!C327</f>
        <v>07</v>
      </c>
      <c r="D397" s="17" t="str">
        <f>+'11+'!D327</f>
        <v>09</v>
      </c>
      <c r="E397" s="17" t="str">
        <f>+'11+'!E327</f>
        <v>07 6 02 00019</v>
      </c>
      <c r="F397" s="17" t="str">
        <f>+'11+'!F327</f>
        <v>240</v>
      </c>
      <c r="G397" s="16">
        <f>+'11+'!G327</f>
        <v>1206.5800000000002</v>
      </c>
      <c r="H397" s="16">
        <f>+'11+'!H327</f>
        <v>0</v>
      </c>
      <c r="I397" s="18">
        <f t="shared" si="11"/>
        <v>1206.5800000000002</v>
      </c>
    </row>
    <row r="398" spans="1:9" ht="25.5">
      <c r="A398" s="21" t="str">
        <f>+'11+'!A328</f>
        <v>Закупка товаров, работ, услуг в сфере информационно-коммуникационных услуг</v>
      </c>
      <c r="C398" s="17" t="str">
        <f>+'11+'!C328</f>
        <v>07</v>
      </c>
      <c r="D398" s="17" t="str">
        <f>+'11+'!D328</f>
        <v>09</v>
      </c>
      <c r="E398" s="17" t="str">
        <f>+'11+'!E328</f>
        <v>07 6 02 00019</v>
      </c>
      <c r="F398" s="17" t="str">
        <f>+'11+'!F328</f>
        <v>242</v>
      </c>
      <c r="G398" s="16">
        <f>+'11+'!G328</f>
        <v>255.4</v>
      </c>
      <c r="H398" s="16">
        <f>+'11+'!H328</f>
        <v>0</v>
      </c>
      <c r="I398" s="18">
        <f t="shared" si="11"/>
        <v>255.4</v>
      </c>
    </row>
    <row r="399" spans="1:9" ht="25.5">
      <c r="A399" s="21" t="str">
        <f>+'11+'!A329</f>
        <v>Прочая закупка товаров, работ и услуг для государственных (муниципальных) нужд</v>
      </c>
      <c r="C399" s="17" t="str">
        <f>+'11+'!C329</f>
        <v>07</v>
      </c>
      <c r="D399" s="17" t="str">
        <f>+'11+'!D329</f>
        <v>09</v>
      </c>
      <c r="E399" s="17" t="str">
        <f>+'11+'!E329</f>
        <v>07 6 02 00019</v>
      </c>
      <c r="F399" s="17" t="str">
        <f>+'11+'!F329</f>
        <v>244</v>
      </c>
      <c r="G399" s="16">
        <f>+'11+'!G329</f>
        <v>951.18000000000006</v>
      </c>
      <c r="H399" s="16">
        <f>+'11+'!H329</f>
        <v>0</v>
      </c>
      <c r="I399" s="18">
        <f t="shared" si="11"/>
        <v>951.18000000000006</v>
      </c>
    </row>
    <row r="400" spans="1:9">
      <c r="A400" s="21" t="str">
        <f>+'11+'!A330</f>
        <v>Иные бюджетные ассигнования</v>
      </c>
      <c r="C400" s="17" t="str">
        <f>+'11+'!C330</f>
        <v>07</v>
      </c>
      <c r="D400" s="17" t="str">
        <f>+'11+'!D330</f>
        <v>09</v>
      </c>
      <c r="E400" s="17" t="str">
        <f>+'11+'!E330</f>
        <v>07 6 02 00019</v>
      </c>
      <c r="F400" s="17" t="str">
        <f>+'11+'!F330</f>
        <v>800</v>
      </c>
      <c r="G400" s="16">
        <f>+'11+'!G330</f>
        <v>63</v>
      </c>
      <c r="H400" s="16">
        <f>+'11+'!H330</f>
        <v>0</v>
      </c>
      <c r="I400" s="18">
        <f t="shared" si="11"/>
        <v>63</v>
      </c>
    </row>
    <row r="401" spans="1:10" hidden="1">
      <c r="A401" s="21" t="str">
        <f>+'11+'!A331</f>
        <v>Исполнение судебных актов</v>
      </c>
      <c r="B401" s="21"/>
      <c r="C401" s="17" t="str">
        <f>+'11+'!C331</f>
        <v>07</v>
      </c>
      <c r="D401" s="17" t="str">
        <f>+'11+'!D331</f>
        <v>09</v>
      </c>
      <c r="E401" s="17" t="str">
        <f>+'11+'!E331</f>
        <v>07 6 02 00019</v>
      </c>
      <c r="F401" s="17" t="str">
        <f>+'11+'!F331</f>
        <v>830</v>
      </c>
      <c r="G401" s="17">
        <f>+'11+'!G331</f>
        <v>0</v>
      </c>
      <c r="H401" s="17">
        <f>+'11+'!H331</f>
        <v>0</v>
      </c>
      <c r="I401" s="17">
        <f>+'11+'!I331</f>
        <v>0</v>
      </c>
    </row>
    <row r="402" spans="1:10" ht="51" hidden="1">
      <c r="A402" s="21" t="str">
        <f>+'11+'!A332</f>
        <v xml:space="preserve"> Исполнение судебных актов Российской Федерации
и мировых соглашений по возмещению причиненного вреда</v>
      </c>
      <c r="B402" s="21"/>
      <c r="C402" s="17" t="str">
        <f>+'11+'!C332</f>
        <v>07</v>
      </c>
      <c r="D402" s="17" t="str">
        <f>+'11+'!D332</f>
        <v>09</v>
      </c>
      <c r="E402" s="17" t="str">
        <f>+'11+'!E332</f>
        <v>07 6 02 00019</v>
      </c>
      <c r="F402" s="17" t="str">
        <f>+'11+'!F332</f>
        <v>831</v>
      </c>
      <c r="G402" s="17">
        <f>+'11+'!G332</f>
        <v>0</v>
      </c>
      <c r="H402" s="17">
        <f>+'11+'!H332</f>
        <v>0</v>
      </c>
      <c r="I402" s="17">
        <f>+'11+'!I332</f>
        <v>0</v>
      </c>
    </row>
    <row r="403" spans="1:10" ht="38.25">
      <c r="A403" s="21" t="str">
        <f>+'11+'!A333</f>
        <v>Уплата налогов, сборов, обязательных платежей в бюджетную систему Российской Федерации, взносов и иных платежей</v>
      </c>
      <c r="C403" s="17" t="str">
        <f>+'11+'!C333</f>
        <v>07</v>
      </c>
      <c r="D403" s="17" t="str">
        <f>+'11+'!D333</f>
        <v>09</v>
      </c>
      <c r="E403" s="17" t="str">
        <f>+'11+'!E333</f>
        <v>07 6 02 00019</v>
      </c>
      <c r="F403" s="17" t="str">
        <f>+'11+'!F333</f>
        <v>850</v>
      </c>
      <c r="G403" s="16">
        <f>+'11+'!G333</f>
        <v>63</v>
      </c>
      <c r="H403" s="16">
        <f>+'11+'!H333</f>
        <v>0</v>
      </c>
      <c r="I403" s="18">
        <f t="shared" si="11"/>
        <v>63</v>
      </c>
    </row>
    <row r="404" spans="1:10" ht="25.5">
      <c r="A404" s="21" t="str">
        <f>+'11+'!A334</f>
        <v>Уплата налога на имущество организаций и земельного налога</v>
      </c>
      <c r="C404" s="17" t="str">
        <f>+'11+'!C334</f>
        <v>07</v>
      </c>
      <c r="D404" s="17" t="str">
        <f>+'11+'!D334</f>
        <v>09</v>
      </c>
      <c r="E404" s="17" t="str">
        <f>+'11+'!E334</f>
        <v>07 6 02 00019</v>
      </c>
      <c r="F404" s="17" t="str">
        <f>+'11+'!F334</f>
        <v>851</v>
      </c>
      <c r="G404" s="16">
        <f>+'11+'!G334</f>
        <v>33</v>
      </c>
      <c r="H404" s="16">
        <f>+'11+'!H334</f>
        <v>0</v>
      </c>
      <c r="I404" s="18">
        <f t="shared" si="11"/>
        <v>33</v>
      </c>
    </row>
    <row r="405" spans="1:10" ht="25.5">
      <c r="A405" s="21" t="str">
        <f>+'11+'!A335</f>
        <v>Уплата прочих налогов, сборов и иных платежей</v>
      </c>
      <c r="C405" s="17" t="str">
        <f>+'11+'!C335</f>
        <v>07</v>
      </c>
      <c r="D405" s="17" t="str">
        <f>+'11+'!D335</f>
        <v>09</v>
      </c>
      <c r="E405" s="17" t="str">
        <f>+'11+'!E335</f>
        <v>07 6 02 00019</v>
      </c>
      <c r="F405" s="17" t="str">
        <f>+'11+'!F335</f>
        <v>852</v>
      </c>
      <c r="G405" s="16">
        <f>+'11+'!G335</f>
        <v>12</v>
      </c>
      <c r="H405" s="16">
        <f>+'11+'!H335</f>
        <v>0</v>
      </c>
      <c r="I405" s="18">
        <f t="shared" si="11"/>
        <v>12</v>
      </c>
    </row>
    <row r="406" spans="1:10">
      <c r="A406" s="20" t="str">
        <f>+'11+'!A336</f>
        <v>Уплата иных платежей</v>
      </c>
      <c r="B406" s="20"/>
      <c r="C406" s="16" t="str">
        <f>+'11+'!C336</f>
        <v>07</v>
      </c>
      <c r="D406" s="16" t="str">
        <f>+'11+'!D336</f>
        <v>09</v>
      </c>
      <c r="E406" s="16" t="str">
        <f>+'11+'!E336</f>
        <v>07 6 02 00019</v>
      </c>
      <c r="F406" s="16" t="str">
        <f>+'11+'!F336</f>
        <v>853</v>
      </c>
      <c r="G406" s="16">
        <f>+'11+'!G336</f>
        <v>18</v>
      </c>
      <c r="H406" s="16">
        <f>+'11+'!H336</f>
        <v>0</v>
      </c>
      <c r="I406" s="16">
        <f>+'11+'!I336</f>
        <v>18</v>
      </c>
    </row>
    <row r="407" spans="1:10" ht="25.5">
      <c r="A407" s="21" t="str">
        <f>+'11+'!A579</f>
        <v>Образование и организация деятельности комиссий по делам несовершеннолетних</v>
      </c>
      <c r="B407" s="17"/>
      <c r="C407" s="17" t="str">
        <f>+'11+'!C579</f>
        <v>07</v>
      </c>
      <c r="D407" s="17" t="str">
        <f>+'11+'!D579</f>
        <v>09</v>
      </c>
      <c r="E407" s="17" t="str">
        <f>+'11+'!E579</f>
        <v>77 0 00 76100</v>
      </c>
      <c r="F407" s="17">
        <f>+'11+'!F579</f>
        <v>0</v>
      </c>
      <c r="G407" s="16">
        <f>+'11+'!G579</f>
        <v>433.20000000000005</v>
      </c>
      <c r="H407" s="16">
        <f>+'11+'!H579</f>
        <v>0</v>
      </c>
      <c r="I407" s="18">
        <f t="shared" si="11"/>
        <v>433.20000000000005</v>
      </c>
      <c r="J407" s="16"/>
    </row>
    <row r="408" spans="1:10" ht="76.5">
      <c r="A408" s="21" t="str">
        <f>+'11+'!A580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08" s="17"/>
      <c r="C408" s="17" t="str">
        <f>+'11+'!C580</f>
        <v>07</v>
      </c>
      <c r="D408" s="17" t="str">
        <f>+'11+'!D580</f>
        <v>09</v>
      </c>
      <c r="E408" s="17" t="str">
        <f>+'11+'!E580</f>
        <v>77 0 00 76100</v>
      </c>
      <c r="F408" s="17" t="str">
        <f>+'11+'!F580</f>
        <v>100</v>
      </c>
      <c r="G408" s="16">
        <f>+'11+'!G580</f>
        <v>352.1</v>
      </c>
      <c r="H408" s="16">
        <f>+'11+'!H580</f>
        <v>0</v>
      </c>
      <c r="I408" s="18">
        <f t="shared" si="11"/>
        <v>352.1</v>
      </c>
      <c r="J408" s="16"/>
    </row>
    <row r="409" spans="1:10" ht="25.5">
      <c r="A409" s="21" t="str">
        <f>+'11+'!A581</f>
        <v>Расходы на выплаты персоналу государственных (муниципальных) органов</v>
      </c>
      <c r="B409" s="17"/>
      <c r="C409" s="17" t="str">
        <f>+'11+'!C581</f>
        <v>07</v>
      </c>
      <c r="D409" s="17" t="str">
        <f>+'11+'!D581</f>
        <v>09</v>
      </c>
      <c r="E409" s="17" t="str">
        <f>+'11+'!E581</f>
        <v>77 0 00 76100</v>
      </c>
      <c r="F409" s="17" t="str">
        <f>+'11+'!F581</f>
        <v>120</v>
      </c>
      <c r="G409" s="16">
        <f>+'11+'!G581</f>
        <v>352.1</v>
      </c>
      <c r="H409" s="16">
        <f>+'11+'!H581</f>
        <v>0</v>
      </c>
      <c r="I409" s="18">
        <f t="shared" si="11"/>
        <v>352.1</v>
      </c>
      <c r="J409" s="16"/>
    </row>
    <row r="410" spans="1:10">
      <c r="A410" s="21" t="str">
        <f>+'11+'!A582</f>
        <v>Фонд оплаты труда и страховые взносы</v>
      </c>
      <c r="B410" s="17"/>
      <c r="C410" s="17" t="str">
        <f>+'11+'!C582</f>
        <v>07</v>
      </c>
      <c r="D410" s="17" t="str">
        <f>+'11+'!D582</f>
        <v>09</v>
      </c>
      <c r="E410" s="17" t="str">
        <f>+'11+'!E582</f>
        <v>77 0 00 76100</v>
      </c>
      <c r="F410" s="17" t="str">
        <f>+'11+'!F582</f>
        <v>121</v>
      </c>
      <c r="G410" s="16">
        <f>+'11+'!G582</f>
        <v>270.43</v>
      </c>
      <c r="H410" s="16">
        <f>+'11+'!H582</f>
        <v>0</v>
      </c>
      <c r="I410" s="18">
        <f t="shared" si="11"/>
        <v>270.43</v>
      </c>
      <c r="J410" s="16"/>
    </row>
    <row r="411" spans="1:10" ht="25.5" hidden="1">
      <c r="A411" s="21" t="str">
        <f>+'11+'!A583</f>
        <v>Иные выплаты персоналу, за исключением фонда оплаты труда</v>
      </c>
      <c r="B411" s="17"/>
      <c r="C411" s="17" t="str">
        <f>+'11+'!C583</f>
        <v>07</v>
      </c>
      <c r="D411" s="17" t="str">
        <f>+'11+'!D583</f>
        <v>09</v>
      </c>
      <c r="E411" s="17" t="str">
        <f>+'11+'!E583</f>
        <v>77 0 00 76100</v>
      </c>
      <c r="F411" s="17" t="str">
        <f>+'11+'!F583</f>
        <v>122</v>
      </c>
      <c r="G411" s="16">
        <f>+'11+'!G583</f>
        <v>0</v>
      </c>
      <c r="H411" s="16">
        <f>+'11+'!H583</f>
        <v>0</v>
      </c>
      <c r="I411" s="18">
        <f t="shared" si="11"/>
        <v>0</v>
      </c>
      <c r="J411" s="16"/>
    </row>
    <row r="412" spans="1:10" ht="51">
      <c r="A412" s="21" t="str">
        <f>+'11+'!A584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12" s="17"/>
      <c r="C412" s="17" t="str">
        <f>+'11+'!C584</f>
        <v>07</v>
      </c>
      <c r="D412" s="17" t="str">
        <f>+'11+'!D584</f>
        <v>09</v>
      </c>
      <c r="E412" s="17" t="str">
        <f>+'11+'!E584</f>
        <v>77 0 00 76100</v>
      </c>
      <c r="F412" s="17" t="str">
        <f>+'11+'!F584</f>
        <v>129</v>
      </c>
      <c r="G412" s="16">
        <f>+'11+'!G584</f>
        <v>81.67</v>
      </c>
      <c r="H412" s="16">
        <f>+'11+'!H584</f>
        <v>0</v>
      </c>
      <c r="I412" s="18">
        <f t="shared" si="11"/>
        <v>81.67</v>
      </c>
      <c r="J412" s="16"/>
    </row>
    <row r="413" spans="1:10" ht="25.5">
      <c r="A413" s="21" t="str">
        <f>+'11+'!A585</f>
        <v>Закупка товаров, работ и услуг для государственных (муниципальных) нужд</v>
      </c>
      <c r="B413" s="17"/>
      <c r="C413" s="17" t="str">
        <f>+'11+'!C585</f>
        <v>07</v>
      </c>
      <c r="D413" s="17" t="str">
        <f>+'11+'!D585</f>
        <v>09</v>
      </c>
      <c r="E413" s="17" t="str">
        <f>+'11+'!E585</f>
        <v>77 0 00 76100</v>
      </c>
      <c r="F413" s="17" t="str">
        <f>+'11+'!F585</f>
        <v>200</v>
      </c>
      <c r="G413" s="16">
        <f>+'11+'!G585</f>
        <v>81.099999999999994</v>
      </c>
      <c r="H413" s="16">
        <f>+'11+'!H585</f>
        <v>0</v>
      </c>
      <c r="I413" s="18">
        <f t="shared" si="11"/>
        <v>81.099999999999994</v>
      </c>
      <c r="J413" s="16"/>
    </row>
    <row r="414" spans="1:10" ht="25.5">
      <c r="A414" s="21" t="str">
        <f>+'11+'!A586</f>
        <v>Иные закупки товаров, работ и услуг для государственных (муниципальных) нужд</v>
      </c>
      <c r="B414" s="17"/>
      <c r="C414" s="17" t="str">
        <f>+'11+'!C586</f>
        <v>07</v>
      </c>
      <c r="D414" s="17" t="str">
        <f>+'11+'!D586</f>
        <v>09</v>
      </c>
      <c r="E414" s="17" t="str">
        <f>+'11+'!E586</f>
        <v>77 0 00 76100</v>
      </c>
      <c r="F414" s="17" t="str">
        <f>+'11+'!F586</f>
        <v>240</v>
      </c>
      <c r="G414" s="16">
        <f>+'11+'!G586</f>
        <v>81.099999999999994</v>
      </c>
      <c r="H414" s="16">
        <f>+'11+'!H586</f>
        <v>0</v>
      </c>
      <c r="I414" s="18">
        <f t="shared" si="11"/>
        <v>81.099999999999994</v>
      </c>
      <c r="J414" s="16"/>
    </row>
    <row r="415" spans="1:10" ht="25.5">
      <c r="A415" s="21" t="str">
        <f>+'11+'!A587</f>
        <v>Закупка товаров, работ, услуг в сфере информационно-коммуникационных услуг</v>
      </c>
      <c r="B415" s="17"/>
      <c r="C415" s="17" t="str">
        <f>+'11+'!C587</f>
        <v>07</v>
      </c>
      <c r="D415" s="17" t="str">
        <f>+'11+'!D587</f>
        <v>09</v>
      </c>
      <c r="E415" s="17" t="str">
        <f>+'11+'!E587</f>
        <v>77 0 00 76100</v>
      </c>
      <c r="F415" s="17" t="str">
        <f>+'11+'!F587</f>
        <v>242</v>
      </c>
      <c r="G415" s="16">
        <f>+'11+'!G587</f>
        <v>0</v>
      </c>
      <c r="H415" s="16">
        <f>+'11+'!H587</f>
        <v>0</v>
      </c>
      <c r="I415" s="18">
        <f t="shared" si="11"/>
        <v>0</v>
      </c>
      <c r="J415" s="16"/>
    </row>
    <row r="416" spans="1:10" ht="25.5">
      <c r="A416" s="21" t="str">
        <f>+'11+'!A588</f>
        <v>Прочая закупка товаров, работ и услуг для государственных (муниципальных) нужд</v>
      </c>
      <c r="B416" s="17"/>
      <c r="C416" s="17" t="str">
        <f>+'11+'!C588</f>
        <v>07</v>
      </c>
      <c r="D416" s="17" t="str">
        <f>+'11+'!D588</f>
        <v>09</v>
      </c>
      <c r="E416" s="17" t="str">
        <f>+'11+'!E588</f>
        <v>77 0 00 76100</v>
      </c>
      <c r="F416" s="17" t="str">
        <f>+'11+'!F588</f>
        <v>244</v>
      </c>
      <c r="G416" s="16">
        <f>+'11+'!G588</f>
        <v>81.099999999999994</v>
      </c>
      <c r="H416" s="16">
        <f>+'11+'!H588</f>
        <v>0</v>
      </c>
      <c r="I416" s="18">
        <f t="shared" si="11"/>
        <v>81.099999999999994</v>
      </c>
      <c r="J416" s="16"/>
    </row>
    <row r="417" spans="1:12" ht="25.5">
      <c r="A417" s="21" t="str">
        <f>+'11+'!A25</f>
        <v>Муниципальная программа "Развитие культуры"</v>
      </c>
      <c r="B417" s="17"/>
      <c r="C417" s="17" t="str">
        <f>+'11+'!C25</f>
        <v>08</v>
      </c>
      <c r="D417" s="17"/>
      <c r="E417" s="17"/>
      <c r="F417" s="17"/>
      <c r="G417" s="16">
        <f>+'11+'!G25</f>
        <v>37821.410000000003</v>
      </c>
      <c r="H417" s="16">
        <f>+'11+'!H25</f>
        <v>0</v>
      </c>
      <c r="I417" s="18">
        <f t="shared" si="11"/>
        <v>37821.410000000003</v>
      </c>
      <c r="J417" s="16"/>
    </row>
    <row r="418" spans="1:12">
      <c r="A418" s="21" t="str">
        <f>+'11+'!A26</f>
        <v>Культура</v>
      </c>
      <c r="B418" s="17"/>
      <c r="C418" s="17" t="str">
        <f>+'11+'!C26</f>
        <v>08</v>
      </c>
      <c r="D418" s="17" t="str">
        <f>+'11+'!D26</f>
        <v>01</v>
      </c>
      <c r="E418" s="17" t="str">
        <f>+'11+'!E26</f>
        <v xml:space="preserve">         </v>
      </c>
      <c r="F418" s="17" t="str">
        <f>+'11+'!F26</f>
        <v xml:space="preserve">   </v>
      </c>
      <c r="G418" s="16">
        <f>+'11+'!G26</f>
        <v>35237.440000000002</v>
      </c>
      <c r="H418" s="16">
        <f>+'11+'!H26</f>
        <v>0</v>
      </c>
      <c r="I418" s="18">
        <f t="shared" si="11"/>
        <v>35237.440000000002</v>
      </c>
      <c r="J418" s="16"/>
    </row>
    <row r="419" spans="1:12" ht="25.5">
      <c r="A419" s="21" t="str">
        <f>+'11+'!A27</f>
        <v>Муниципальная программа "Развитие культуры"</v>
      </c>
      <c r="B419" s="17"/>
      <c r="C419" s="17" t="str">
        <f>+'11+'!C27</f>
        <v>08</v>
      </c>
      <c r="D419" s="17" t="str">
        <f>+'11+'!D27</f>
        <v>01</v>
      </c>
      <c r="E419" s="17" t="str">
        <f>+'11+'!E27</f>
        <v>08 0 00 00000</v>
      </c>
      <c r="F419" s="17"/>
      <c r="G419" s="16">
        <f>+'11+'!G27</f>
        <v>34841.64</v>
      </c>
      <c r="H419" s="16">
        <f>+'11+'!H27</f>
        <v>0</v>
      </c>
      <c r="I419" s="18">
        <f t="shared" si="11"/>
        <v>34841.64</v>
      </c>
      <c r="J419" s="17" t="s">
        <v>27</v>
      </c>
      <c r="K419" s="16">
        <f>+G420+G435+G440+G465+G473</f>
        <v>37425.61</v>
      </c>
      <c r="L419" s="16">
        <f>+H420+H435+H440+H465+H473</f>
        <v>0</v>
      </c>
    </row>
    <row r="420" spans="1:12" ht="25.5">
      <c r="A420" s="21" t="str">
        <f>+'11+'!A28</f>
        <v>Основное мероприятие: "Развитие библиотечного дела"</v>
      </c>
      <c r="B420" s="17"/>
      <c r="C420" s="17" t="str">
        <f>+'11+'!C28</f>
        <v>08</v>
      </c>
      <c r="D420" s="17" t="str">
        <f>+'11+'!D28</f>
        <v>01</v>
      </c>
      <c r="E420" s="17" t="str">
        <f>+'11+'!E28</f>
        <v>08 1 01 00000</v>
      </c>
      <c r="F420" s="17"/>
      <c r="G420" s="16">
        <f>+'11+'!G28</f>
        <v>8556.0500000000011</v>
      </c>
      <c r="H420" s="16">
        <f>+'11+'!H28</f>
        <v>0</v>
      </c>
      <c r="I420" s="18">
        <f>+G420+H420</f>
        <v>8556.0500000000011</v>
      </c>
      <c r="J420" s="16"/>
    </row>
    <row r="421" spans="1:12" ht="38.25">
      <c r="A421" s="21" t="str">
        <f>+'11+'!A29</f>
        <v>Обеспечение деятельности муниципальных учреждений (оказание услуг) - средства местного бджета</v>
      </c>
      <c r="B421" s="17"/>
      <c r="C421" s="17" t="str">
        <f>+'11+'!C29</f>
        <v>08</v>
      </c>
      <c r="D421" s="17" t="str">
        <f>+'11+'!D29</f>
        <v>01</v>
      </c>
      <c r="E421" s="17" t="str">
        <f>+'11+'!E29</f>
        <v>08 1 01 00059</v>
      </c>
      <c r="F421" s="17"/>
      <c r="G421" s="16">
        <f>+'11+'!G29</f>
        <v>8556.0500000000011</v>
      </c>
      <c r="H421" s="16">
        <f>+'11+'!H29</f>
        <v>0</v>
      </c>
      <c r="I421" s="18">
        <f t="shared" si="11"/>
        <v>8556.0500000000011</v>
      </c>
      <c r="J421" s="16"/>
    </row>
    <row r="422" spans="1:12" ht="51">
      <c r="A422" s="21" t="str">
        <f>+'11+'!A30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2" s="17"/>
      <c r="C422" s="17" t="str">
        <f>+'11+'!C30</f>
        <v>08</v>
      </c>
      <c r="D422" s="17" t="str">
        <f>+'11+'!D30</f>
        <v>01</v>
      </c>
      <c r="E422" s="17" t="str">
        <f>+'11+'!E30</f>
        <v>08 1 01 00059</v>
      </c>
      <c r="F422" s="17" t="str">
        <f>+'11+'!F30</f>
        <v>600</v>
      </c>
      <c r="G422" s="16">
        <f>+'11+'!G30</f>
        <v>8556.0500000000011</v>
      </c>
      <c r="H422" s="16">
        <f>+'11+'!H30</f>
        <v>0</v>
      </c>
      <c r="I422" s="18">
        <f t="shared" si="11"/>
        <v>8556.0500000000011</v>
      </c>
      <c r="J422" s="16"/>
    </row>
    <row r="423" spans="1:12">
      <c r="A423" s="21" t="str">
        <f>+'11+'!A31</f>
        <v>Субсидии бюджетным учреждениям</v>
      </c>
      <c r="B423" s="17"/>
      <c r="C423" s="17" t="str">
        <f>+'11+'!C31</f>
        <v>08</v>
      </c>
      <c r="D423" s="17" t="str">
        <f>+'11+'!D31</f>
        <v>01</v>
      </c>
      <c r="E423" s="17" t="str">
        <f>+'11+'!E31</f>
        <v>08 1 01 00059</v>
      </c>
      <c r="F423" s="17" t="str">
        <f>+'11+'!F31</f>
        <v>610</v>
      </c>
      <c r="G423" s="16">
        <f>+'11+'!G31</f>
        <v>8556.0500000000011</v>
      </c>
      <c r="H423" s="16">
        <f>+'11+'!H31</f>
        <v>0</v>
      </c>
      <c r="I423" s="18">
        <f t="shared" si="11"/>
        <v>8556.0500000000011</v>
      </c>
      <c r="J423" s="16"/>
    </row>
    <row r="424" spans="1:12" ht="63.75">
      <c r="A424" s="21" t="str">
        <f>+'11+'!A32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4" s="17"/>
      <c r="C424" s="17" t="str">
        <f>+'11+'!C32</f>
        <v>08</v>
      </c>
      <c r="D424" s="17" t="str">
        <f>+'11+'!D32</f>
        <v>01</v>
      </c>
      <c r="E424" s="17" t="str">
        <f>+'11+'!E32</f>
        <v>08 1 01 00059</v>
      </c>
      <c r="F424" s="17" t="str">
        <f>+'11+'!F32</f>
        <v>611</v>
      </c>
      <c r="G424" s="16">
        <f>+'11+'!G32</f>
        <v>8556.0500000000011</v>
      </c>
      <c r="H424" s="16">
        <f>+'11+'!H32</f>
        <v>0</v>
      </c>
      <c r="I424" s="18">
        <f t="shared" si="11"/>
        <v>8556.0500000000011</v>
      </c>
      <c r="J424" s="16"/>
    </row>
    <row r="425" spans="1:12" s="70" customFormat="1" ht="25.5" hidden="1">
      <c r="A425" s="81" t="s">
        <v>34</v>
      </c>
      <c r="B425" s="76"/>
      <c r="C425" s="76" t="s">
        <v>27</v>
      </c>
      <c r="D425" s="76" t="s">
        <v>33</v>
      </c>
      <c r="E425" s="76" t="s">
        <v>441</v>
      </c>
      <c r="F425" s="76"/>
      <c r="G425" s="77">
        <f>G426+G430</f>
        <v>0</v>
      </c>
      <c r="H425" s="77">
        <f t="shared" ref="H425:I425" si="12">H426+H430</f>
        <v>5</v>
      </c>
      <c r="I425" s="77">
        <f t="shared" si="12"/>
        <v>5</v>
      </c>
      <c r="J425" s="78"/>
      <c r="K425" s="71"/>
    </row>
    <row r="426" spans="1:12" s="70" customFormat="1" ht="25.5" hidden="1">
      <c r="A426" s="82" t="str">
        <f>+'11+'!A34</f>
        <v>Субсидии на развитие учреждений культуры</v>
      </c>
      <c r="B426" s="82"/>
      <c r="C426" s="162" t="str">
        <f>+'11+'!C34</f>
        <v>08</v>
      </c>
      <c r="D426" s="162" t="str">
        <f>+'11+'!D34</f>
        <v>01</v>
      </c>
      <c r="E426" s="162" t="str">
        <f>+'11+'!E34</f>
        <v>081 02 L0019</v>
      </c>
      <c r="F426" s="162">
        <f>+'11+'!F34</f>
        <v>0</v>
      </c>
      <c r="G426" s="162">
        <f>+'11+'!G34</f>
        <v>0</v>
      </c>
      <c r="H426" s="162">
        <f>+'11+'!H34</f>
        <v>0</v>
      </c>
      <c r="I426" s="162">
        <f>+'11+'!I34</f>
        <v>0</v>
      </c>
      <c r="J426" s="78"/>
      <c r="K426" s="71"/>
    </row>
    <row r="427" spans="1:12" s="70" customFormat="1" ht="51" hidden="1">
      <c r="A427" s="82" t="str">
        <f>+'11+'!A35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27" s="82"/>
      <c r="C427" s="162" t="str">
        <f>+'11+'!C35</f>
        <v>08</v>
      </c>
      <c r="D427" s="162" t="str">
        <f>+'11+'!D35</f>
        <v>01</v>
      </c>
      <c r="E427" s="162" t="str">
        <f>+'11+'!E35</f>
        <v>081 02 L0019</v>
      </c>
      <c r="F427" s="162" t="str">
        <f>+'11+'!F35</f>
        <v>600</v>
      </c>
      <c r="G427" s="162">
        <f>+'11+'!G35</f>
        <v>0</v>
      </c>
      <c r="H427" s="162">
        <f>+'11+'!H35</f>
        <v>0</v>
      </c>
      <c r="I427" s="162">
        <f>+'11+'!I35</f>
        <v>0</v>
      </c>
      <c r="J427" s="78"/>
      <c r="K427" s="71"/>
    </row>
    <row r="428" spans="1:12" s="70" customFormat="1" hidden="1">
      <c r="A428" s="82" t="str">
        <f>+'11+'!A36</f>
        <v>Субсидии бюджетным учреждениям</v>
      </c>
      <c r="B428" s="82"/>
      <c r="C428" s="162" t="str">
        <f>+'11+'!C36</f>
        <v>08</v>
      </c>
      <c r="D428" s="162" t="str">
        <f>+'11+'!D36</f>
        <v>01</v>
      </c>
      <c r="E428" s="162" t="str">
        <f>+'11+'!E36</f>
        <v>081 02 L0019</v>
      </c>
      <c r="F428" s="162" t="str">
        <f>+'11+'!F36</f>
        <v>610</v>
      </c>
      <c r="G428" s="162">
        <f>+'11+'!G36</f>
        <v>0</v>
      </c>
      <c r="H428" s="162">
        <f>+'11+'!H36</f>
        <v>0</v>
      </c>
      <c r="I428" s="162">
        <f>+'11+'!I36</f>
        <v>0</v>
      </c>
      <c r="J428" s="78"/>
      <c r="K428" s="71"/>
    </row>
    <row r="429" spans="1:12" s="70" customFormat="1" ht="63.75" hidden="1">
      <c r="A429" s="82" t="str">
        <f>+'11+'!A37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29" s="82"/>
      <c r="C429" s="162" t="str">
        <f>+'11+'!C37</f>
        <v>08</v>
      </c>
      <c r="D429" s="162" t="str">
        <f>+'11+'!D37</f>
        <v>01</v>
      </c>
      <c r="E429" s="162" t="str">
        <f>+'11+'!E37</f>
        <v>081 02 L0019</v>
      </c>
      <c r="F429" s="162" t="str">
        <f>+'11+'!F37</f>
        <v>611</v>
      </c>
      <c r="G429" s="162">
        <f>+'11+'!G37</f>
        <v>0</v>
      </c>
      <c r="H429" s="162">
        <f>+'11+'!H37</f>
        <v>0</v>
      </c>
      <c r="I429" s="162">
        <f>+'11+'!I37</f>
        <v>0</v>
      </c>
      <c r="J429" s="78"/>
      <c r="K429" s="71"/>
    </row>
    <row r="430" spans="1:12" s="70" customFormat="1" ht="28.5" hidden="1" customHeight="1">
      <c r="A430" s="82" t="s">
        <v>442</v>
      </c>
      <c r="B430" s="76"/>
      <c r="C430" s="76" t="s">
        <v>27</v>
      </c>
      <c r="D430" s="76" t="s">
        <v>33</v>
      </c>
      <c r="E430" s="76" t="s">
        <v>447</v>
      </c>
      <c r="F430" s="76"/>
      <c r="G430" s="77">
        <f t="shared" ref="G430:I432" si="13">G431</f>
        <v>0</v>
      </c>
      <c r="H430" s="77">
        <f t="shared" si="13"/>
        <v>5</v>
      </c>
      <c r="I430" s="77">
        <f t="shared" si="13"/>
        <v>5</v>
      </c>
      <c r="J430" s="78"/>
      <c r="K430" s="71"/>
    </row>
    <row r="431" spans="1:12" s="70" customFormat="1" ht="51" hidden="1">
      <c r="A431" s="81" t="s">
        <v>21</v>
      </c>
      <c r="B431" s="76"/>
      <c r="C431" s="76" t="s">
        <v>27</v>
      </c>
      <c r="D431" s="76" t="s">
        <v>33</v>
      </c>
      <c r="E431" s="76" t="s">
        <v>447</v>
      </c>
      <c r="F431" s="76" t="s">
        <v>22</v>
      </c>
      <c r="G431" s="77">
        <f t="shared" si="13"/>
        <v>0</v>
      </c>
      <c r="H431" s="77">
        <f t="shared" si="13"/>
        <v>5</v>
      </c>
      <c r="I431" s="77">
        <f t="shared" si="13"/>
        <v>5</v>
      </c>
      <c r="J431" s="78"/>
      <c r="K431" s="71"/>
    </row>
    <row r="432" spans="1:12" s="70" customFormat="1" hidden="1">
      <c r="A432" s="81" t="s">
        <v>23</v>
      </c>
      <c r="B432" s="76"/>
      <c r="C432" s="76" t="s">
        <v>27</v>
      </c>
      <c r="D432" s="76" t="s">
        <v>33</v>
      </c>
      <c r="E432" s="76" t="s">
        <v>447</v>
      </c>
      <c r="F432" s="76" t="s">
        <v>24</v>
      </c>
      <c r="G432" s="77">
        <f t="shared" si="13"/>
        <v>0</v>
      </c>
      <c r="H432" s="77">
        <f t="shared" si="13"/>
        <v>5</v>
      </c>
      <c r="I432" s="77">
        <f t="shared" si="13"/>
        <v>5</v>
      </c>
      <c r="J432" s="78"/>
      <c r="K432" s="71"/>
    </row>
    <row r="433" spans="1:11" s="70" customFormat="1" ht="29.25" hidden="1" customHeight="1">
      <c r="A433" s="81" t="s">
        <v>25</v>
      </c>
      <c r="B433" s="76"/>
      <c r="C433" s="76" t="s">
        <v>27</v>
      </c>
      <c r="D433" s="76" t="s">
        <v>33</v>
      </c>
      <c r="E433" s="76" t="s">
        <v>447</v>
      </c>
      <c r="F433" s="76" t="s">
        <v>26</v>
      </c>
      <c r="G433" s="77"/>
      <c r="H433" s="77">
        <v>5</v>
      </c>
      <c r="I433" s="77">
        <f>G433+H433</f>
        <v>5</v>
      </c>
      <c r="J433" s="78"/>
      <c r="K433" s="71"/>
    </row>
    <row r="434" spans="1:11" ht="38.25">
      <c r="A434" s="21" t="str">
        <f>+'11+'!A42</f>
        <v>Подпрограмма "Организация досуга и предоставление услуг организаций культуры"</v>
      </c>
      <c r="B434" s="17"/>
      <c r="C434" s="17" t="str">
        <f>+'11+'!C42</f>
        <v>08</v>
      </c>
      <c r="D434" s="17" t="str">
        <f>+'11+'!D42</f>
        <v>01</v>
      </c>
      <c r="E434" s="17" t="str">
        <f>+'11+'!E42</f>
        <v>08 2 00 00000</v>
      </c>
      <c r="F434" s="17"/>
      <c r="G434" s="16">
        <f>+'11+'!G42</f>
        <v>26285.59</v>
      </c>
      <c r="H434" s="16">
        <f>+'11+'!H42</f>
        <v>0</v>
      </c>
      <c r="I434" s="18">
        <f t="shared" si="11"/>
        <v>26285.59</v>
      </c>
      <c r="J434" s="16"/>
    </row>
    <row r="435" spans="1:11" ht="25.5">
      <c r="A435" s="21" t="str">
        <f>+'11+'!A43</f>
        <v>Основное мероприятие: "Развитие сельской культуры"</v>
      </c>
      <c r="B435" s="17"/>
      <c r="C435" s="17" t="str">
        <f>+'11+'!C43</f>
        <v>08</v>
      </c>
      <c r="D435" s="17" t="str">
        <f>+'11+'!D43</f>
        <v>01</v>
      </c>
      <c r="E435" s="17" t="str">
        <f>+'11+'!E43</f>
        <v>08 2 01 00000</v>
      </c>
      <c r="F435" s="17"/>
      <c r="G435" s="16">
        <f>+'11+'!G43</f>
        <v>12416.66</v>
      </c>
      <c r="H435" s="16">
        <f>+'11+'!H43</f>
        <v>0</v>
      </c>
      <c r="I435" s="18">
        <f t="shared" si="11"/>
        <v>12416.66</v>
      </c>
      <c r="J435" s="16"/>
    </row>
    <row r="436" spans="1:11" ht="25.5">
      <c r="A436" s="21" t="str">
        <f>+'11+'!A44</f>
        <v>Обеспечение деятельности муниципальных учреждений (оказание услуг)</v>
      </c>
      <c r="B436" s="17"/>
      <c r="C436" s="17" t="str">
        <f>+'11+'!C44</f>
        <v>08</v>
      </c>
      <c r="D436" s="17" t="str">
        <f>+'11+'!D44</f>
        <v>01</v>
      </c>
      <c r="E436" s="17" t="str">
        <f>+'11+'!E44</f>
        <v>08 2 01 00059</v>
      </c>
      <c r="F436" s="17"/>
      <c r="G436" s="16">
        <f>+'11+'!G44</f>
        <v>12416.66</v>
      </c>
      <c r="H436" s="16">
        <f>+'11+'!H44</f>
        <v>0</v>
      </c>
      <c r="I436" s="18">
        <f t="shared" si="11"/>
        <v>12416.66</v>
      </c>
      <c r="J436" s="16"/>
    </row>
    <row r="437" spans="1:11">
      <c r="A437" s="21" t="str">
        <f>+'11+'!A45</f>
        <v>Субсидии бюджетным учреждениям</v>
      </c>
      <c r="B437" s="17"/>
      <c r="C437" s="17" t="str">
        <f>+'11+'!C45</f>
        <v>08</v>
      </c>
      <c r="D437" s="17" t="str">
        <f>+'11+'!D45</f>
        <v>01</v>
      </c>
      <c r="E437" s="17" t="str">
        <f>+'11+'!E45</f>
        <v>08 2 01 00059</v>
      </c>
      <c r="F437" s="17" t="str">
        <f>+'11+'!F45</f>
        <v>600</v>
      </c>
      <c r="G437" s="16">
        <f>+'11+'!G45</f>
        <v>12416.66</v>
      </c>
      <c r="H437" s="16">
        <f>+'11+'!H45</f>
        <v>0</v>
      </c>
      <c r="I437" s="18">
        <f t="shared" si="11"/>
        <v>12416.66</v>
      </c>
      <c r="J437" s="16"/>
    </row>
    <row r="438" spans="1:11" ht="63.75">
      <c r="A438" s="21" t="str">
        <f>+'11+'!A46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8" s="17"/>
      <c r="C438" s="17" t="str">
        <f>+'11+'!C46</f>
        <v>08</v>
      </c>
      <c r="D438" s="17" t="str">
        <f>+'11+'!D46</f>
        <v>01</v>
      </c>
      <c r="E438" s="17" t="str">
        <f>+'11+'!E46</f>
        <v>08 2 01 00059</v>
      </c>
      <c r="F438" s="17" t="str">
        <f>+'11+'!F46</f>
        <v>610</v>
      </c>
      <c r="G438" s="16">
        <f>+'11+'!G46</f>
        <v>12416.66</v>
      </c>
      <c r="H438" s="16">
        <f>+'11+'!H46</f>
        <v>0</v>
      </c>
      <c r="I438" s="18">
        <f t="shared" si="11"/>
        <v>12416.66</v>
      </c>
      <c r="J438" s="16"/>
    </row>
    <row r="439" spans="1:11" ht="63.75">
      <c r="A439" s="21" t="str">
        <f>+'11+'!A47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39" s="17"/>
      <c r="C439" s="17" t="str">
        <f>+'11+'!C47</f>
        <v>08</v>
      </c>
      <c r="D439" s="17" t="str">
        <f>+'11+'!D47</f>
        <v>01</v>
      </c>
      <c r="E439" s="17" t="str">
        <f>+'11+'!E47</f>
        <v>08 2 01 00059</v>
      </c>
      <c r="F439" s="17" t="str">
        <f>+'11+'!F47</f>
        <v>611</v>
      </c>
      <c r="G439" s="16">
        <f>+'11+'!G47</f>
        <v>12416.66</v>
      </c>
      <c r="H439" s="16">
        <f>+'11+'!H47</f>
        <v>0</v>
      </c>
      <c r="I439" s="18">
        <f t="shared" si="11"/>
        <v>12416.66</v>
      </c>
      <c r="J439" s="16"/>
    </row>
    <row r="440" spans="1:11" ht="51">
      <c r="A440" s="21" t="str">
        <f>+'11+'!A48</f>
        <v>Основное мероприятие: "Развитие услуг учреждений культуры и оказание методических и практической помощи культурно-досуговым учреждениям"</v>
      </c>
      <c r="B440" s="17"/>
      <c r="C440" s="17" t="str">
        <f>+'11+'!C48</f>
        <v>08</v>
      </c>
      <c r="D440" s="17" t="str">
        <f>+'11+'!D48</f>
        <v>01</v>
      </c>
      <c r="E440" s="17" t="str">
        <f>+'11+'!E48</f>
        <v>08 2 02 00000</v>
      </c>
      <c r="F440" s="17" t="str">
        <f>+'11+'!F48</f>
        <v xml:space="preserve">   </v>
      </c>
      <c r="G440" s="16">
        <f>+'11+'!G48</f>
        <v>13868.93</v>
      </c>
      <c r="H440" s="16">
        <f>+'11+'!H48</f>
        <v>0</v>
      </c>
      <c r="I440" s="18">
        <f t="shared" si="11"/>
        <v>13868.93</v>
      </c>
      <c r="J440" s="16"/>
    </row>
    <row r="441" spans="1:11" ht="25.5">
      <c r="A441" s="21" t="str">
        <f>+'11+'!A49</f>
        <v>Обеспечение деятельности подведомственных учреждений</v>
      </c>
      <c r="B441" s="17"/>
      <c r="C441" s="17" t="str">
        <f>+'11+'!C49</f>
        <v>08</v>
      </c>
      <c r="D441" s="17" t="str">
        <f>+'11+'!D49</f>
        <v>01</v>
      </c>
      <c r="E441" s="17" t="str">
        <f>+'11+'!E49</f>
        <v>08 2 02 99190</v>
      </c>
      <c r="F441" s="17" t="str">
        <f>+'11+'!F49</f>
        <v xml:space="preserve">   </v>
      </c>
      <c r="G441" s="16">
        <f>+'11+'!G49</f>
        <v>13868.93</v>
      </c>
      <c r="H441" s="16">
        <f>+'11+'!H49</f>
        <v>0</v>
      </c>
      <c r="I441" s="18">
        <f t="shared" si="11"/>
        <v>13868.93</v>
      </c>
      <c r="J441" s="16"/>
    </row>
    <row r="442" spans="1:11" ht="76.5">
      <c r="A442" s="21" t="str">
        <f>+'11+'!A50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42" s="17"/>
      <c r="C442" s="17" t="str">
        <f>+'11+'!C50</f>
        <v>08</v>
      </c>
      <c r="D442" s="17" t="str">
        <f>+'11+'!D50</f>
        <v>01</v>
      </c>
      <c r="E442" s="17" t="str">
        <f>+'11+'!E50</f>
        <v>08 2 02 99190</v>
      </c>
      <c r="F442" s="17" t="str">
        <f>+'11+'!F50</f>
        <v>100</v>
      </c>
      <c r="G442" s="16">
        <f>+'11+'!G50</f>
        <v>13496.25</v>
      </c>
      <c r="H442" s="16">
        <f>+'11+'!H50</f>
        <v>0</v>
      </c>
      <c r="I442" s="18">
        <f t="shared" si="11"/>
        <v>13496.25</v>
      </c>
      <c r="J442" s="16"/>
    </row>
    <row r="443" spans="1:11" ht="25.5">
      <c r="A443" s="21" t="str">
        <f>+'11+'!A51</f>
        <v>Расходы на выплаты персоналу казенных учреждений</v>
      </c>
      <c r="B443" s="17"/>
      <c r="C443" s="17" t="str">
        <f>+'11+'!C51</f>
        <v>08</v>
      </c>
      <c r="D443" s="17" t="str">
        <f>+'11+'!D51</f>
        <v>01</v>
      </c>
      <c r="E443" s="17" t="str">
        <f>+'11+'!E51</f>
        <v>08 2 02 99190</v>
      </c>
      <c r="F443" s="17" t="str">
        <f>+'11+'!F51</f>
        <v>110</v>
      </c>
      <c r="G443" s="16">
        <f>+'11+'!G51</f>
        <v>13496.25</v>
      </c>
      <c r="H443" s="16">
        <f>+'11+'!H51</f>
        <v>0</v>
      </c>
      <c r="I443" s="18">
        <f t="shared" si="11"/>
        <v>13496.25</v>
      </c>
      <c r="J443" s="16"/>
    </row>
    <row r="444" spans="1:11">
      <c r="A444" s="21" t="str">
        <f>+'11+'!A52</f>
        <v>Фонд оплаты труда и страховые взносы</v>
      </c>
      <c r="B444" s="17"/>
      <c r="C444" s="17" t="str">
        <f>+'11+'!C52</f>
        <v>08</v>
      </c>
      <c r="D444" s="17" t="str">
        <f>+'11+'!D52</f>
        <v>01</v>
      </c>
      <c r="E444" s="17" t="str">
        <f>+'11+'!E52</f>
        <v>08 2 02 99190</v>
      </c>
      <c r="F444" s="17" t="str">
        <f>+'11+'!F52</f>
        <v>111</v>
      </c>
      <c r="G444" s="16">
        <f>+'11+'!G52</f>
        <v>10365.780000000001</v>
      </c>
      <c r="H444" s="16">
        <f>+'11+'!H52</f>
        <v>0</v>
      </c>
      <c r="I444" s="18">
        <f t="shared" si="11"/>
        <v>10365.780000000001</v>
      </c>
      <c r="J444" s="16"/>
    </row>
    <row r="445" spans="1:11" ht="25.5" hidden="1">
      <c r="A445" s="21" t="str">
        <f>+'11+'!A53</f>
        <v>Иные выплаты персоналу, за исключением фонда оплаты труда</v>
      </c>
      <c r="B445" s="17"/>
      <c r="C445" s="17" t="str">
        <f>+'11+'!C53</f>
        <v>08</v>
      </c>
      <c r="D445" s="17" t="str">
        <f>+'11+'!D53</f>
        <v>01</v>
      </c>
      <c r="E445" s="17" t="str">
        <f>+'11+'!E53</f>
        <v>08 2 02 99190</v>
      </c>
      <c r="F445" s="17" t="str">
        <f>+'11+'!F53</f>
        <v>112</v>
      </c>
      <c r="G445" s="16">
        <f>+'11+'!G53</f>
        <v>0</v>
      </c>
      <c r="H445" s="16">
        <f>+'11+'!H53</f>
        <v>0</v>
      </c>
      <c r="I445" s="18">
        <f t="shared" si="11"/>
        <v>0</v>
      </c>
      <c r="J445" s="16"/>
    </row>
    <row r="446" spans="1:11" ht="51">
      <c r="A446" s="21" t="str">
        <f>+'11+'!A54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46" s="17"/>
      <c r="C446" s="17" t="str">
        <f>+'11+'!C54</f>
        <v>08</v>
      </c>
      <c r="D446" s="17" t="str">
        <f>+'11+'!D54</f>
        <v>01</v>
      </c>
      <c r="E446" s="17" t="str">
        <f>+'11+'!E54</f>
        <v>08 2 02 99190</v>
      </c>
      <c r="F446" s="17" t="str">
        <f>+'11+'!F54</f>
        <v>119</v>
      </c>
      <c r="G446" s="16">
        <f>+'11+'!G54</f>
        <v>3130.47</v>
      </c>
      <c r="H446" s="16">
        <f>+'11+'!H54</f>
        <v>0</v>
      </c>
      <c r="I446" s="18">
        <f t="shared" si="11"/>
        <v>3130.47</v>
      </c>
      <c r="J446" s="16"/>
    </row>
    <row r="447" spans="1:11" ht="25.5">
      <c r="A447" s="21" t="str">
        <f>+'11+'!A55</f>
        <v>Закупка товаров, работ и услуг для государственных (муниципальных) нужд</v>
      </c>
      <c r="B447" s="17"/>
      <c r="C447" s="17" t="str">
        <f>+'11+'!C55</f>
        <v>08</v>
      </c>
      <c r="D447" s="17" t="str">
        <f>+'11+'!D55</f>
        <v>01</v>
      </c>
      <c r="E447" s="17" t="str">
        <f>+'11+'!E55</f>
        <v>08 2 02 99190</v>
      </c>
      <c r="F447" s="17" t="str">
        <f>+'11+'!F55</f>
        <v>200</v>
      </c>
      <c r="G447" s="16">
        <f>+'11+'!G55</f>
        <v>363</v>
      </c>
      <c r="H447" s="16">
        <f>+'11+'!H55</f>
        <v>0</v>
      </c>
      <c r="I447" s="18">
        <f t="shared" si="11"/>
        <v>363</v>
      </c>
      <c r="J447" s="16"/>
    </row>
    <row r="448" spans="1:11" ht="25.5">
      <c r="A448" s="21" t="str">
        <f>+'11+'!A56</f>
        <v>Иные закупки товаров, работ и услуг для государственных (муниципальных) нужд</v>
      </c>
      <c r="B448" s="17"/>
      <c r="C448" s="17" t="str">
        <f>+'11+'!C56</f>
        <v>08</v>
      </c>
      <c r="D448" s="17" t="str">
        <f>+'11+'!D56</f>
        <v>01</v>
      </c>
      <c r="E448" s="17" t="str">
        <f>+'11+'!E56</f>
        <v>08 2 02 99190</v>
      </c>
      <c r="F448" s="17" t="str">
        <f>+'11+'!F56</f>
        <v>240</v>
      </c>
      <c r="G448" s="16">
        <f>+'11+'!G56</f>
        <v>363</v>
      </c>
      <c r="H448" s="16">
        <f>+'11+'!H56</f>
        <v>0</v>
      </c>
      <c r="I448" s="18">
        <f t="shared" si="11"/>
        <v>363</v>
      </c>
      <c r="J448" s="16"/>
    </row>
    <row r="449" spans="1:10" ht="38.25">
      <c r="A449" s="21" t="str">
        <f>+'11+'!A57</f>
        <v>Закупка товаров, работ, услкг в сфере информационно- коммуникационных технологий</v>
      </c>
      <c r="B449" s="17"/>
      <c r="C449" s="17" t="str">
        <f>+'11+'!C57</f>
        <v>08</v>
      </c>
      <c r="D449" s="17" t="str">
        <f>+'11+'!D57</f>
        <v>01</v>
      </c>
      <c r="E449" s="17" t="str">
        <f>+'11+'!E57</f>
        <v>08 2 02 99190</v>
      </c>
      <c r="F449" s="17" t="str">
        <f>+'11+'!F57</f>
        <v>242</v>
      </c>
      <c r="G449" s="16">
        <f>+'11+'!G57</f>
        <v>99</v>
      </c>
      <c r="H449" s="16">
        <f>+'11+'!H57</f>
        <v>0</v>
      </c>
      <c r="I449" s="18">
        <f t="shared" si="11"/>
        <v>99</v>
      </c>
      <c r="J449" s="16"/>
    </row>
    <row r="450" spans="1:10" ht="25.5">
      <c r="A450" s="21" t="str">
        <f>+'11+'!A58</f>
        <v>Прочая закупка товаров, работ и услуг для государственных (муниципальных) нужд</v>
      </c>
      <c r="B450" s="17"/>
      <c r="C450" s="17" t="str">
        <f>+'11+'!C58</f>
        <v>08</v>
      </c>
      <c r="D450" s="17" t="str">
        <f>+'11+'!D58</f>
        <v>01</v>
      </c>
      <c r="E450" s="17" t="str">
        <f>+'11+'!E58</f>
        <v>08 2 02 99190</v>
      </c>
      <c r="F450" s="17" t="str">
        <f>+'11+'!F58</f>
        <v>244</v>
      </c>
      <c r="G450" s="16">
        <f>+'11+'!G58</f>
        <v>264</v>
      </c>
      <c r="H450" s="16">
        <f>+'11+'!H58</f>
        <v>0</v>
      </c>
      <c r="I450" s="18">
        <f t="shared" si="11"/>
        <v>264</v>
      </c>
      <c r="J450" s="16"/>
    </row>
    <row r="451" spans="1:10">
      <c r="A451" s="21" t="str">
        <f>+'11+'!A59</f>
        <v>Иные бюджетные ассигнования</v>
      </c>
      <c r="B451" s="17"/>
      <c r="C451" s="17" t="str">
        <f>+'11+'!C59</f>
        <v>08</v>
      </c>
      <c r="D451" s="17" t="str">
        <f>+'11+'!D59</f>
        <v>01</v>
      </c>
      <c r="E451" s="17" t="str">
        <f>+'11+'!E59</f>
        <v>08 2 02 99190</v>
      </c>
      <c r="F451" s="17" t="str">
        <f>+'11+'!F59</f>
        <v>800</v>
      </c>
      <c r="G451" s="16">
        <f>+'11+'!G59</f>
        <v>9.68</v>
      </c>
      <c r="H451" s="16">
        <f>+'11+'!H59</f>
        <v>0</v>
      </c>
      <c r="I451" s="18">
        <f t="shared" si="11"/>
        <v>9.68</v>
      </c>
      <c r="J451" s="16"/>
    </row>
    <row r="452" spans="1:10">
      <c r="A452" s="21" t="str">
        <f>+'11+'!A60</f>
        <v>Уплата налогов, сборов, и иных платежей</v>
      </c>
      <c r="B452" s="17"/>
      <c r="C452" s="17" t="str">
        <f>+'11+'!C60</f>
        <v>08</v>
      </c>
      <c r="D452" s="17" t="str">
        <f>+'11+'!D60</f>
        <v>01</v>
      </c>
      <c r="E452" s="17" t="str">
        <f>+'11+'!E60</f>
        <v>08 2 02 99190</v>
      </c>
      <c r="F452" s="17" t="str">
        <f>+'11+'!F60</f>
        <v>850</v>
      </c>
      <c r="G452" s="16">
        <f>+'11+'!G60</f>
        <v>9.68</v>
      </c>
      <c r="H452" s="16">
        <f>+'11+'!H60</f>
        <v>0</v>
      </c>
      <c r="I452" s="18">
        <f t="shared" si="11"/>
        <v>9.68</v>
      </c>
      <c r="J452" s="16"/>
    </row>
    <row r="453" spans="1:10" ht="25.5">
      <c r="A453" s="21" t="str">
        <f>+'11+'!A61</f>
        <v>Уплата налога на имущество организаций и земельного налога</v>
      </c>
      <c r="B453" s="17"/>
      <c r="C453" s="17" t="str">
        <f>+'11+'!C61</f>
        <v>08</v>
      </c>
      <c r="D453" s="17" t="str">
        <f>+'11+'!D61</f>
        <v>01</v>
      </c>
      <c r="E453" s="17" t="str">
        <f>+'11+'!E61</f>
        <v>08 2 02 99190</v>
      </c>
      <c r="F453" s="17" t="str">
        <f>+'11+'!F61</f>
        <v>851</v>
      </c>
      <c r="G453" s="16">
        <f>+'11+'!G61</f>
        <v>6.6</v>
      </c>
      <c r="H453" s="16">
        <f>+'11+'!H61</f>
        <v>0</v>
      </c>
      <c r="I453" s="18">
        <f t="shared" si="11"/>
        <v>6.6</v>
      </c>
      <c r="J453" s="16"/>
    </row>
    <row r="454" spans="1:10" ht="25.5">
      <c r="A454" s="21" t="str">
        <f>+'11+'!A62</f>
        <v>Уплата прочих налогов, сборов и иных платежей</v>
      </c>
      <c r="B454" s="17"/>
      <c r="C454" s="17" t="str">
        <f>+'11+'!C62</f>
        <v>08</v>
      </c>
      <c r="D454" s="17" t="str">
        <f>+'11+'!D62</f>
        <v>01</v>
      </c>
      <c r="E454" s="17" t="str">
        <f>+'11+'!E62</f>
        <v>08 2 02 99190</v>
      </c>
      <c r="F454" s="17" t="str">
        <f>+'11+'!F62</f>
        <v>852</v>
      </c>
      <c r="G454" s="16">
        <f>+'11+'!G62</f>
        <v>3.08</v>
      </c>
      <c r="H454" s="16">
        <f>+'11+'!H62</f>
        <v>0</v>
      </c>
      <c r="I454" s="18">
        <f t="shared" si="11"/>
        <v>3.08</v>
      </c>
      <c r="J454" s="16"/>
    </row>
    <row r="455" spans="1:10" ht="38.25">
      <c r="A455" s="21" t="str">
        <f>+'11+'!A63</f>
        <v>Льготы жилищно- коммунальных услуг сельским специалистам учреждений культуры</v>
      </c>
      <c r="B455" s="17"/>
      <c r="C455" s="17" t="str">
        <f>+'11+'!C63</f>
        <v>08</v>
      </c>
      <c r="D455" s="17" t="str">
        <f>+'11+'!D63</f>
        <v>01</v>
      </c>
      <c r="E455" s="17" t="str">
        <f>+'11+'!E63</f>
        <v>88 0 00 00000</v>
      </c>
      <c r="F455" s="17">
        <f>+'11+'!F63</f>
        <v>0</v>
      </c>
      <c r="G455" s="16">
        <f>+'11+'!G63</f>
        <v>395.79999999999995</v>
      </c>
      <c r="H455" s="16">
        <f>+'11+'!H63</f>
        <v>0</v>
      </c>
      <c r="I455" s="18">
        <f t="shared" si="11"/>
        <v>395.79999999999995</v>
      </c>
      <c r="J455" s="16"/>
    </row>
    <row r="456" spans="1:10" ht="38.25">
      <c r="A456" s="21" t="str">
        <f>+'11+'!A64</f>
        <v>Льготы жилищно- коммунальных услуг сельским специалистам учреждений культуры</v>
      </c>
      <c r="B456" s="17"/>
      <c r="C456" s="17" t="str">
        <f>+'11+'!C64</f>
        <v>08</v>
      </c>
      <c r="D456" s="17" t="str">
        <f>+'11+'!D64</f>
        <v>01</v>
      </c>
      <c r="E456" s="17" t="str">
        <f>+'11+'!E64</f>
        <v>88 2 00 76240</v>
      </c>
      <c r="F456" s="17">
        <f>+'11+'!F64</f>
        <v>0</v>
      </c>
      <c r="G456" s="16">
        <f>+'11+'!G64</f>
        <v>395.79999999999995</v>
      </c>
      <c r="H456" s="16">
        <f>+'11+'!H64</f>
        <v>0</v>
      </c>
      <c r="I456" s="18">
        <f t="shared" si="11"/>
        <v>395.79999999999995</v>
      </c>
      <c r="J456" s="16"/>
    </row>
    <row r="457" spans="1:10" ht="114.75">
      <c r="A457" s="21" t="str">
        <f>+'11+'!A65</f>
        <v xml:space="preserve"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
</v>
      </c>
      <c r="B457" s="17"/>
      <c r="C457" s="17" t="str">
        <f>+'11+'!C65</f>
        <v>08</v>
      </c>
      <c r="D457" s="17" t="str">
        <f>+'11+'!D65</f>
        <v>01</v>
      </c>
      <c r="E457" s="17" t="str">
        <f>+'11+'!E65</f>
        <v>88 2 00 76240</v>
      </c>
      <c r="F457" s="17" t="str">
        <f>+'11+'!F65</f>
        <v>100</v>
      </c>
      <c r="G457" s="16">
        <f>+'11+'!G65</f>
        <v>9.9</v>
      </c>
      <c r="H457" s="16">
        <f>+'11+'!H65</f>
        <v>0</v>
      </c>
      <c r="I457" s="18">
        <f t="shared" ref="I457:I521" si="14">+G457+H457</f>
        <v>9.9</v>
      </c>
      <c r="J457" s="16"/>
    </row>
    <row r="458" spans="1:10" ht="25.5">
      <c r="A458" s="21" t="str">
        <f>+'11+'!A66</f>
        <v>Расходы на выплаты персоналу казенных учреждений</v>
      </c>
      <c r="B458" s="17"/>
      <c r="C458" s="17" t="str">
        <f>+'11+'!C66</f>
        <v>08</v>
      </c>
      <c r="D458" s="17" t="str">
        <f>+'11+'!D66</f>
        <v>01</v>
      </c>
      <c r="E458" s="17" t="str">
        <f>+'11+'!E66</f>
        <v>88 2 00 76240</v>
      </c>
      <c r="F458" s="17" t="str">
        <f>+'11+'!F66</f>
        <v>110</v>
      </c>
      <c r="G458" s="16">
        <f>+'11+'!G66</f>
        <v>9.9</v>
      </c>
      <c r="H458" s="16">
        <f>+'11+'!H66</f>
        <v>0</v>
      </c>
      <c r="I458" s="18">
        <f t="shared" si="14"/>
        <v>9.9</v>
      </c>
      <c r="J458" s="16"/>
    </row>
    <row r="459" spans="1:10" ht="38.25">
      <c r="A459" s="21" t="str">
        <f>+'11+'!A67</f>
        <v>Иные выплаты персоналу казенных учреждений,
за исключением фонда оплаты труда</v>
      </c>
      <c r="B459" s="17"/>
      <c r="C459" s="17" t="str">
        <f>+'11+'!C67</f>
        <v>08</v>
      </c>
      <c r="D459" s="17" t="str">
        <f>+'11+'!D67</f>
        <v>01</v>
      </c>
      <c r="E459" s="17" t="str">
        <f>+'11+'!E67</f>
        <v>88 2 00 76240</v>
      </c>
      <c r="F459" s="17" t="str">
        <f>+'11+'!F67</f>
        <v>112</v>
      </c>
      <c r="G459" s="16">
        <f>+'11+'!G67</f>
        <v>9.9</v>
      </c>
      <c r="H459" s="16">
        <f>+'11+'!H67</f>
        <v>0</v>
      </c>
      <c r="I459" s="18">
        <f t="shared" si="14"/>
        <v>9.9</v>
      </c>
      <c r="J459" s="16"/>
    </row>
    <row r="460" spans="1:10" ht="51">
      <c r="A460" s="21" t="str">
        <f>+'11+'!A68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460" s="17"/>
      <c r="C460" s="17" t="str">
        <f>+'11+'!C68</f>
        <v>08</v>
      </c>
      <c r="D460" s="17" t="str">
        <f>+'11+'!D68</f>
        <v>01</v>
      </c>
      <c r="E460" s="17" t="str">
        <f>+'11+'!E68</f>
        <v>88 2 00 76240</v>
      </c>
      <c r="F460" s="17" t="str">
        <f>+'11+'!F68</f>
        <v>600</v>
      </c>
      <c r="G460" s="16">
        <f>+'11+'!G68</f>
        <v>385.9</v>
      </c>
      <c r="H460" s="16">
        <f>+'11+'!H68</f>
        <v>0</v>
      </c>
      <c r="I460" s="18">
        <f t="shared" si="14"/>
        <v>385.9</v>
      </c>
      <c r="J460" s="16"/>
    </row>
    <row r="461" spans="1:10">
      <c r="A461" s="21" t="str">
        <f>+'11+'!A69</f>
        <v>Субсидии бюджетным учреждениям</v>
      </c>
      <c r="B461" s="17"/>
      <c r="C461" s="17" t="str">
        <f>+'11+'!C69</f>
        <v>08</v>
      </c>
      <c r="D461" s="17" t="str">
        <f>+'11+'!D69</f>
        <v>01</v>
      </c>
      <c r="E461" s="17" t="str">
        <f>+'11+'!E69</f>
        <v>88 2 00 76240</v>
      </c>
      <c r="F461" s="17" t="str">
        <f>+'11+'!F69</f>
        <v>610</v>
      </c>
      <c r="G461" s="16">
        <f>+'11+'!G69</f>
        <v>385.9</v>
      </c>
      <c r="H461" s="16">
        <f>+'11+'!H69</f>
        <v>0</v>
      </c>
      <c r="I461" s="18">
        <f t="shared" si="14"/>
        <v>385.9</v>
      </c>
      <c r="J461" s="16"/>
    </row>
    <row r="462" spans="1:10" ht="63.75">
      <c r="A462" s="21" t="str">
        <f>+'11+'!A70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462" s="17"/>
      <c r="C462" s="17" t="str">
        <f>+'11+'!C70</f>
        <v>08</v>
      </c>
      <c r="D462" s="17" t="str">
        <f>+'11+'!D70</f>
        <v>01</v>
      </c>
      <c r="E462" s="17" t="str">
        <f>+'11+'!E70</f>
        <v>88 2 00 76240</v>
      </c>
      <c r="F462" s="17" t="str">
        <f>+'11+'!F70</f>
        <v>611</v>
      </c>
      <c r="G462" s="16">
        <f>+'11+'!G70</f>
        <v>385.9</v>
      </c>
      <c r="H462" s="16">
        <f>+'11+'!H70</f>
        <v>0</v>
      </c>
      <c r="I462" s="18">
        <f t="shared" si="14"/>
        <v>385.9</v>
      </c>
      <c r="J462" s="16"/>
    </row>
    <row r="463" spans="1:10" ht="25.5">
      <c r="A463" s="21" t="str">
        <f>+'11+'!A71</f>
        <v>Другие вопросы в области культуры, кинематографии</v>
      </c>
      <c r="B463" s="17"/>
      <c r="C463" s="17" t="str">
        <f>+'11+'!C71</f>
        <v>08</v>
      </c>
      <c r="D463" s="17" t="str">
        <f>+'11+'!D71</f>
        <v>04</v>
      </c>
      <c r="E463" s="17">
        <f>+'11+'!E71</f>
        <v>0</v>
      </c>
      <c r="F463" s="17">
        <f>+'11+'!F71</f>
        <v>0</v>
      </c>
      <c r="G463" s="16">
        <f>+'11+'!G71</f>
        <v>2583.9700000000003</v>
      </c>
      <c r="H463" s="16">
        <f>+'11+'!H71</f>
        <v>0</v>
      </c>
      <c r="I463" s="18">
        <f t="shared" si="14"/>
        <v>2583.9700000000003</v>
      </c>
      <c r="J463" s="16"/>
    </row>
    <row r="464" spans="1:10" ht="38.25">
      <c r="A464" s="21" t="str">
        <f>+'11+'!A72</f>
        <v>подпрограмма "Обеспечение реализации муниципальной программы и прочие мероприятия в сфере культуры"</v>
      </c>
      <c r="B464" s="17"/>
      <c r="C464" s="17" t="str">
        <f>+'11+'!C72</f>
        <v>08</v>
      </c>
      <c r="D464" s="17" t="str">
        <f>+'11+'!D72</f>
        <v>04</v>
      </c>
      <c r="E464" s="17" t="str">
        <f>+'11+'!E72</f>
        <v>08 3 00 00000</v>
      </c>
      <c r="F464" s="17">
        <f>+'11+'!F72</f>
        <v>0</v>
      </c>
      <c r="G464" s="16">
        <f>+'11+'!G72</f>
        <v>2583.9700000000003</v>
      </c>
      <c r="H464" s="16">
        <f>+'11+'!H72</f>
        <v>0</v>
      </c>
      <c r="I464" s="18">
        <f t="shared" si="14"/>
        <v>2583.9700000000003</v>
      </c>
      <c r="J464" s="16"/>
    </row>
    <row r="465" spans="1:10" ht="51">
      <c r="A465" s="21" t="str">
        <f>+'11+'!A73</f>
        <v>Основное мероприятие "Разработка нормативно-правовых, методических и иных документов, направленных на эффективное решение задач программы"</v>
      </c>
      <c r="B465" s="17"/>
      <c r="C465" s="17" t="str">
        <f>+'11+'!C73</f>
        <v>08</v>
      </c>
      <c r="D465" s="17" t="str">
        <f>+'11+'!D73</f>
        <v>04</v>
      </c>
      <c r="E465" s="17" t="str">
        <f>+'11+'!E73</f>
        <v>08 3 01 00000</v>
      </c>
      <c r="F465" s="17">
        <f>+'11+'!F73</f>
        <v>0</v>
      </c>
      <c r="G465" s="16">
        <f>+'11+'!G73</f>
        <v>843.92</v>
      </c>
      <c r="H465" s="16">
        <f>+'11+'!H73</f>
        <v>0</v>
      </c>
      <c r="I465" s="18">
        <f t="shared" si="14"/>
        <v>843.92</v>
      </c>
      <c r="J465" s="16"/>
    </row>
    <row r="466" spans="1:10" ht="25.5">
      <c r="A466" s="21" t="str">
        <f>+'11+'!A74</f>
        <v>Расходы на выплаты персоналу государственных (муниципальных) органов</v>
      </c>
      <c r="B466" s="17"/>
      <c r="C466" s="17" t="str">
        <f>+'11+'!C74</f>
        <v>08</v>
      </c>
      <c r="D466" s="17" t="str">
        <f>+'11+'!D74</f>
        <v>04</v>
      </c>
      <c r="E466" s="17" t="str">
        <f>+'11+'!E74</f>
        <v>08 3 01 20419</v>
      </c>
      <c r="F466" s="17" t="str">
        <f>+'11+'!F74</f>
        <v>120</v>
      </c>
      <c r="G466" s="16">
        <f>+'11+'!G74</f>
        <v>798.92</v>
      </c>
      <c r="H466" s="16">
        <f>+'11+'!H74</f>
        <v>0</v>
      </c>
      <c r="I466" s="18">
        <f t="shared" si="14"/>
        <v>798.92</v>
      </c>
      <c r="J466" s="16"/>
    </row>
    <row r="467" spans="1:10">
      <c r="A467" s="21" t="str">
        <f>+'11+'!A75</f>
        <v>Фонд оплаты труда и страховые взносы</v>
      </c>
      <c r="B467" s="17"/>
      <c r="C467" s="17" t="str">
        <f>+'11+'!C75</f>
        <v>08</v>
      </c>
      <c r="D467" s="17" t="str">
        <f>+'11+'!D75</f>
        <v>04</v>
      </c>
      <c r="E467" s="17" t="str">
        <f>+'11+'!E75</f>
        <v>08 3 01 20419</v>
      </c>
      <c r="F467" s="17" t="str">
        <f>+'11+'!F75</f>
        <v>121</v>
      </c>
      <c r="G467" s="16">
        <f>+'11+'!G75</f>
        <v>609</v>
      </c>
      <c r="H467" s="16">
        <f>+'11+'!H75</f>
        <v>0</v>
      </c>
      <c r="I467" s="18">
        <f t="shared" si="14"/>
        <v>609</v>
      </c>
      <c r="J467" s="16"/>
    </row>
    <row r="468" spans="1:10" ht="25.5">
      <c r="A468" s="21" t="str">
        <f>+'11+'!A76</f>
        <v>Иные выплаты персоналу, за исключением фонда оплаты труда</v>
      </c>
      <c r="B468" s="17"/>
      <c r="C468" s="17" t="str">
        <f>+'11+'!C76</f>
        <v>08</v>
      </c>
      <c r="D468" s="17" t="str">
        <f>+'11+'!D76</f>
        <v>04</v>
      </c>
      <c r="E468" s="17" t="str">
        <f>+'11+'!E76</f>
        <v>08 3 01 20419</v>
      </c>
      <c r="F468" s="17" t="str">
        <f>+'11+'!F76</f>
        <v>122</v>
      </c>
      <c r="G468" s="16">
        <f>+'11+'!G76</f>
        <v>6</v>
      </c>
      <c r="H468" s="16">
        <f>+'11+'!H76</f>
        <v>0</v>
      </c>
      <c r="I468" s="18">
        <f t="shared" si="14"/>
        <v>6</v>
      </c>
      <c r="J468" s="16"/>
    </row>
    <row r="469" spans="1:10" ht="57.75" customHeight="1">
      <c r="A469" s="21" t="str">
        <f>+'11+'!A77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469" s="17"/>
      <c r="C469" s="17" t="str">
        <f>+'11+'!C77</f>
        <v>08</v>
      </c>
      <c r="D469" s="17" t="str">
        <f>+'11+'!D77</f>
        <v>04</v>
      </c>
      <c r="E469" s="17" t="str">
        <f>+'11+'!E77</f>
        <v>08 3 01 20419</v>
      </c>
      <c r="F469" s="17" t="str">
        <f>+'11+'!F77</f>
        <v>129</v>
      </c>
      <c r="G469" s="16">
        <f>+'11+'!G77</f>
        <v>183.92</v>
      </c>
      <c r="H469" s="16">
        <f>+'11+'!H77</f>
        <v>0</v>
      </c>
      <c r="I469" s="18">
        <f t="shared" si="14"/>
        <v>183.92</v>
      </c>
      <c r="J469" s="16"/>
    </row>
    <row r="470" spans="1:10" ht="25.5">
      <c r="A470" s="21" t="str">
        <f>+'11+'!A78</f>
        <v>Иные закупки товаров, работ и услуг для государственных (муниципальных) нужд</v>
      </c>
      <c r="B470" s="17"/>
      <c r="C470" s="17" t="str">
        <f>+'11+'!C78</f>
        <v>08</v>
      </c>
      <c r="D470" s="17" t="str">
        <f>+'11+'!D78</f>
        <v>04</v>
      </c>
      <c r="E470" s="17" t="str">
        <f>+'11+'!E78</f>
        <v>08 3 01 20419</v>
      </c>
      <c r="F470" s="17" t="str">
        <f>+'11+'!F78</f>
        <v>240</v>
      </c>
      <c r="G470" s="16">
        <f>+'11+'!G78</f>
        <v>45</v>
      </c>
      <c r="H470" s="16">
        <f>+'11+'!H78</f>
        <v>0</v>
      </c>
      <c r="I470" s="18">
        <f t="shared" si="14"/>
        <v>45</v>
      </c>
      <c r="J470" s="16"/>
    </row>
    <row r="471" spans="1:10" ht="38.25">
      <c r="A471" s="21" t="str">
        <f>+'11+'!A79</f>
        <v>Закупка товаров, работ, услкг в сфере информационно- коммуникационных технологий</v>
      </c>
      <c r="B471" s="17"/>
      <c r="C471" s="17" t="str">
        <f>+'11+'!C79</f>
        <v>08</v>
      </c>
      <c r="D471" s="17" t="str">
        <f>+'11+'!D79</f>
        <v>04</v>
      </c>
      <c r="E471" s="17" t="str">
        <f>+'11+'!E79</f>
        <v>08 3 01 20419</v>
      </c>
      <c r="F471" s="17" t="str">
        <f>+'11+'!F79</f>
        <v>242</v>
      </c>
      <c r="G471" s="16">
        <f>+'11+'!G79</f>
        <v>40</v>
      </c>
      <c r="H471" s="16">
        <f>+'11+'!H79</f>
        <v>0</v>
      </c>
      <c r="I471" s="18">
        <f t="shared" si="14"/>
        <v>40</v>
      </c>
      <c r="J471" s="16"/>
    </row>
    <row r="472" spans="1:10" ht="25.5">
      <c r="A472" s="21" t="str">
        <f>+'11+'!A80</f>
        <v>Прочая закупка товаров, работ и услуг для государственных (муниципальных) нужд</v>
      </c>
      <c r="B472" s="17"/>
      <c r="C472" s="17" t="str">
        <f>+'11+'!C80</f>
        <v>08</v>
      </c>
      <c r="D472" s="17" t="str">
        <f>+'11+'!D80</f>
        <v>04</v>
      </c>
      <c r="E472" s="17" t="str">
        <f>+'11+'!E80</f>
        <v>08 3 01 20419</v>
      </c>
      <c r="F472" s="17" t="str">
        <f>+'11+'!F80</f>
        <v>244</v>
      </c>
      <c r="G472" s="16">
        <f>+'11+'!G80</f>
        <v>5</v>
      </c>
      <c r="H472" s="16">
        <f>+'11+'!H80</f>
        <v>0</v>
      </c>
      <c r="I472" s="18">
        <f t="shared" si="14"/>
        <v>5</v>
      </c>
      <c r="J472" s="16"/>
    </row>
    <row r="473" spans="1:10" ht="51">
      <c r="A473" s="21" t="str">
        <f>+'11+'!A81</f>
        <v>Основное мероприятие "Обеспечение организационных, информационных и методических условий по реализации программы"</v>
      </c>
      <c r="B473" s="17"/>
      <c r="C473" s="17" t="str">
        <f>+'11+'!C81</f>
        <v>08</v>
      </c>
      <c r="D473" s="17" t="str">
        <f>+'11+'!D81</f>
        <v>04</v>
      </c>
      <c r="E473" s="17" t="str">
        <f>+'11+'!E81</f>
        <v>08 3 02 00000</v>
      </c>
      <c r="F473" s="17" t="str">
        <f>+'11+'!F81</f>
        <v xml:space="preserve">   </v>
      </c>
      <c r="G473" s="16">
        <f>+'11+'!G81</f>
        <v>1740.0500000000002</v>
      </c>
      <c r="H473" s="16">
        <f>+'11+'!H81</f>
        <v>0</v>
      </c>
      <c r="I473" s="18">
        <f t="shared" si="14"/>
        <v>1740.0500000000002</v>
      </c>
      <c r="J473" s="16"/>
    </row>
    <row r="474" spans="1:10" ht="76.5">
      <c r="A474" s="21" t="str">
        <f>+'11+'!A82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474" s="17"/>
      <c r="C474" s="17" t="str">
        <f>+'11+'!C82</f>
        <v>08</v>
      </c>
      <c r="D474" s="17" t="str">
        <f>+'11+'!D82</f>
        <v>04</v>
      </c>
      <c r="E474" s="17" t="str">
        <f>+'11+'!E82</f>
        <v>08 3 02 00019</v>
      </c>
      <c r="F474" s="17" t="str">
        <f>+'11+'!F82</f>
        <v>100</v>
      </c>
      <c r="G474" s="16">
        <f>+'11+'!G82</f>
        <v>1461.0500000000002</v>
      </c>
      <c r="H474" s="16">
        <f>+'11+'!H82</f>
        <v>0</v>
      </c>
      <c r="I474" s="18">
        <f t="shared" si="14"/>
        <v>1461.0500000000002</v>
      </c>
      <c r="J474" s="16"/>
    </row>
    <row r="475" spans="1:10" ht="30" customHeight="1">
      <c r="A475" s="21" t="str">
        <f>+'11+'!A83</f>
        <v>Расходы на выплаты персоналу казенных учреждений</v>
      </c>
      <c r="B475" s="17"/>
      <c r="C475" s="17" t="str">
        <f>+'11+'!C83</f>
        <v>08</v>
      </c>
      <c r="D475" s="17" t="str">
        <f>+'11+'!D83</f>
        <v>04</v>
      </c>
      <c r="E475" s="17" t="str">
        <f>+'11+'!E83</f>
        <v>08 3 02 00019</v>
      </c>
      <c r="F475" s="17" t="str">
        <f>+'11+'!F83</f>
        <v>110</v>
      </c>
      <c r="G475" s="16">
        <f>+'11+'!G83</f>
        <v>1461.0500000000002</v>
      </c>
      <c r="H475" s="16">
        <f>+'11+'!H83</f>
        <v>0</v>
      </c>
      <c r="I475" s="18">
        <f t="shared" si="14"/>
        <v>1461.0500000000002</v>
      </c>
      <c r="J475" s="16"/>
    </row>
    <row r="476" spans="1:10" ht="17.25" customHeight="1">
      <c r="A476" s="21" t="str">
        <f>+'11+'!A84</f>
        <v>Фонд оплаты труда и страховые взносы</v>
      </c>
      <c r="B476" s="17"/>
      <c r="C476" s="17" t="str">
        <f>+'11+'!C84</f>
        <v>08</v>
      </c>
      <c r="D476" s="17" t="str">
        <f>+'11+'!D84</f>
        <v>04</v>
      </c>
      <c r="E476" s="17" t="str">
        <f>+'11+'!E84</f>
        <v>08 3 02 00019</v>
      </c>
      <c r="F476" s="17" t="str">
        <f>+'11+'!F84</f>
        <v>111</v>
      </c>
      <c r="G476" s="16">
        <f>+'11+'!G84</f>
        <v>1122.1600000000001</v>
      </c>
      <c r="H476" s="16">
        <f>+'11+'!H84</f>
        <v>0</v>
      </c>
      <c r="I476" s="18">
        <f t="shared" si="14"/>
        <v>1122.1600000000001</v>
      </c>
      <c r="J476" s="16"/>
    </row>
    <row r="477" spans="1:10" ht="27.75" hidden="1" customHeight="1">
      <c r="A477" s="21" t="str">
        <f>+'11+'!A85</f>
        <v>Иные выплаты персоналу, за исключением фонда оплаты труда</v>
      </c>
      <c r="B477" s="17"/>
      <c r="C477" s="17" t="str">
        <f>+'11+'!C85</f>
        <v>08</v>
      </c>
      <c r="D477" s="17" t="str">
        <f>+'11+'!D85</f>
        <v>04</v>
      </c>
      <c r="E477" s="17" t="str">
        <f>+'11+'!E85</f>
        <v>08 3 02 00019</v>
      </c>
      <c r="F477" s="17" t="str">
        <f>+'11+'!F85</f>
        <v>112</v>
      </c>
      <c r="G477" s="16">
        <f>+'11+'!G85</f>
        <v>0</v>
      </c>
      <c r="H477" s="16">
        <f>+'11+'!H85</f>
        <v>0</v>
      </c>
      <c r="I477" s="18">
        <f t="shared" si="14"/>
        <v>0</v>
      </c>
      <c r="J477" s="16"/>
    </row>
    <row r="478" spans="1:10" ht="52.5" customHeight="1">
      <c r="A478" s="21" t="str">
        <f>+'11+'!A86</f>
        <v>Взносы по обязательному социальному страхованию на выплаты по оплате труда работников и иные выплаты работникам казкенных учреждений</v>
      </c>
      <c r="B478" s="17"/>
      <c r="C478" s="17" t="str">
        <f>+'11+'!C86</f>
        <v>08</v>
      </c>
      <c r="D478" s="17" t="str">
        <f>+'11+'!D86</f>
        <v>04</v>
      </c>
      <c r="E478" s="17" t="str">
        <f>+'11+'!E86</f>
        <v>08 3 02 00019</v>
      </c>
      <c r="F478" s="17" t="str">
        <f>+'11+'!F86</f>
        <v>119</v>
      </c>
      <c r="G478" s="16">
        <f>+'11+'!G86</f>
        <v>338.89</v>
      </c>
      <c r="H478" s="16">
        <f>+'11+'!H86</f>
        <v>0</v>
      </c>
      <c r="I478" s="18">
        <f t="shared" si="14"/>
        <v>338.89</v>
      </c>
      <c r="J478" s="16"/>
    </row>
    <row r="479" spans="1:10" ht="31.5" customHeight="1">
      <c r="A479" s="21" t="str">
        <f>+'11+'!A87</f>
        <v>Закупка товаров, работ и услуг для государственных (муниципальных) нужд</v>
      </c>
      <c r="B479" s="17"/>
      <c r="C479" s="17" t="str">
        <f>+'11+'!C87</f>
        <v>08</v>
      </c>
      <c r="D479" s="17" t="str">
        <f>+'11+'!D87</f>
        <v>04</v>
      </c>
      <c r="E479" s="17" t="str">
        <f>+'11+'!E87</f>
        <v>08 3 02 00019</v>
      </c>
      <c r="F479" s="17" t="str">
        <f>+'11+'!F87</f>
        <v>200</v>
      </c>
      <c r="G479" s="16">
        <f>+'11+'!G87</f>
        <v>279</v>
      </c>
      <c r="H479" s="16">
        <f>+'11+'!H87</f>
        <v>0</v>
      </c>
      <c r="I479" s="18">
        <f t="shared" si="14"/>
        <v>279</v>
      </c>
      <c r="J479" s="16"/>
    </row>
    <row r="480" spans="1:10" ht="31.5" customHeight="1">
      <c r="A480" s="21" t="str">
        <f>+'11+'!A88</f>
        <v>Иные закупки товаров, работ и услуг для государственных (муниципальных) нужд</v>
      </c>
      <c r="B480" s="17"/>
      <c r="C480" s="17" t="str">
        <f>+'11+'!C88</f>
        <v>08</v>
      </c>
      <c r="D480" s="17" t="str">
        <f>+'11+'!D88</f>
        <v>04</v>
      </c>
      <c r="E480" s="17" t="str">
        <f>+'11+'!E88</f>
        <v>08 3 02 00019</v>
      </c>
      <c r="F480" s="17" t="str">
        <f>+'11+'!F88</f>
        <v>240</v>
      </c>
      <c r="G480" s="16">
        <f>+'11+'!G88</f>
        <v>279</v>
      </c>
      <c r="H480" s="16">
        <f>+'11+'!H88</f>
        <v>0</v>
      </c>
      <c r="I480" s="18">
        <f t="shared" si="14"/>
        <v>279</v>
      </c>
      <c r="J480" s="16"/>
    </row>
    <row r="481" spans="1:12" ht="31.5" customHeight="1">
      <c r="A481" s="21" t="str">
        <f>+'11+'!A89</f>
        <v>Иные выплаты персоналу, за исключением фонда оплаты труда</v>
      </c>
      <c r="B481" s="17"/>
      <c r="C481" s="17" t="str">
        <f>+'11+'!C89</f>
        <v>08</v>
      </c>
      <c r="D481" s="17" t="str">
        <f>+'11+'!D89</f>
        <v>04</v>
      </c>
      <c r="E481" s="17" t="str">
        <f>+'11+'!E89</f>
        <v>08 3 02 00019</v>
      </c>
      <c r="F481" s="17" t="str">
        <f>+'11+'!F89</f>
        <v>242</v>
      </c>
      <c r="G481" s="16">
        <f>+'11+'!G89</f>
        <v>216</v>
      </c>
      <c r="H481" s="16">
        <f>+'11+'!H89</f>
        <v>0</v>
      </c>
      <c r="I481" s="18">
        <f t="shared" si="14"/>
        <v>216</v>
      </c>
      <c r="J481" s="16"/>
    </row>
    <row r="482" spans="1:12" ht="27.75" customHeight="1">
      <c r="A482" s="21" t="str">
        <f>+'11+'!A90</f>
        <v>Прочая закупка товаров, работ и услуг для государственных (муниципальных) нужд</v>
      </c>
      <c r="B482" s="17"/>
      <c r="C482" s="17" t="str">
        <f>+'11+'!C90</f>
        <v>08</v>
      </c>
      <c r="D482" s="17" t="str">
        <f>+'11+'!D90</f>
        <v>04</v>
      </c>
      <c r="E482" s="17" t="str">
        <f>+'11+'!E90</f>
        <v>08 3 02 00019</v>
      </c>
      <c r="F482" s="17" t="str">
        <f>+'11+'!F90</f>
        <v>244</v>
      </c>
      <c r="G482" s="16">
        <f>+'11+'!G90</f>
        <v>63</v>
      </c>
      <c r="H482" s="16">
        <f>+'11+'!H90</f>
        <v>0</v>
      </c>
      <c r="I482" s="18">
        <f t="shared" si="14"/>
        <v>63</v>
      </c>
      <c r="J482" s="16"/>
    </row>
    <row r="483" spans="1:12" ht="20.25" hidden="1" customHeight="1">
      <c r="A483" s="21" t="str">
        <f>+'11+'!A91</f>
        <v>Иные бюджетные ассигнования</v>
      </c>
      <c r="B483" s="17"/>
      <c r="C483" s="17" t="str">
        <f>+'11+'!C91</f>
        <v>08</v>
      </c>
      <c r="D483" s="17" t="str">
        <f>+'11+'!D91</f>
        <v>04</v>
      </c>
      <c r="E483" s="17" t="str">
        <f>+'11+'!E91</f>
        <v>08 3 02 00019</v>
      </c>
      <c r="F483" s="17" t="str">
        <f>+'11+'!F91</f>
        <v>800</v>
      </c>
      <c r="G483" s="16">
        <f>+'11+'!G91</f>
        <v>0</v>
      </c>
      <c r="H483" s="16">
        <f>+'11+'!H91</f>
        <v>0</v>
      </c>
      <c r="I483" s="18">
        <f t="shared" si="14"/>
        <v>0</v>
      </c>
      <c r="J483" s="16"/>
    </row>
    <row r="484" spans="1:12" ht="53.25" hidden="1" customHeight="1">
      <c r="A484" s="21" t="str">
        <f>+'11+'!A92</f>
        <v>Уплата налогов, сборов, обязательных платежей в бюджетную систему Российской Федерации, взносов и иных платежей</v>
      </c>
      <c r="B484" s="17"/>
      <c r="C484" s="17" t="str">
        <f>+'11+'!C92</f>
        <v>08</v>
      </c>
      <c r="D484" s="17" t="str">
        <f>+'11+'!D92</f>
        <v>04</v>
      </c>
      <c r="E484" s="17" t="str">
        <f>+'11+'!E92</f>
        <v>08 3 02 00019</v>
      </c>
      <c r="F484" s="17" t="str">
        <f>+'11+'!F92</f>
        <v>850</v>
      </c>
      <c r="G484" s="16">
        <f>+'11+'!G92</f>
        <v>0</v>
      </c>
      <c r="H484" s="16">
        <f>+'11+'!H92</f>
        <v>0</v>
      </c>
      <c r="I484" s="18">
        <f t="shared" si="14"/>
        <v>0</v>
      </c>
      <c r="J484" s="16"/>
    </row>
    <row r="485" spans="1:12" ht="27" hidden="1" customHeight="1">
      <c r="A485" s="21" t="str">
        <f>+'11+'!A93</f>
        <v>Уплата налога на имущество организаций и земельного налога</v>
      </c>
      <c r="B485" s="17"/>
      <c r="C485" s="17" t="str">
        <f>+'11+'!C93</f>
        <v>08</v>
      </c>
      <c r="D485" s="17" t="str">
        <f>+'11+'!D93</f>
        <v>04</v>
      </c>
      <c r="E485" s="17" t="str">
        <f>+'11+'!E93</f>
        <v>08 3 02 00019</v>
      </c>
      <c r="F485" s="17" t="str">
        <f>+'11+'!F93</f>
        <v>851</v>
      </c>
      <c r="G485" s="16">
        <f>+'11+'!G93</f>
        <v>0</v>
      </c>
      <c r="H485" s="16">
        <f>+'11+'!H93</f>
        <v>0</v>
      </c>
      <c r="I485" s="18">
        <f t="shared" si="14"/>
        <v>0</v>
      </c>
      <c r="J485" s="16"/>
    </row>
    <row r="486" spans="1:12" ht="30" hidden="1" customHeight="1">
      <c r="A486" s="21" t="str">
        <f>+'11+'!A94</f>
        <v>Уплата прочих налогов, сборов и иных платежей</v>
      </c>
      <c r="B486" s="17"/>
      <c r="C486" s="17" t="str">
        <f>+'11+'!C94</f>
        <v>08</v>
      </c>
      <c r="D486" s="17" t="str">
        <f>+'11+'!D94</f>
        <v>04</v>
      </c>
      <c r="E486" s="17" t="str">
        <f>+'11+'!E94</f>
        <v>08 3 02 00019</v>
      </c>
      <c r="F486" s="17" t="str">
        <f>+'11+'!F94</f>
        <v>852</v>
      </c>
      <c r="G486" s="16">
        <f>+'11+'!G94</f>
        <v>0</v>
      </c>
      <c r="H486" s="16">
        <f>+'11+'!H94</f>
        <v>0</v>
      </c>
      <c r="I486" s="18">
        <f t="shared" si="14"/>
        <v>0</v>
      </c>
      <c r="J486" s="16"/>
    </row>
    <row r="487" spans="1:12" ht="30" hidden="1" customHeight="1">
      <c r="A487" s="20" t="str">
        <f>+'11+'!A95</f>
        <v>Уплата иных платежей</v>
      </c>
      <c r="B487" s="20"/>
      <c r="C487" s="16" t="str">
        <f>+'11+'!C95</f>
        <v>08</v>
      </c>
      <c r="D487" s="16" t="str">
        <f>+'11+'!D95</f>
        <v>04</v>
      </c>
      <c r="E487" s="16" t="str">
        <f>+'11+'!E95</f>
        <v>08 3 02 00019</v>
      </c>
      <c r="F487" s="16" t="str">
        <f>+'11+'!F95</f>
        <v>853</v>
      </c>
      <c r="G487" s="16">
        <f>+'11+'!G95</f>
        <v>0</v>
      </c>
      <c r="H487" s="16">
        <f>+'11+'!H95</f>
        <v>0</v>
      </c>
      <c r="I487" s="16">
        <f>+'11+'!I95</f>
        <v>0</v>
      </c>
      <c r="J487" s="16"/>
    </row>
    <row r="488" spans="1:12" ht="27" customHeight="1">
      <c r="A488" s="21" t="str">
        <f>+'11+'!A97</f>
        <v xml:space="preserve">Муниципальная программа "Социальная поддержка граждан в Овюрском кожууне </v>
      </c>
      <c r="B488" s="17"/>
      <c r="C488" s="17" t="str">
        <f>+'11+'!C97</f>
        <v>10</v>
      </c>
      <c r="D488" s="17"/>
      <c r="E488" s="17"/>
      <c r="F488" s="17"/>
      <c r="G488" s="17">
        <f>+G489+G496+G576+G589</f>
        <v>44068.23</v>
      </c>
      <c r="H488" s="16">
        <f>+H489+H496+H576+H589</f>
        <v>0</v>
      </c>
      <c r="I488" s="18">
        <f t="shared" si="14"/>
        <v>44068.23</v>
      </c>
      <c r="J488" s="16"/>
    </row>
    <row r="489" spans="1:12" hidden="1">
      <c r="A489" s="21" t="str">
        <f>+'11+'!A98</f>
        <v>Пенсионное обеспечение</v>
      </c>
      <c r="B489" s="17"/>
      <c r="C489" s="17" t="str">
        <f>+'11+'!C98</f>
        <v>10</v>
      </c>
      <c r="D489" s="17" t="str">
        <f>+'11+'!D98</f>
        <v>01</v>
      </c>
      <c r="E489" s="17" t="str">
        <f>+'11+'!E98</f>
        <v xml:space="preserve">         </v>
      </c>
      <c r="F489" s="17" t="str">
        <f>+'11+'!F98</f>
        <v xml:space="preserve">   </v>
      </c>
      <c r="G489" s="16">
        <f>+'11+'!G98</f>
        <v>0</v>
      </c>
      <c r="H489" s="16">
        <f>+'11+'!H98</f>
        <v>0</v>
      </c>
      <c r="I489" s="18">
        <f t="shared" si="14"/>
        <v>0</v>
      </c>
      <c r="J489" s="16"/>
    </row>
    <row r="490" spans="1:12" ht="25.5" hidden="1">
      <c r="A490" s="21" t="str">
        <f>+'11+'!A99</f>
        <v>подпрограмма "Развитие мер социальной поддержки отдельным категориям граждан"</v>
      </c>
      <c r="B490" s="17"/>
      <c r="C490" s="17" t="str">
        <f>+'11+'!C99</f>
        <v>10</v>
      </c>
      <c r="D490" s="17" t="str">
        <f>+'11+'!D99</f>
        <v>01</v>
      </c>
      <c r="E490" s="17" t="str">
        <f>+'11+'!E99</f>
        <v>01 1 00 00000</v>
      </c>
      <c r="F490" s="17" t="str">
        <f>+'11+'!F99</f>
        <v xml:space="preserve">   </v>
      </c>
      <c r="G490" s="16">
        <f>+'11+'!G99</f>
        <v>0</v>
      </c>
      <c r="H490" s="16">
        <f>+'11+'!H99</f>
        <v>0</v>
      </c>
      <c r="I490" s="18">
        <f t="shared" si="14"/>
        <v>0</v>
      </c>
      <c r="J490" s="17" t="s">
        <v>33</v>
      </c>
      <c r="K490" s="16">
        <f>+G498+G506+G511+G516+G522+G530+G536+G544+G591+G605</f>
        <v>19395.63</v>
      </c>
      <c r="L490" s="16">
        <f>+H498+H506+H511+H516+H522+H530+H536+H544+H591+H605</f>
        <v>0</v>
      </c>
    </row>
    <row r="491" spans="1:12" ht="38.25" hidden="1">
      <c r="A491" s="21" t="str">
        <f>+'11+'!A100</f>
        <v>Основное мероприятие: Социальные гарантии лицам, замещавшим муниципальные должности</v>
      </c>
      <c r="B491" s="17"/>
      <c r="C491" s="17" t="str">
        <f>+'11+'!C100</f>
        <v>10</v>
      </c>
      <c r="D491" s="17" t="str">
        <f>+'11+'!D100</f>
        <v>01</v>
      </c>
      <c r="E491" s="17" t="str">
        <f>+'11+'!E100</f>
        <v>01 1 02 00000</v>
      </c>
      <c r="F491" s="17"/>
      <c r="G491" s="16">
        <f>+'11+'!G100</f>
        <v>0</v>
      </c>
      <c r="H491" s="16">
        <f>+'11+'!H100</f>
        <v>0</v>
      </c>
      <c r="I491" s="18">
        <f t="shared" si="14"/>
        <v>0</v>
      </c>
      <c r="J491" s="16"/>
    </row>
    <row r="492" spans="1:12" ht="51" hidden="1">
      <c r="A492" s="21" t="str">
        <f>+'11+'!A101</f>
        <v>Выплата пенси и за выслугу лет муниципальным служащим и доплаты к пенсии лицам, замещавшим должности в муниципальном образовании</v>
      </c>
      <c r="B492" s="17"/>
      <c r="C492" s="17" t="str">
        <f>+'11+'!C101</f>
        <v>10</v>
      </c>
      <c r="D492" s="17" t="str">
        <f>+'11+'!D101</f>
        <v>01</v>
      </c>
      <c r="E492" s="17" t="str">
        <f>+'11+'!E101</f>
        <v>01 1 02 07019</v>
      </c>
      <c r="F492" s="17" t="str">
        <f>+'11+'!F101</f>
        <v xml:space="preserve">   </v>
      </c>
      <c r="G492" s="16">
        <f>+'11+'!G101</f>
        <v>0</v>
      </c>
      <c r="H492" s="16">
        <f>+'11+'!H101</f>
        <v>0</v>
      </c>
      <c r="I492" s="18">
        <f t="shared" si="14"/>
        <v>0</v>
      </c>
      <c r="J492" s="16"/>
    </row>
    <row r="493" spans="1:12" ht="25.5" hidden="1">
      <c r="A493" s="21" t="str">
        <f>+'11+'!A102</f>
        <v>Публичные норативные, социальные выплаты гражданам</v>
      </c>
      <c r="B493" s="17"/>
      <c r="C493" s="17" t="str">
        <f>+'11+'!C102</f>
        <v>10</v>
      </c>
      <c r="D493" s="17" t="str">
        <f>+'11+'!D102</f>
        <v>01</v>
      </c>
      <c r="E493" s="17" t="str">
        <f>+'11+'!E102</f>
        <v>01 1 02 07019</v>
      </c>
      <c r="F493" s="17" t="str">
        <f>+'11+'!F102</f>
        <v>300</v>
      </c>
      <c r="G493" s="16">
        <f>+'11+'!G102</f>
        <v>0</v>
      </c>
      <c r="H493" s="16">
        <f>+'11+'!H102</f>
        <v>0</v>
      </c>
      <c r="I493" s="18">
        <f t="shared" si="14"/>
        <v>0</v>
      </c>
      <c r="J493" s="16"/>
    </row>
    <row r="494" spans="1:12" ht="25.5" hidden="1">
      <c r="A494" s="21" t="str">
        <f>+'11+'!A103</f>
        <v>Социальные выплаты гражданам, кроме публичных обязательств</v>
      </c>
      <c r="B494" s="17"/>
      <c r="C494" s="17" t="str">
        <f>+'11+'!C103</f>
        <v>10</v>
      </c>
      <c r="D494" s="17" t="str">
        <f>+'11+'!D103</f>
        <v>01</v>
      </c>
      <c r="E494" s="17" t="str">
        <f>+'11+'!E103</f>
        <v>01 1 02 07019</v>
      </c>
      <c r="F494" s="17" t="str">
        <f>+'11+'!F103</f>
        <v>310</v>
      </c>
      <c r="G494" s="16">
        <f>+'11+'!G103</f>
        <v>0</v>
      </c>
      <c r="H494" s="16">
        <f>+'11+'!H103</f>
        <v>0</v>
      </c>
      <c r="I494" s="18">
        <f t="shared" si="14"/>
        <v>0</v>
      </c>
      <c r="J494" s="16"/>
    </row>
    <row r="495" spans="1:12" ht="25.5" hidden="1">
      <c r="A495" s="21" t="str">
        <f>+'11+'!A104</f>
        <v>Иные пенсии, социальные доплаты к пенсиям</v>
      </c>
      <c r="B495" s="17"/>
      <c r="C495" s="17" t="str">
        <f>+'11+'!C104</f>
        <v>10</v>
      </c>
      <c r="D495" s="17" t="str">
        <f>+'11+'!D104</f>
        <v>01</v>
      </c>
      <c r="E495" s="17" t="str">
        <f>+'11+'!E104</f>
        <v>01 1 02 07019</v>
      </c>
      <c r="F495" s="17" t="str">
        <f>+'11+'!F104</f>
        <v>312</v>
      </c>
      <c r="G495" s="16">
        <f>+'11+'!G104</f>
        <v>0</v>
      </c>
      <c r="H495" s="16">
        <f>+'11+'!H104</f>
        <v>0</v>
      </c>
      <c r="I495" s="18">
        <f t="shared" si="14"/>
        <v>0</v>
      </c>
      <c r="J495" s="16"/>
    </row>
    <row r="496" spans="1:12">
      <c r="A496" s="21" t="str">
        <f>+'11+'!A105</f>
        <v>"Социальное обеспечение населения"</v>
      </c>
      <c r="B496" s="17"/>
      <c r="C496" s="17" t="str">
        <f>+'11+'!C105</f>
        <v>10</v>
      </c>
      <c r="D496" s="17" t="str">
        <f>+'11+'!D105</f>
        <v>03</v>
      </c>
      <c r="E496" s="17"/>
      <c r="F496" s="17"/>
      <c r="G496" s="17">
        <f>+G497+G521+G535+G552+G559+G565+G571</f>
        <v>17767.600000000002</v>
      </c>
      <c r="H496" s="17">
        <f t="shared" ref="H496:I496" si="15">+H497+H521+H535+H552+H565</f>
        <v>0</v>
      </c>
      <c r="I496" s="17">
        <f t="shared" si="15"/>
        <v>17317.600000000002</v>
      </c>
      <c r="J496" s="16"/>
    </row>
    <row r="497" spans="1:10" ht="25.5">
      <c r="A497" s="21" t="str">
        <f>+'11+'!A106</f>
        <v>подпрограмма "Развитие мер социальной поддержки отдельным категориям граждан"</v>
      </c>
      <c r="B497" s="17"/>
      <c r="C497" s="17" t="str">
        <f>+'11+'!C106</f>
        <v>10</v>
      </c>
      <c r="D497" s="17" t="str">
        <f>+'11+'!D106</f>
        <v>03</v>
      </c>
      <c r="E497" s="17" t="str">
        <f>+'11+'!E106</f>
        <v>01 1 00 00000</v>
      </c>
      <c r="F497" s="17" t="str">
        <f>+'11+'!F106</f>
        <v xml:space="preserve">   </v>
      </c>
      <c r="G497" s="16">
        <f>+'11+'!G106</f>
        <v>4461.6000000000004</v>
      </c>
      <c r="H497" s="16">
        <f>+'11+'!H106</f>
        <v>0</v>
      </c>
      <c r="I497" s="18">
        <f t="shared" si="14"/>
        <v>4461.6000000000004</v>
      </c>
      <c r="J497" s="16"/>
    </row>
    <row r="498" spans="1:10" ht="25.5">
      <c r="A498" s="21" t="str">
        <f>+'11+'!A107</f>
        <v>Основное мероприятие: Социальная поддержка ветеранам труда</v>
      </c>
      <c r="B498" s="17"/>
      <c r="C498" s="17" t="str">
        <f>+'11+'!C107</f>
        <v>10</v>
      </c>
      <c r="D498" s="17" t="str">
        <f>+'11+'!D107</f>
        <v>03</v>
      </c>
      <c r="E498" s="17" t="str">
        <f>+'11+'!E107</f>
        <v>01 1 01 00000</v>
      </c>
      <c r="F498" s="17"/>
      <c r="G498" s="16">
        <f>+'11+'!G107</f>
        <v>4207.3</v>
      </c>
      <c r="H498" s="16">
        <f>+'11+'!H107</f>
        <v>0</v>
      </c>
      <c r="I498" s="18">
        <f t="shared" si="14"/>
        <v>4207.3</v>
      </c>
      <c r="J498" s="16"/>
    </row>
    <row r="499" spans="1:10" ht="25.5">
      <c r="A499" s="21" t="str">
        <f>+'11+'!A108</f>
        <v>Обеспечение мер социальной поддержки ветеранов труда и тружеников тыла</v>
      </c>
      <c r="B499" s="17"/>
      <c r="C499" s="17" t="str">
        <f>+'11+'!C108</f>
        <v>10</v>
      </c>
      <c r="D499" s="17" t="str">
        <f>+'11+'!D108</f>
        <v>03</v>
      </c>
      <c r="E499" s="17" t="str">
        <f>+'11+'!E108</f>
        <v>01 1 01 76060</v>
      </c>
      <c r="F499" s="17"/>
      <c r="G499" s="16">
        <f>+'11+'!G108</f>
        <v>4207.3</v>
      </c>
      <c r="H499" s="16">
        <f>+'11+'!H108</f>
        <v>0</v>
      </c>
      <c r="I499" s="18">
        <f t="shared" si="14"/>
        <v>4207.3</v>
      </c>
      <c r="J499" s="16"/>
    </row>
    <row r="500" spans="1:10" ht="25.5">
      <c r="A500" s="21" t="str">
        <f>+'11+'!A109</f>
        <v>Закупка товаров, работ и услуг для государственных (муниципальных) нужд</v>
      </c>
      <c r="B500" s="17"/>
      <c r="C500" s="17">
        <f>+'11+'!C109</f>
        <v>10</v>
      </c>
      <c r="D500" s="17" t="str">
        <f>+'11+'!D109</f>
        <v>03</v>
      </c>
      <c r="E500" s="17" t="str">
        <f>+'11+'!E109</f>
        <v>01 1 01 76060</v>
      </c>
      <c r="F500" s="17">
        <f>+'11+'!F109</f>
        <v>200</v>
      </c>
      <c r="G500" s="16">
        <f>+'11+'!G109</f>
        <v>59</v>
      </c>
      <c r="H500" s="16">
        <f>+'11+'!H109</f>
        <v>0</v>
      </c>
      <c r="I500" s="18">
        <f t="shared" si="14"/>
        <v>59</v>
      </c>
      <c r="J500" s="16"/>
    </row>
    <row r="501" spans="1:10" ht="25.5">
      <c r="A501" s="21" t="str">
        <f>+'11+'!A110</f>
        <v>Иные закупки товаров, работ и услуг для государственных (муниципальных) нужд</v>
      </c>
      <c r="B501" s="17"/>
      <c r="C501" s="17">
        <f>+'11+'!C110</f>
        <v>10</v>
      </c>
      <c r="D501" s="17" t="str">
        <f>+'11+'!D110</f>
        <v>03</v>
      </c>
      <c r="E501" s="17" t="str">
        <f>+'11+'!E110</f>
        <v>01 1 01 76060</v>
      </c>
      <c r="F501" s="17">
        <f>+'11+'!F110</f>
        <v>240</v>
      </c>
      <c r="G501" s="16">
        <f>+'11+'!G110</f>
        <v>59</v>
      </c>
      <c r="H501" s="16">
        <f>+'11+'!H110</f>
        <v>0</v>
      </c>
      <c r="I501" s="18">
        <f t="shared" si="14"/>
        <v>59</v>
      </c>
      <c r="J501" s="16"/>
    </row>
    <row r="502" spans="1:10" ht="25.5">
      <c r="A502" s="21" t="str">
        <f>+'11+'!A111</f>
        <v>Прочая закупка товаров, работ и услуг для государственных (муниципальных) нужд</v>
      </c>
      <c r="B502" s="17"/>
      <c r="C502" s="17">
        <f>+'11+'!C111</f>
        <v>10</v>
      </c>
      <c r="D502" s="17" t="str">
        <f>+'11+'!D111</f>
        <v>03</v>
      </c>
      <c r="E502" s="17" t="str">
        <f>+'11+'!E111</f>
        <v>01 1 01 76060</v>
      </c>
      <c r="F502" s="17">
        <f>+'11+'!F111</f>
        <v>244</v>
      </c>
      <c r="G502" s="16">
        <f>+'11+'!G111</f>
        <v>59</v>
      </c>
      <c r="H502" s="16">
        <f>+'11+'!H111</f>
        <v>0</v>
      </c>
      <c r="I502" s="18">
        <f t="shared" si="14"/>
        <v>59</v>
      </c>
      <c r="J502" s="16"/>
    </row>
    <row r="503" spans="1:10" ht="25.5">
      <c r="A503" s="21" t="str">
        <f>+'11+'!A112</f>
        <v>Социальное обеспечение и иные выплаты населению</v>
      </c>
      <c r="B503" s="17"/>
      <c r="C503" s="17" t="str">
        <f>+'11+'!C112</f>
        <v>10</v>
      </c>
      <c r="D503" s="17" t="str">
        <f>+'11+'!D112</f>
        <v>03</v>
      </c>
      <c r="E503" s="17" t="str">
        <f>+'11+'!E112</f>
        <v>01 1 01 76060</v>
      </c>
      <c r="F503" s="17" t="str">
        <f>+'11+'!F112</f>
        <v>300</v>
      </c>
      <c r="G503" s="16">
        <f>+'11+'!G112</f>
        <v>4148.3</v>
      </c>
      <c r="H503" s="16">
        <f>+'11+'!H112</f>
        <v>0</v>
      </c>
      <c r="I503" s="18">
        <f t="shared" si="14"/>
        <v>4148.3</v>
      </c>
      <c r="J503" s="16"/>
    </row>
    <row r="504" spans="1:10" ht="25.5">
      <c r="A504" s="21" t="str">
        <f>+'11+'!A113</f>
        <v>Публичные нормативные социальные выплаты гражданам</v>
      </c>
      <c r="B504" s="17"/>
      <c r="C504" s="17" t="str">
        <f>+'11+'!C113</f>
        <v>10</v>
      </c>
      <c r="D504" s="17" t="str">
        <f>+'11+'!D113</f>
        <v>03</v>
      </c>
      <c r="E504" s="17" t="str">
        <f>+'11+'!E113</f>
        <v>01 1 01 76060</v>
      </c>
      <c r="F504" s="17" t="str">
        <f>+'11+'!F113</f>
        <v>310</v>
      </c>
      <c r="G504" s="16">
        <f>+'11+'!G113</f>
        <v>4148.3</v>
      </c>
      <c r="H504" s="16">
        <f>+'11+'!H113</f>
        <v>0</v>
      </c>
      <c r="I504" s="18">
        <f t="shared" si="14"/>
        <v>4148.3</v>
      </c>
      <c r="J504" s="16"/>
    </row>
    <row r="505" spans="1:10" ht="38.25">
      <c r="A505" s="21" t="str">
        <f>+'11+'!A114</f>
        <v>Пособия, коменсации, меры социальной поддержки насления по публичным нормативным обязательствам</v>
      </c>
      <c r="B505" s="17"/>
      <c r="C505" s="17" t="str">
        <f>+'11+'!C114</f>
        <v>10</v>
      </c>
      <c r="D505" s="17" t="str">
        <f>+'11+'!D114</f>
        <v>03</v>
      </c>
      <c r="E505" s="17" t="str">
        <f>+'11+'!E114</f>
        <v>01 1 01 76060</v>
      </c>
      <c r="F505" s="17" t="str">
        <f>+'11+'!F114</f>
        <v>313</v>
      </c>
      <c r="G505" s="16">
        <f>+'11+'!G114</f>
        <v>4148.3</v>
      </c>
      <c r="H505" s="16">
        <f>+'11+'!H114</f>
        <v>0</v>
      </c>
      <c r="I505" s="18">
        <f t="shared" si="14"/>
        <v>4148.3</v>
      </c>
      <c r="J505" s="16"/>
    </row>
    <row r="506" spans="1:10" ht="25.5" hidden="1">
      <c r="A506" s="21" t="str">
        <f>+'11+'!A115</f>
        <v>Основное мероприятие: Льготы за услуги общественным транспортом инвалидам</v>
      </c>
      <c r="B506" s="17"/>
      <c r="C506" s="17" t="str">
        <f>+'11+'!C115</f>
        <v>10</v>
      </c>
      <c r="D506" s="17" t="str">
        <f>+'11+'!D115</f>
        <v>03</v>
      </c>
      <c r="E506" s="17" t="str">
        <f>+'11+'!E115</f>
        <v>01 1 03 00000</v>
      </c>
      <c r="F506" s="17">
        <f>+'11+'!F115</f>
        <v>0</v>
      </c>
      <c r="G506" s="16">
        <f>+'11+'!G115</f>
        <v>0</v>
      </c>
      <c r="H506" s="16">
        <f>+'11+'!H115</f>
        <v>0</v>
      </c>
      <c r="I506" s="18">
        <f t="shared" si="14"/>
        <v>0</v>
      </c>
      <c r="J506" s="16"/>
    </row>
    <row r="507" spans="1:10" ht="76.5" hidden="1">
      <c r="A507" s="21" t="str">
        <f>+'11+'!A116</f>
        <v>Обеспечение равной доступности услуг общественного транспорта на территории Республики Тыва  для отдельных категорий граждан, оказание мер социальной поддержки которым относится к ведению Российской Федерации и Республики Тыва</v>
      </c>
      <c r="B507" s="17"/>
      <c r="C507" s="17" t="str">
        <f>+'11+'!C116</f>
        <v>10</v>
      </c>
      <c r="D507" s="17" t="str">
        <f>+'11+'!D116</f>
        <v>03</v>
      </c>
      <c r="E507" s="17" t="str">
        <f>+'11+'!E116</f>
        <v>01 1 03 76110</v>
      </c>
      <c r="F507" s="17" t="str">
        <f>+'11+'!F116</f>
        <v xml:space="preserve">   </v>
      </c>
      <c r="G507" s="16">
        <f>+'11+'!G116</f>
        <v>0</v>
      </c>
      <c r="H507" s="16">
        <f>+'11+'!H116</f>
        <v>0</v>
      </c>
      <c r="I507" s="18">
        <f t="shared" si="14"/>
        <v>0</v>
      </c>
      <c r="J507" s="16"/>
    </row>
    <row r="508" spans="1:10" ht="25.5" hidden="1">
      <c r="A508" s="21" t="str">
        <f>+'11+'!A117</f>
        <v>Социальное обеспечение и иные выплаты населению</v>
      </c>
      <c r="B508" s="17"/>
      <c r="C508" s="17" t="str">
        <f>+'11+'!C117</f>
        <v>10</v>
      </c>
      <c r="D508" s="17" t="str">
        <f>+'11+'!D117</f>
        <v>03</v>
      </c>
      <c r="E508" s="17" t="str">
        <f>+'11+'!E117</f>
        <v>01 1 03 76110</v>
      </c>
      <c r="F508" s="17" t="str">
        <f>+'11+'!F117</f>
        <v>300</v>
      </c>
      <c r="G508" s="16">
        <f>+'11+'!G117</f>
        <v>0</v>
      </c>
      <c r="H508" s="16">
        <f>+'11+'!H117</f>
        <v>0</v>
      </c>
      <c r="I508" s="18">
        <f t="shared" si="14"/>
        <v>0</v>
      </c>
      <c r="J508" s="16"/>
    </row>
    <row r="509" spans="1:10" ht="25.5" hidden="1">
      <c r="A509" s="21" t="str">
        <f>+'11+'!A118</f>
        <v>Публичные нормативные социальные выплаты гражданам</v>
      </c>
      <c r="B509" s="17"/>
      <c r="C509" s="17" t="str">
        <f>+'11+'!C118</f>
        <v>10</v>
      </c>
      <c r="D509" s="17" t="str">
        <f>+'11+'!D118</f>
        <v>03</v>
      </c>
      <c r="E509" s="17" t="str">
        <f>+'11+'!E118</f>
        <v>01 1 03 76110</v>
      </c>
      <c r="F509" s="17" t="str">
        <f>+'11+'!F118</f>
        <v>310</v>
      </c>
      <c r="G509" s="16">
        <f>+'11+'!G118</f>
        <v>0</v>
      </c>
      <c r="H509" s="16">
        <f>+'11+'!H118</f>
        <v>0</v>
      </c>
      <c r="I509" s="18">
        <f t="shared" si="14"/>
        <v>0</v>
      </c>
      <c r="J509" s="16"/>
    </row>
    <row r="510" spans="1:10" ht="38.25" hidden="1">
      <c r="A510" s="21" t="str">
        <f>+'11+'!A119</f>
        <v>Пособия, коменсации, меры социальной поддержки насления по публичным нормативным обязательствам</v>
      </c>
      <c r="B510" s="17"/>
      <c r="C510" s="17" t="str">
        <f>+'11+'!C119</f>
        <v>10</v>
      </c>
      <c r="D510" s="17" t="str">
        <f>+'11+'!D119</f>
        <v>03</v>
      </c>
      <c r="E510" s="17" t="str">
        <f>+'11+'!E119</f>
        <v>01 1 03 76110</v>
      </c>
      <c r="F510" s="17" t="str">
        <f>+'11+'!F119</f>
        <v>313</v>
      </c>
      <c r="G510" s="16">
        <f>+'11+'!G119</f>
        <v>0</v>
      </c>
      <c r="H510" s="16">
        <f>+'11+'!H119</f>
        <v>0</v>
      </c>
      <c r="I510" s="18">
        <f t="shared" si="14"/>
        <v>0</v>
      </c>
      <c r="J510" s="16"/>
    </row>
    <row r="511" spans="1:10" ht="38.25">
      <c r="A511" s="21" t="str">
        <f>+'11+'!A120</f>
        <v>Основное мероприятие: Осуществление государственной материальной помощи гражданам</v>
      </c>
      <c r="B511" s="17"/>
      <c r="C511" s="17" t="str">
        <f>+'11+'!C120</f>
        <v>10</v>
      </c>
      <c r="D511" s="17" t="str">
        <f>+'11+'!D120</f>
        <v>03</v>
      </c>
      <c r="E511" s="17" t="str">
        <f>+'11+'!E120</f>
        <v>01 1 04 00000</v>
      </c>
      <c r="F511" s="17">
        <f>+'11+'!F120</f>
        <v>0</v>
      </c>
      <c r="G511" s="16">
        <f>+'11+'!G120</f>
        <v>64.3</v>
      </c>
      <c r="H511" s="16">
        <f>+'11+'!H120</f>
        <v>0</v>
      </c>
      <c r="I511" s="18">
        <f t="shared" si="14"/>
        <v>64.3</v>
      </c>
      <c r="J511" s="16"/>
    </row>
    <row r="512" spans="1:10" ht="25.5">
      <c r="A512" s="21" t="str">
        <f>+'11+'!A121</f>
        <v>Федеральный Закон от 12 января 1996 года № 8-ФЗ  "О погребении и похоронном деле"</v>
      </c>
      <c r="B512" s="17"/>
      <c r="C512" s="17" t="str">
        <f>+'11+'!C121</f>
        <v>10</v>
      </c>
      <c r="D512" s="17" t="str">
        <f>+'11+'!D121</f>
        <v>03</v>
      </c>
      <c r="E512" s="17" t="str">
        <f>+'11+'!E121</f>
        <v>01 1 04 76120</v>
      </c>
      <c r="F512" s="17" t="str">
        <f>+'11+'!F121</f>
        <v xml:space="preserve">   </v>
      </c>
      <c r="G512" s="16">
        <f>+'11+'!G121</f>
        <v>64.3</v>
      </c>
      <c r="H512" s="16">
        <f>+'11+'!H121</f>
        <v>0</v>
      </c>
      <c r="I512" s="18">
        <f t="shared" si="14"/>
        <v>64.3</v>
      </c>
      <c r="J512" s="16"/>
    </row>
    <row r="513" spans="1:10" ht="25.5">
      <c r="A513" s="21" t="str">
        <f>+'11+'!A122</f>
        <v>Социальное обеспечение и иные выплаты населению</v>
      </c>
      <c r="B513" s="17"/>
      <c r="C513" s="17" t="str">
        <f>+'11+'!C122</f>
        <v>10</v>
      </c>
      <c r="D513" s="17" t="str">
        <f>+'11+'!D122</f>
        <v>03</v>
      </c>
      <c r="E513" s="17" t="str">
        <f>+'11+'!E122</f>
        <v>01 1 04 76120</v>
      </c>
      <c r="F513" s="17" t="str">
        <f>+'11+'!F122</f>
        <v>300</v>
      </c>
      <c r="G513" s="16">
        <f>+'11+'!G122</f>
        <v>64.3</v>
      </c>
      <c r="H513" s="16">
        <f>+'11+'!H122</f>
        <v>0</v>
      </c>
      <c r="I513" s="18">
        <f t="shared" si="14"/>
        <v>64.3</v>
      </c>
      <c r="J513" s="16"/>
    </row>
    <row r="514" spans="1:10" ht="25.5">
      <c r="A514" s="21" t="str">
        <f>+'11+'!A123</f>
        <v>Публичные нормативные социальные выплаты гражданам</v>
      </c>
      <c r="B514" s="17"/>
      <c r="C514" s="17" t="str">
        <f>+'11+'!C123</f>
        <v>10</v>
      </c>
      <c r="D514" s="17" t="str">
        <f>+'11+'!D123</f>
        <v>03</v>
      </c>
      <c r="E514" s="17" t="str">
        <f>+'11+'!E123</f>
        <v>01 1 04 76120</v>
      </c>
      <c r="F514" s="17" t="str">
        <f>+'11+'!F123</f>
        <v>310</v>
      </c>
      <c r="G514" s="16">
        <f>+'11+'!G123</f>
        <v>64.3</v>
      </c>
      <c r="H514" s="16">
        <f>+'11+'!H123</f>
        <v>0</v>
      </c>
      <c r="I514" s="18">
        <f t="shared" si="14"/>
        <v>64.3</v>
      </c>
      <c r="J514" s="16"/>
    </row>
    <row r="515" spans="1:10" ht="38.25">
      <c r="A515" s="21" t="str">
        <f>+'11+'!A124</f>
        <v>Пособия, коменсации, меры социальной поддержки насления по публичным нормативным обязательствам</v>
      </c>
      <c r="B515" s="17"/>
      <c r="C515" s="17" t="str">
        <f>+'11+'!C124</f>
        <v>10</v>
      </c>
      <c r="D515" s="17" t="str">
        <f>+'11+'!D124</f>
        <v>03</v>
      </c>
      <c r="E515" s="17" t="str">
        <f>+'11+'!E124</f>
        <v>01 1 04 76120</v>
      </c>
      <c r="F515" s="17" t="str">
        <f>+'11+'!F124</f>
        <v>313</v>
      </c>
      <c r="G515" s="16">
        <f>+'11+'!G124</f>
        <v>64.3</v>
      </c>
      <c r="H515" s="16">
        <f>+'11+'!H124</f>
        <v>0</v>
      </c>
      <c r="I515" s="18">
        <f t="shared" si="14"/>
        <v>64.3</v>
      </c>
      <c r="J515" s="16"/>
    </row>
    <row r="516" spans="1:10" ht="25.5">
      <c r="A516" s="21" t="str">
        <f>+'11+'!A125</f>
        <v>Основное мероприятие: "культурно-массовые мероприятия"</v>
      </c>
      <c r="B516" s="17"/>
      <c r="C516" s="17" t="str">
        <f>+'11+'!C125</f>
        <v>10</v>
      </c>
      <c r="D516" s="17" t="str">
        <f>+'11+'!D125</f>
        <v>03</v>
      </c>
      <c r="E516" s="17" t="str">
        <f>+'11+'!E125</f>
        <v>01 1 06 00000</v>
      </c>
      <c r="F516" s="17">
        <f>+'11+'!F125</f>
        <v>0</v>
      </c>
      <c r="G516" s="16">
        <f>+'11+'!G125</f>
        <v>190</v>
      </c>
      <c r="H516" s="16">
        <f>+'11+'!H125</f>
        <v>0</v>
      </c>
      <c r="I516" s="18">
        <f t="shared" si="14"/>
        <v>190</v>
      </c>
      <c r="J516" s="16"/>
    </row>
    <row r="517" spans="1:10" ht="25.5">
      <c r="A517" s="21" t="str">
        <f>+'11+'!A126</f>
        <v>Создание условий для реализации муниципальной программы</v>
      </c>
      <c r="B517" s="17"/>
      <c r="C517" s="17">
        <f>+'11+'!C126</f>
        <v>10</v>
      </c>
      <c r="D517" s="17" t="str">
        <f>+'11+'!D126</f>
        <v>03</v>
      </c>
      <c r="E517" s="17" t="str">
        <f>+'11+'!E126</f>
        <v>01 1 06 07020</v>
      </c>
      <c r="F517" s="17" t="str">
        <f>+'11+'!F126</f>
        <v xml:space="preserve">   </v>
      </c>
      <c r="G517" s="16">
        <f>+'11+'!G126</f>
        <v>190</v>
      </c>
      <c r="H517" s="16">
        <f>+'11+'!H126</f>
        <v>0</v>
      </c>
      <c r="I517" s="18">
        <f t="shared" si="14"/>
        <v>190</v>
      </c>
      <c r="J517" s="16"/>
    </row>
    <row r="518" spans="1:10" ht="25.5">
      <c r="A518" s="21" t="str">
        <f>+'11+'!A127</f>
        <v>Закупка товаров, работ и услуг для государственных (муниципальных) нужд</v>
      </c>
      <c r="B518" s="17"/>
      <c r="C518" s="17">
        <f>+'11+'!C127</f>
        <v>10</v>
      </c>
      <c r="D518" s="17" t="str">
        <f>+'11+'!D127</f>
        <v>03</v>
      </c>
      <c r="E518" s="17" t="str">
        <f>+'11+'!E127</f>
        <v>01 1 06 07020</v>
      </c>
      <c r="F518" s="17">
        <f>+'11+'!F127</f>
        <v>200</v>
      </c>
      <c r="G518" s="16">
        <f>+'11+'!G127</f>
        <v>190</v>
      </c>
      <c r="H518" s="16">
        <f>+'11+'!H127</f>
        <v>0</v>
      </c>
      <c r="I518" s="18">
        <f t="shared" si="14"/>
        <v>190</v>
      </c>
      <c r="J518" s="16"/>
    </row>
    <row r="519" spans="1:10" ht="25.5">
      <c r="A519" s="21" t="str">
        <f>+'11+'!A128</f>
        <v>Иные закупки товаров, работ и услуг для государственных (муниципальных) нужд</v>
      </c>
      <c r="B519" s="17"/>
      <c r="C519" s="17">
        <f>+'11+'!C128</f>
        <v>10</v>
      </c>
      <c r="D519" s="17" t="str">
        <f>+'11+'!D128</f>
        <v>03</v>
      </c>
      <c r="E519" s="17" t="str">
        <f>+'11+'!E128</f>
        <v>01 1 06 07020</v>
      </c>
      <c r="F519" s="17">
        <f>+'11+'!F128</f>
        <v>240</v>
      </c>
      <c r="G519" s="16">
        <f>+'11+'!G128</f>
        <v>190</v>
      </c>
      <c r="H519" s="16">
        <f>+'11+'!H128</f>
        <v>0</v>
      </c>
      <c r="I519" s="18">
        <f t="shared" si="14"/>
        <v>190</v>
      </c>
      <c r="J519" s="16"/>
    </row>
    <row r="520" spans="1:10" ht="25.5">
      <c r="A520" s="21" t="str">
        <f>+'11+'!A129</f>
        <v>Прочая закупка товаров, работ и услуг для государственных (муниципальных) нужд</v>
      </c>
      <c r="B520" s="17"/>
      <c r="C520" s="17">
        <f>+'11+'!C129</f>
        <v>10</v>
      </c>
      <c r="D520" s="17" t="str">
        <f>+'11+'!D129</f>
        <v>03</v>
      </c>
      <c r="E520" s="17" t="str">
        <f>+'11+'!E129</f>
        <v>01 1 06 07020</v>
      </c>
      <c r="F520" s="17">
        <f>+'11+'!F129</f>
        <v>244</v>
      </c>
      <c r="G520" s="16">
        <f>+'11+'!G129</f>
        <v>190</v>
      </c>
      <c r="H520" s="16">
        <f>+'11+'!H129</f>
        <v>0</v>
      </c>
      <c r="I520" s="18">
        <f t="shared" si="14"/>
        <v>190</v>
      </c>
      <c r="J520" s="16"/>
    </row>
    <row r="521" spans="1:10" ht="25.5">
      <c r="A521" s="21" t="str">
        <f>+'11+'!A130</f>
        <v>подпрограмма "Социальная поддержка семьи и детей"</v>
      </c>
      <c r="B521" s="17"/>
      <c r="C521" s="17" t="str">
        <f>+'11+'!C130</f>
        <v>10</v>
      </c>
      <c r="D521" s="17" t="str">
        <f>+'11+'!D130</f>
        <v>03</v>
      </c>
      <c r="E521" s="17" t="str">
        <f>+'11+'!E130</f>
        <v>01 2 00 00000</v>
      </c>
      <c r="F521" s="17">
        <f>+'11+'!F130</f>
        <v>0</v>
      </c>
      <c r="G521" s="16">
        <f>+'11+'!G130</f>
        <v>5340.1</v>
      </c>
      <c r="H521" s="16">
        <f>+'11+'!H130</f>
        <v>0</v>
      </c>
      <c r="I521" s="18">
        <f t="shared" si="14"/>
        <v>5340.1</v>
      </c>
      <c r="J521" s="16"/>
    </row>
    <row r="522" spans="1:10" ht="38.25">
      <c r="A522" s="21" t="str">
        <f>+'11+'!A131</f>
        <v>Основное мероприятие: Обеспечение мер социальной поддержки гражданам, имеющим детей</v>
      </c>
      <c r="B522" s="17"/>
      <c r="C522" s="17" t="str">
        <f>+'11+'!C131</f>
        <v>10</v>
      </c>
      <c r="D522" s="17" t="str">
        <f>+'11+'!D131</f>
        <v>03</v>
      </c>
      <c r="E522" s="17" t="str">
        <f>+'11+'!E131</f>
        <v>01 2 01 00000</v>
      </c>
      <c r="F522" s="17">
        <f>+'11+'!F131</f>
        <v>0</v>
      </c>
      <c r="G522" s="16">
        <f>+'11+'!G131</f>
        <v>5340.1</v>
      </c>
      <c r="H522" s="16">
        <f>+'11+'!H131</f>
        <v>0</v>
      </c>
      <c r="I522" s="18">
        <f t="shared" ref="I522:I610" si="16">+G522+H522</f>
        <v>5340.1</v>
      </c>
      <c r="J522" s="16"/>
    </row>
    <row r="523" spans="1:10">
      <c r="A523" s="21" t="str">
        <f>+'11+'!A132</f>
        <v>Выплата ежемесячного пособия на ребенка</v>
      </c>
      <c r="B523" s="17"/>
      <c r="C523" s="17" t="str">
        <f>+'11+'!C132</f>
        <v>10</v>
      </c>
      <c r="D523" s="17" t="str">
        <f>+'11+'!D132</f>
        <v>03</v>
      </c>
      <c r="E523" s="17" t="str">
        <f>+'11+'!E132</f>
        <v>01 2 01 76070</v>
      </c>
      <c r="F523" s="17">
        <f>+'11+'!F132</f>
        <v>0</v>
      </c>
      <c r="G523" s="16">
        <f>+'11+'!G132</f>
        <v>5340.1</v>
      </c>
      <c r="H523" s="16">
        <f>+'11+'!H132</f>
        <v>0</v>
      </c>
      <c r="I523" s="18">
        <f t="shared" si="16"/>
        <v>5340.1</v>
      </c>
      <c r="J523" s="16"/>
    </row>
    <row r="524" spans="1:10" ht="25.5">
      <c r="A524" s="21" t="str">
        <f>+'11+'!A133</f>
        <v>Закупка товаров, работ и услуг для государственных (муниципальных) нужд</v>
      </c>
      <c r="B524" s="17"/>
      <c r="C524" s="17" t="str">
        <f>+'11+'!C133</f>
        <v>10</v>
      </c>
      <c r="D524" s="17" t="str">
        <f>+'11+'!D133</f>
        <v>03</v>
      </c>
      <c r="E524" s="17" t="str">
        <f>+'11+'!E133</f>
        <v>01 2 01 76070</v>
      </c>
      <c r="F524" s="17">
        <f>+'11+'!F133</f>
        <v>200</v>
      </c>
      <c r="G524" s="16">
        <f>+'11+'!G133</f>
        <v>21</v>
      </c>
      <c r="H524" s="16">
        <f>+'11+'!H133</f>
        <v>0</v>
      </c>
      <c r="I524" s="18">
        <f t="shared" si="16"/>
        <v>21</v>
      </c>
      <c r="J524" s="16"/>
    </row>
    <row r="525" spans="1:10" ht="25.5">
      <c r="A525" s="21" t="str">
        <f>+'11+'!A134</f>
        <v>Иные закупки товаров, работ и услуг для государственных (муниципальных) нужд</v>
      </c>
      <c r="B525" s="17"/>
      <c r="C525" s="17" t="str">
        <f>+'11+'!C134</f>
        <v>10</v>
      </c>
      <c r="D525" s="17" t="str">
        <f>+'11+'!D134</f>
        <v>03</v>
      </c>
      <c r="E525" s="17" t="str">
        <f>+'11+'!E134</f>
        <v>01 2 01 76070</v>
      </c>
      <c r="F525" s="17">
        <f>+'11+'!F134</f>
        <v>240</v>
      </c>
      <c r="G525" s="16">
        <f>+'11+'!G134</f>
        <v>21</v>
      </c>
      <c r="H525" s="16">
        <f>+'11+'!H134</f>
        <v>0</v>
      </c>
      <c r="I525" s="18">
        <f t="shared" si="16"/>
        <v>21</v>
      </c>
      <c r="J525" s="16"/>
    </row>
    <row r="526" spans="1:10" ht="25.5">
      <c r="A526" s="21" t="str">
        <f>+'11+'!A135</f>
        <v>Прочая закупка товаров, работ и услуг для государственных (муниципальных) нужд</v>
      </c>
      <c r="B526" s="17"/>
      <c r="C526" s="17" t="str">
        <f>+'11+'!C135</f>
        <v>10</v>
      </c>
      <c r="D526" s="17" t="str">
        <f>+'11+'!D135</f>
        <v>03</v>
      </c>
      <c r="E526" s="17" t="str">
        <f>+'11+'!E135</f>
        <v>01 2 01 76070</v>
      </c>
      <c r="F526" s="17">
        <f>+'11+'!F135</f>
        <v>244</v>
      </c>
      <c r="G526" s="16">
        <f>+'11+'!G135</f>
        <v>21</v>
      </c>
      <c r="H526" s="16">
        <f>+'11+'!H135</f>
        <v>0</v>
      </c>
      <c r="I526" s="18">
        <f t="shared" si="16"/>
        <v>21</v>
      </c>
      <c r="J526" s="16"/>
    </row>
    <row r="527" spans="1:10" ht="25.5">
      <c r="A527" s="21" t="str">
        <f>+'11+'!A136</f>
        <v>Социальное обеспечение и иные выплаты населению</v>
      </c>
      <c r="B527" s="17"/>
      <c r="C527" s="17" t="str">
        <f>+'11+'!C136</f>
        <v>10</v>
      </c>
      <c r="D527" s="17" t="str">
        <f>+'11+'!D136</f>
        <v>03</v>
      </c>
      <c r="E527" s="17" t="str">
        <f>+'11+'!E136</f>
        <v>01 2 01 76070</v>
      </c>
      <c r="F527" s="17" t="str">
        <f>+'11+'!F136</f>
        <v>300</v>
      </c>
      <c r="G527" s="16">
        <f>+'11+'!G136</f>
        <v>5319.1</v>
      </c>
      <c r="H527" s="16">
        <f>+'11+'!H136</f>
        <v>0</v>
      </c>
      <c r="I527" s="18">
        <f t="shared" si="16"/>
        <v>5319.1</v>
      </c>
      <c r="J527" s="16"/>
    </row>
    <row r="528" spans="1:10" ht="25.5">
      <c r="A528" s="21" t="str">
        <f>+'11+'!A137</f>
        <v>Публичные нормативные социальные выплаты гражданам</v>
      </c>
      <c r="B528" s="17"/>
      <c r="C528" s="17" t="str">
        <f>+'11+'!C137</f>
        <v>10</v>
      </c>
      <c r="D528" s="17" t="str">
        <f>+'11+'!D137</f>
        <v>03</v>
      </c>
      <c r="E528" s="17" t="str">
        <f>+'11+'!E137</f>
        <v>01 2 01 76070</v>
      </c>
      <c r="F528" s="17" t="str">
        <f>+'11+'!F137</f>
        <v>310</v>
      </c>
      <c r="G528" s="16">
        <f>+'11+'!G137</f>
        <v>5319.1</v>
      </c>
      <c r="H528" s="16">
        <f>+'11+'!H137</f>
        <v>0</v>
      </c>
      <c r="I528" s="18">
        <f t="shared" si="16"/>
        <v>5319.1</v>
      </c>
      <c r="J528" s="16"/>
    </row>
    <row r="529" spans="1:10" ht="38.25">
      <c r="A529" s="21" t="str">
        <f>+'11+'!A138</f>
        <v>Пособия, коменсации, меры социальной поддержки насления по публичным нормативным обязательствам</v>
      </c>
      <c r="B529" s="17"/>
      <c r="C529" s="17" t="str">
        <f>+'11+'!C138</f>
        <v>10</v>
      </c>
      <c r="D529" s="17" t="str">
        <f>+'11+'!D138</f>
        <v>03</v>
      </c>
      <c r="E529" s="17" t="str">
        <f>+'11+'!E138</f>
        <v>01 2 01 76070</v>
      </c>
      <c r="F529" s="17" t="str">
        <f>+'11+'!F138</f>
        <v>313</v>
      </c>
      <c r="G529" s="16">
        <f>+'11+'!G138</f>
        <v>5319.1</v>
      </c>
      <c r="H529" s="16">
        <f>+'11+'!H138</f>
        <v>0</v>
      </c>
      <c r="I529" s="18">
        <f t="shared" si="16"/>
        <v>5319.1</v>
      </c>
      <c r="J529" s="16"/>
    </row>
    <row r="530" spans="1:10" ht="38.25">
      <c r="A530" s="21" t="str">
        <f>+'11+'!A139</f>
        <v>Основное мероприятие: Социальные гарантии гражданам, осуществляющих уход за детьми до 1,5 лет</v>
      </c>
      <c r="B530" s="17"/>
      <c r="C530" s="17" t="str">
        <f>+'11+'!C139</f>
        <v>10</v>
      </c>
      <c r="D530" s="17" t="str">
        <f>+'11+'!D139</f>
        <v>03</v>
      </c>
      <c r="E530" s="17" t="str">
        <f>+'11+'!E139</f>
        <v>01 2 02 00000</v>
      </c>
      <c r="F530" s="17">
        <f>+'11+'!F139</f>
        <v>0</v>
      </c>
      <c r="G530" s="16">
        <f>+'11+'!G139</f>
        <v>0</v>
      </c>
      <c r="H530" s="16">
        <f>+'11+'!H139</f>
        <v>0</v>
      </c>
      <c r="I530" s="18">
        <f t="shared" si="16"/>
        <v>0</v>
      </c>
      <c r="J530" s="16"/>
    </row>
    <row r="531" spans="1:10" ht="89.25">
      <c r="A531" s="21" t="str">
        <f>+'11+'!A140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31" s="17"/>
      <c r="C531" s="17" t="str">
        <f>+'11+'!C140</f>
        <v>10</v>
      </c>
      <c r="D531" s="17" t="str">
        <f>+'11+'!D140</f>
        <v>03</v>
      </c>
      <c r="E531" s="17" t="str">
        <f>+'11+'!E140</f>
        <v>01 2 02 53800</v>
      </c>
      <c r="F531" s="17">
        <f>+'11+'!F140</f>
        <v>0</v>
      </c>
      <c r="G531" s="16">
        <f>+'11+'!G140</f>
        <v>0</v>
      </c>
      <c r="H531" s="16">
        <f>+'11+'!H140</f>
        <v>0</v>
      </c>
      <c r="I531" s="18">
        <f t="shared" si="16"/>
        <v>0</v>
      </c>
      <c r="J531" s="16"/>
    </row>
    <row r="532" spans="1:10" ht="25.5">
      <c r="A532" s="21" t="str">
        <f>+'11+'!A141</f>
        <v>Социальное обеспечение и иные выплаты населению</v>
      </c>
      <c r="B532" s="17"/>
      <c r="C532" s="17" t="str">
        <f>+'11+'!C141</f>
        <v>10</v>
      </c>
      <c r="D532" s="17" t="str">
        <f>+'11+'!D141</f>
        <v>03</v>
      </c>
      <c r="E532" s="17" t="str">
        <f>+'11+'!E141</f>
        <v>01 2 02 53800</v>
      </c>
      <c r="F532" s="17" t="str">
        <f>+'11+'!F141</f>
        <v>300</v>
      </c>
      <c r="G532" s="16">
        <f>+'11+'!G141</f>
        <v>0</v>
      </c>
      <c r="H532" s="16">
        <f>+'11+'!H141</f>
        <v>0</v>
      </c>
      <c r="I532" s="18">
        <f t="shared" si="16"/>
        <v>0</v>
      </c>
      <c r="J532" s="16"/>
    </row>
    <row r="533" spans="1:10" ht="25.5">
      <c r="A533" s="21" t="str">
        <f>+'11+'!A142</f>
        <v>Публичные нормативные социальные выплаты гражданам</v>
      </c>
      <c r="B533" s="17"/>
      <c r="C533" s="17" t="str">
        <f>+'11+'!C142</f>
        <v>10</v>
      </c>
      <c r="D533" s="17" t="str">
        <f>+'11+'!D142</f>
        <v>03</v>
      </c>
      <c r="E533" s="17" t="str">
        <f>+'11+'!E142</f>
        <v>01 2 02 53800</v>
      </c>
      <c r="F533" s="17" t="str">
        <f>+'11+'!F142</f>
        <v>310</v>
      </c>
      <c r="G533" s="16">
        <f>+'11+'!G142</f>
        <v>0</v>
      </c>
      <c r="H533" s="16">
        <f>+'11+'!H142</f>
        <v>0</v>
      </c>
      <c r="I533" s="18">
        <f t="shared" si="16"/>
        <v>0</v>
      </c>
      <c r="J533" s="16"/>
    </row>
    <row r="534" spans="1:10" ht="38.25">
      <c r="A534" s="21" t="str">
        <f>+'11+'!A143</f>
        <v>Пособия и компесации, меры социальной поддержки по публичным нормативным обязательствам</v>
      </c>
      <c r="B534" s="17"/>
      <c r="C534" s="17" t="str">
        <f>+'11+'!C143</f>
        <v>10</v>
      </c>
      <c r="D534" s="17" t="str">
        <f>+'11+'!D143</f>
        <v>03</v>
      </c>
      <c r="E534" s="17" t="str">
        <f>+'11+'!E143</f>
        <v>01 2 02 53800</v>
      </c>
      <c r="F534" s="17" t="str">
        <f>+'11+'!F143</f>
        <v>313</v>
      </c>
      <c r="G534" s="16">
        <f>+'11+'!G143</f>
        <v>0</v>
      </c>
      <c r="H534" s="16">
        <f>+'11+'!H143</f>
        <v>0</v>
      </c>
      <c r="I534" s="18">
        <f t="shared" si="16"/>
        <v>0</v>
      </c>
      <c r="J534" s="16"/>
    </row>
    <row r="535" spans="1:10" ht="38.25">
      <c r="A535" s="21" t="str">
        <f>+'11+'!A144</f>
        <v>подпрограмма "Обеспечение социальной поддержки граждан на оплату жилого помещения и коммунальных услуг"</v>
      </c>
      <c r="B535" s="17"/>
      <c r="C535" s="17" t="str">
        <f>+'11+'!C144</f>
        <v>10</v>
      </c>
      <c r="D535" s="17" t="str">
        <f>+'11+'!D144</f>
        <v>03</v>
      </c>
      <c r="E535" s="17" t="str">
        <f>+'11+'!E144</f>
        <v>01 3 00 00000</v>
      </c>
      <c r="F535" s="17">
        <f>+'11+'!F144</f>
        <v>0</v>
      </c>
      <c r="G535" s="16">
        <f>+'11+'!G144</f>
        <v>6446.2</v>
      </c>
      <c r="H535" s="16">
        <f>+'11+'!H144</f>
        <v>0</v>
      </c>
      <c r="I535" s="18">
        <f t="shared" si="16"/>
        <v>6446.2</v>
      </c>
      <c r="J535" s="16"/>
    </row>
    <row r="536" spans="1:10" ht="25.5">
      <c r="A536" s="21" t="str">
        <f>+'11+'!A145</f>
        <v>Основное мероприятие: меры социальной поддержки инвалидам</v>
      </c>
      <c r="B536" s="17"/>
      <c r="C536" s="17" t="str">
        <f>+'11+'!C145</f>
        <v>10</v>
      </c>
      <c r="D536" s="17" t="str">
        <f>+'11+'!D145</f>
        <v>03</v>
      </c>
      <c r="E536" s="17" t="str">
        <f>+'11+'!E145</f>
        <v>01 3 01 00000</v>
      </c>
      <c r="F536" s="17">
        <f>+'11+'!F145</f>
        <v>0</v>
      </c>
      <c r="G536" s="16">
        <f>+'11+'!G145</f>
        <v>3013</v>
      </c>
      <c r="H536" s="16">
        <f>+'11+'!H145</f>
        <v>0</v>
      </c>
      <c r="I536" s="18">
        <f t="shared" si="16"/>
        <v>3013</v>
      </c>
      <c r="J536" s="16"/>
    </row>
    <row r="537" spans="1:10" ht="25.5">
      <c r="A537" s="21" t="str">
        <f>+'11+'!A146</f>
        <v>Оплата жилищно-коммунальных услуг отдельным категориям граждан</v>
      </c>
      <c r="B537" s="17"/>
      <c r="C537" s="17" t="str">
        <f>+'11+'!C146</f>
        <v>10</v>
      </c>
      <c r="D537" s="17" t="str">
        <f>+'11+'!D146</f>
        <v>03</v>
      </c>
      <c r="E537" s="17" t="str">
        <f>+'11+'!E146</f>
        <v>01 3 01 52500</v>
      </c>
      <c r="F537" s="17">
        <f>+'11+'!F146</f>
        <v>0</v>
      </c>
      <c r="G537" s="16">
        <f>+'11+'!G146</f>
        <v>3013</v>
      </c>
      <c r="H537" s="16">
        <f>+'11+'!H146</f>
        <v>0</v>
      </c>
      <c r="I537" s="18">
        <f t="shared" si="16"/>
        <v>3013</v>
      </c>
      <c r="J537" s="16"/>
    </row>
    <row r="538" spans="1:10" ht="25.5">
      <c r="A538" s="21" t="str">
        <f>+'11+'!A147</f>
        <v>Закупка товаров, работ и услуг для государственных (муниципальных) нужд</v>
      </c>
      <c r="B538" s="17"/>
      <c r="C538" s="17" t="str">
        <f>+'11+'!C147</f>
        <v>10</v>
      </c>
      <c r="D538" s="17" t="str">
        <f>+'11+'!D147</f>
        <v>03</v>
      </c>
      <c r="E538" s="17" t="str">
        <f>+'11+'!E147</f>
        <v>01 3 01 52500</v>
      </c>
      <c r="F538" s="17">
        <f>+'11+'!F147</f>
        <v>200</v>
      </c>
      <c r="G538" s="16">
        <f>+'11+'!G147</f>
        <v>38</v>
      </c>
      <c r="H538" s="16">
        <f>+'11+'!H147</f>
        <v>0</v>
      </c>
      <c r="I538" s="18">
        <f t="shared" si="16"/>
        <v>38</v>
      </c>
      <c r="J538" s="16"/>
    </row>
    <row r="539" spans="1:10" ht="25.5">
      <c r="A539" s="21" t="str">
        <f>+'11+'!A148</f>
        <v>Иные закупки товаров, работ и услуг для государственных (муниципальных) нужд</v>
      </c>
      <c r="B539" s="17"/>
      <c r="C539" s="17" t="str">
        <f>+'11+'!C148</f>
        <v>10</v>
      </c>
      <c r="D539" s="17" t="str">
        <f>+'11+'!D148</f>
        <v>03</v>
      </c>
      <c r="E539" s="17" t="str">
        <f>+'11+'!E148</f>
        <v>01 3 01 52500</v>
      </c>
      <c r="F539" s="17">
        <f>+'11+'!F148</f>
        <v>240</v>
      </c>
      <c r="G539" s="16">
        <f>+'11+'!G148</f>
        <v>38</v>
      </c>
      <c r="H539" s="16">
        <f>+'11+'!H148</f>
        <v>0</v>
      </c>
      <c r="I539" s="18">
        <f t="shared" si="16"/>
        <v>38</v>
      </c>
      <c r="J539" s="16"/>
    </row>
    <row r="540" spans="1:10" ht="25.5">
      <c r="A540" s="21" t="str">
        <f>+'11+'!A149</f>
        <v>Прочая закупка товаров, работ и услуг для государственных (муниципальных) нужд</v>
      </c>
      <c r="B540" s="17"/>
      <c r="C540" s="17" t="str">
        <f>+'11+'!C149</f>
        <v>10</v>
      </c>
      <c r="D540" s="17" t="str">
        <f>+'11+'!D149</f>
        <v>03</v>
      </c>
      <c r="E540" s="17" t="str">
        <f>+'11+'!E149</f>
        <v>01 3 01 52500</v>
      </c>
      <c r="F540" s="17">
        <f>+'11+'!F149</f>
        <v>244</v>
      </c>
      <c r="G540" s="16">
        <f>+'11+'!G149</f>
        <v>38</v>
      </c>
      <c r="H540" s="16">
        <f>+'11+'!H149</f>
        <v>0</v>
      </c>
      <c r="I540" s="18">
        <f t="shared" si="16"/>
        <v>38</v>
      </c>
      <c r="J540" s="16"/>
    </row>
    <row r="541" spans="1:10" ht="25.5">
      <c r="A541" s="21" t="str">
        <f>+'11+'!A150</f>
        <v>Социальное обеспечение и иные выплаты населению</v>
      </c>
      <c r="B541" s="17"/>
      <c r="C541" s="17" t="str">
        <f>+'11+'!C150</f>
        <v>10</v>
      </c>
      <c r="D541" s="17" t="str">
        <f>+'11+'!D150</f>
        <v>03</v>
      </c>
      <c r="E541" s="17" t="str">
        <f>+'11+'!E150</f>
        <v>01 3 01 52500</v>
      </c>
      <c r="F541" s="17" t="str">
        <f>+'11+'!F150</f>
        <v>300</v>
      </c>
      <c r="G541" s="16">
        <f>+'11+'!G150</f>
        <v>2975</v>
      </c>
      <c r="H541" s="16">
        <f>+'11+'!H150</f>
        <v>0</v>
      </c>
      <c r="I541" s="18">
        <f t="shared" si="16"/>
        <v>2975</v>
      </c>
      <c r="J541" s="16"/>
    </row>
    <row r="542" spans="1:10" ht="25.5">
      <c r="A542" s="21" t="str">
        <f>+'11+'!A151</f>
        <v>Публичные нормативные социальные выплаты гражданам</v>
      </c>
      <c r="B542" s="17"/>
      <c r="C542" s="17" t="str">
        <f>+'11+'!C151</f>
        <v>10</v>
      </c>
      <c r="D542" s="17" t="str">
        <f>+'11+'!D151</f>
        <v>03</v>
      </c>
      <c r="E542" s="17" t="str">
        <f>+'11+'!E151</f>
        <v>01 3 01 52500</v>
      </c>
      <c r="F542" s="17" t="str">
        <f>+'11+'!F151</f>
        <v>310</v>
      </c>
      <c r="G542" s="16">
        <f>+'11+'!G151</f>
        <v>2975</v>
      </c>
      <c r="H542" s="16">
        <f>+'11+'!H151</f>
        <v>0</v>
      </c>
      <c r="I542" s="18">
        <f t="shared" si="16"/>
        <v>2975</v>
      </c>
      <c r="J542" s="16"/>
    </row>
    <row r="543" spans="1:10" ht="38.25">
      <c r="A543" s="21" t="str">
        <f>+'11+'!A152</f>
        <v>Пособия, коменсации, меры социальной поддержки насления по публичным нормативным обязательствам</v>
      </c>
      <c r="B543" s="17"/>
      <c r="C543" s="17" t="str">
        <f>+'11+'!C152</f>
        <v>10</v>
      </c>
      <c r="D543" s="17" t="str">
        <f>+'11+'!D152</f>
        <v>03</v>
      </c>
      <c r="E543" s="17" t="str">
        <f>+'11+'!E152</f>
        <v>01 3 01 52500</v>
      </c>
      <c r="F543" s="17" t="str">
        <f>+'11+'!F152</f>
        <v>313</v>
      </c>
      <c r="G543" s="16">
        <f>+'11+'!G152</f>
        <v>2975</v>
      </c>
      <c r="H543" s="16">
        <f>+'11+'!H152</f>
        <v>0</v>
      </c>
      <c r="I543" s="18">
        <f t="shared" si="16"/>
        <v>2975</v>
      </c>
      <c r="J543" s="16"/>
    </row>
    <row r="544" spans="1:10" ht="25.5">
      <c r="A544" s="21" t="str">
        <f>+'11+'!A153</f>
        <v>Основное мероприятие: Меры социальной поддержки малообеспеченным семьям</v>
      </c>
      <c r="B544" s="17"/>
      <c r="C544" s="17" t="str">
        <f>+'11+'!C153</f>
        <v>10</v>
      </c>
      <c r="D544" s="17" t="str">
        <f>+'11+'!D153</f>
        <v>03</v>
      </c>
      <c r="E544" s="17" t="str">
        <f>+'11+'!E153</f>
        <v>01 3 02 00000</v>
      </c>
      <c r="F544" s="17">
        <f>+'11+'!F153</f>
        <v>0</v>
      </c>
      <c r="G544" s="16">
        <f>+'11+'!G153</f>
        <v>3433.2</v>
      </c>
      <c r="H544" s="16">
        <f>+'11+'!H153</f>
        <v>0</v>
      </c>
      <c r="I544" s="18">
        <f t="shared" si="16"/>
        <v>3433.2</v>
      </c>
      <c r="J544" s="16"/>
    </row>
    <row r="545" spans="1:10" ht="38.25">
      <c r="A545" s="21" t="str">
        <f>+'11+'!A154</f>
        <v>Предоставление гражданам субсидий на оплату жилого помещения и коммунальных услуг</v>
      </c>
      <c r="B545" s="17"/>
      <c r="C545" s="17" t="str">
        <f>+'11+'!C154</f>
        <v>10</v>
      </c>
      <c r="D545" s="17" t="str">
        <f>+'11+'!D154</f>
        <v>03</v>
      </c>
      <c r="E545" s="17" t="str">
        <f>+'11+'!E154</f>
        <v>01 3 02 76030</v>
      </c>
      <c r="F545" s="17">
        <f>+'11+'!F154</f>
        <v>0</v>
      </c>
      <c r="G545" s="16">
        <f>+'11+'!G154</f>
        <v>3433.2</v>
      </c>
      <c r="H545" s="16">
        <f>+'11+'!H154</f>
        <v>0</v>
      </c>
      <c r="I545" s="18">
        <f t="shared" si="16"/>
        <v>3433.2</v>
      </c>
      <c r="J545" s="16"/>
    </row>
    <row r="546" spans="1:10" ht="25.5">
      <c r="A546" s="21" t="str">
        <f>+'11+'!A155</f>
        <v>Закупка товаров, работ и услуг для государственных (муниципальных) нужд</v>
      </c>
      <c r="B546" s="17"/>
      <c r="C546" s="17" t="str">
        <f>+'11+'!C155</f>
        <v>10</v>
      </c>
      <c r="D546" s="17" t="str">
        <f>+'11+'!D155</f>
        <v>03</v>
      </c>
      <c r="E546" s="17" t="str">
        <f>+'11+'!E155</f>
        <v>01 3 02 76030</v>
      </c>
      <c r="F546" s="17">
        <f>+'11+'!F155</f>
        <v>200</v>
      </c>
      <c r="G546" s="16">
        <f>+'11+'!G155</f>
        <v>45</v>
      </c>
      <c r="H546" s="16">
        <f>+'11+'!H155</f>
        <v>0</v>
      </c>
      <c r="I546" s="18">
        <f t="shared" si="16"/>
        <v>45</v>
      </c>
      <c r="J546" s="16"/>
    </row>
    <row r="547" spans="1:10" ht="25.5">
      <c r="A547" s="21" t="str">
        <f>+'11+'!A156</f>
        <v>Иные закупки товаров, работ и услуг для государственных (муниципальных) нужд</v>
      </c>
      <c r="B547" s="17"/>
      <c r="C547" s="17" t="str">
        <f>+'11+'!C156</f>
        <v>10</v>
      </c>
      <c r="D547" s="17" t="str">
        <f>+'11+'!D156</f>
        <v>03</v>
      </c>
      <c r="E547" s="17" t="str">
        <f>+'11+'!E156</f>
        <v>01 3 02 76030</v>
      </c>
      <c r="F547" s="17">
        <f>+'11+'!F156</f>
        <v>240</v>
      </c>
      <c r="G547" s="16">
        <f>+'11+'!G156</f>
        <v>45</v>
      </c>
      <c r="H547" s="16">
        <f>+'11+'!H156</f>
        <v>0</v>
      </c>
      <c r="I547" s="18">
        <f t="shared" si="16"/>
        <v>45</v>
      </c>
      <c r="J547" s="16"/>
    </row>
    <row r="548" spans="1:10" ht="25.5">
      <c r="A548" s="21" t="str">
        <f>+'11+'!A157</f>
        <v>Прочая закупка товаров, работ и услуг для государственных (муниципальных) нужд</v>
      </c>
      <c r="B548" s="17"/>
      <c r="C548" s="17" t="str">
        <f>+'11+'!C157</f>
        <v>10</v>
      </c>
      <c r="D548" s="17" t="str">
        <f>+'11+'!D157</f>
        <v>03</v>
      </c>
      <c r="E548" s="17" t="str">
        <f>+'11+'!E157</f>
        <v>01 3 02 76030</v>
      </c>
      <c r="F548" s="17">
        <f>+'11+'!F157</f>
        <v>244</v>
      </c>
      <c r="G548" s="16">
        <f>+'11+'!G157</f>
        <v>45</v>
      </c>
      <c r="H548" s="16">
        <f>+'11+'!H157</f>
        <v>0</v>
      </c>
      <c r="I548" s="18">
        <f t="shared" si="16"/>
        <v>45</v>
      </c>
      <c r="J548" s="16"/>
    </row>
    <row r="549" spans="1:10" ht="25.5">
      <c r="A549" s="21" t="str">
        <f>+'11+'!A158</f>
        <v>Социальное обеспечение и иные выплаты населению</v>
      </c>
      <c r="B549" s="17"/>
      <c r="C549" s="17" t="str">
        <f>+'11+'!C158</f>
        <v>10</v>
      </c>
      <c r="D549" s="17" t="str">
        <f>+'11+'!D158</f>
        <v>03</v>
      </c>
      <c r="E549" s="17" t="str">
        <f>+'11+'!E158</f>
        <v>01 3 02 76030</v>
      </c>
      <c r="F549" s="17" t="str">
        <f>+'11+'!F158</f>
        <v>300</v>
      </c>
      <c r="G549" s="16">
        <f>+'11+'!G158</f>
        <v>3388.2</v>
      </c>
      <c r="H549" s="16">
        <f>+'11+'!H158</f>
        <v>0</v>
      </c>
      <c r="I549" s="18">
        <f t="shared" si="16"/>
        <v>3388.2</v>
      </c>
      <c r="J549" s="16"/>
    </row>
    <row r="550" spans="1:10" ht="25.5">
      <c r="A550" s="21" t="str">
        <f>+'11+'!A159</f>
        <v>Публичные нормативные социальные выплаты гражданам</v>
      </c>
      <c r="B550" s="17"/>
      <c r="C550" s="17" t="str">
        <f>+'11+'!C159</f>
        <v>10</v>
      </c>
      <c r="D550" s="17" t="str">
        <f>+'11+'!D159</f>
        <v>03</v>
      </c>
      <c r="E550" s="17" t="str">
        <f>+'11+'!E159</f>
        <v>01 3 02 76030</v>
      </c>
      <c r="F550" s="17" t="str">
        <f>+'11+'!F159</f>
        <v>310</v>
      </c>
      <c r="G550" s="16">
        <f>+'11+'!G159</f>
        <v>3388.2</v>
      </c>
      <c r="H550" s="16">
        <f>+'11+'!H159</f>
        <v>0</v>
      </c>
      <c r="I550" s="18">
        <f t="shared" si="16"/>
        <v>3388.2</v>
      </c>
      <c r="J550" s="16"/>
    </row>
    <row r="551" spans="1:10" ht="38.25">
      <c r="A551" s="21" t="str">
        <f>+'11+'!A160</f>
        <v>Пособия, коменсации, меры социальной поддержки насления по публичным нормативным обязательствам</v>
      </c>
      <c r="B551" s="17"/>
      <c r="C551" s="17" t="str">
        <f>+'11+'!C160</f>
        <v>10</v>
      </c>
      <c r="D551" s="17" t="str">
        <f>+'11+'!D160</f>
        <v>03</v>
      </c>
      <c r="E551" s="17" t="str">
        <f>+'11+'!E160</f>
        <v>01 3 02 76030</v>
      </c>
      <c r="F551" s="17" t="str">
        <f>+'11+'!F160</f>
        <v>313</v>
      </c>
      <c r="G551" s="16">
        <f>+'11+'!G160</f>
        <v>3388.2</v>
      </c>
      <c r="H551" s="16">
        <f>+'11+'!H160</f>
        <v>0</v>
      </c>
      <c r="I551" s="18">
        <f t="shared" si="16"/>
        <v>3388.2</v>
      </c>
      <c r="J551" s="16"/>
    </row>
    <row r="552" spans="1:10" ht="25.5">
      <c r="A552" s="21" t="str">
        <f>+'11+'!A591</f>
        <v>Муниципальная программа "Развитие сельского хозяйства"</v>
      </c>
      <c r="B552" s="21"/>
      <c r="C552" s="17" t="str">
        <f>+'11+'!C591</f>
        <v>10</v>
      </c>
      <c r="D552" s="17" t="str">
        <f>+'11+'!D591</f>
        <v>03</v>
      </c>
      <c r="E552" s="17" t="str">
        <f>+'11+'!E591</f>
        <v>04 0 00 00000</v>
      </c>
      <c r="F552" s="17">
        <f>+'11+'!F591</f>
        <v>0</v>
      </c>
      <c r="G552" s="17">
        <f>+'11+'!G591</f>
        <v>125.9</v>
      </c>
      <c r="H552" s="17">
        <f>+'11+'!H591</f>
        <v>0</v>
      </c>
      <c r="I552" s="17">
        <f>+'11+'!I591</f>
        <v>125.9</v>
      </c>
      <c r="J552" s="16"/>
    </row>
    <row r="553" spans="1:10" ht="25.5">
      <c r="A553" s="21" t="str">
        <f>+'11+'!A592</f>
        <v>Подпрограмма "Устойчивое развитие сельских территорий"</v>
      </c>
      <c r="B553" s="21"/>
      <c r="C553" s="17" t="str">
        <f>+'11+'!C592</f>
        <v>10</v>
      </c>
      <c r="D553" s="17" t="str">
        <f>+'11+'!D592</f>
        <v>03</v>
      </c>
      <c r="E553" s="17" t="str">
        <f>+'11+'!E592</f>
        <v>04 1 00 00000</v>
      </c>
      <c r="F553" s="17">
        <f>+'11+'!F592</f>
        <v>0</v>
      </c>
      <c r="G553" s="17">
        <f>+'11+'!G592</f>
        <v>125.9</v>
      </c>
      <c r="H553" s="17">
        <f>+'11+'!H592</f>
        <v>0</v>
      </c>
      <c r="I553" s="17">
        <f>+'11+'!I592</f>
        <v>125.9</v>
      </c>
      <c r="J553" s="16"/>
    </row>
    <row r="554" spans="1:10" ht="25.5">
      <c r="A554" s="21" t="str">
        <f>+'11+'!A593</f>
        <v>Основное мероприятие: "Развитие сельхоз предприятий"</v>
      </c>
      <c r="B554" s="21"/>
      <c r="C554" s="17" t="str">
        <f>+'11+'!C593</f>
        <v>10</v>
      </c>
      <c r="D554" s="17" t="str">
        <f>+'11+'!D593</f>
        <v>03</v>
      </c>
      <c r="E554" s="17" t="str">
        <f>+'11+'!E593</f>
        <v>04 1 01 00000</v>
      </c>
      <c r="F554" s="17">
        <f>+'11+'!F593</f>
        <v>0</v>
      </c>
      <c r="G554" s="17">
        <f>+'11+'!G593</f>
        <v>125.9</v>
      </c>
      <c r="H554" s="17">
        <f>+'11+'!H593</f>
        <v>0</v>
      </c>
      <c r="I554" s="17">
        <f>+'11+'!I593</f>
        <v>125.9</v>
      </c>
      <c r="J554" s="16"/>
    </row>
    <row r="555" spans="1:10" ht="63.75">
      <c r="A555" s="21" t="str">
        <f>+'11+'!A594</f>
        <v>Расходы на обеспечение мероприятийпо улучшению жилищных условий граждан, молодых семей и молодых специалистов, проживающих и работающих в сельской местности</v>
      </c>
      <c r="B555" s="21"/>
      <c r="C555" s="17" t="str">
        <f>+'11+'!C594</f>
        <v>10</v>
      </c>
      <c r="D555" s="17" t="str">
        <f>+'11+'!D594</f>
        <v>03</v>
      </c>
      <c r="E555" s="17" t="str">
        <f>+'11+'!E594</f>
        <v>04 1 01 72000</v>
      </c>
      <c r="F555" s="17">
        <f>+'11+'!F594</f>
        <v>0</v>
      </c>
      <c r="G555" s="17">
        <f>+'11+'!G594</f>
        <v>125.9</v>
      </c>
      <c r="H555" s="17">
        <f>+'11+'!H594</f>
        <v>0</v>
      </c>
      <c r="I555" s="17">
        <f>+'11+'!I594</f>
        <v>125.9</v>
      </c>
      <c r="J555" s="16"/>
    </row>
    <row r="556" spans="1:10" ht="38.25">
      <c r="A556" s="21" t="str">
        <f>+'11+'!A595</f>
        <v xml:space="preserve">Социальное обеспечение и иные выплаты населению
</v>
      </c>
      <c r="B556" s="21"/>
      <c r="C556" s="17" t="str">
        <f>+'11+'!C595</f>
        <v>10</v>
      </c>
      <c r="D556" s="17" t="str">
        <f>+'11+'!D595</f>
        <v>03</v>
      </c>
      <c r="E556" s="17" t="str">
        <f>+'11+'!E595</f>
        <v>04 1 01 72000</v>
      </c>
      <c r="F556" s="17">
        <f>+'11+'!F595</f>
        <v>300</v>
      </c>
      <c r="G556" s="17">
        <f>+'11+'!G595</f>
        <v>125.9</v>
      </c>
      <c r="H556" s="17">
        <f>+'11+'!H595</f>
        <v>0</v>
      </c>
      <c r="I556" s="17">
        <f>+'11+'!I595</f>
        <v>125.9</v>
      </c>
      <c r="J556" s="16"/>
    </row>
    <row r="557" spans="1:10" ht="51">
      <c r="A557" s="21" t="str">
        <f>+'11+'!A596</f>
        <v xml:space="preserve">Социальные выплаты гражданам, кроме публичных
нормативных социальных выплат
</v>
      </c>
      <c r="B557" s="21"/>
      <c r="C557" s="17" t="str">
        <f>+'11+'!C596</f>
        <v>10</v>
      </c>
      <c r="D557" s="17" t="str">
        <f>+'11+'!D596</f>
        <v>03</v>
      </c>
      <c r="E557" s="17" t="str">
        <f>+'11+'!E596</f>
        <v>04 1 01 72000</v>
      </c>
      <c r="F557" s="17">
        <f>+'11+'!F596</f>
        <v>320</v>
      </c>
      <c r="G557" s="17">
        <f>+'11+'!G596</f>
        <v>125.9</v>
      </c>
      <c r="H557" s="17">
        <f>+'11+'!H596</f>
        <v>0</v>
      </c>
      <c r="I557" s="17">
        <f>+'11+'!I596</f>
        <v>125.9</v>
      </c>
      <c r="J557" s="16"/>
    </row>
    <row r="558" spans="1:10" ht="25.5">
      <c r="A558" s="21" t="str">
        <f>+'11+'!A597</f>
        <v>Субсидии гражданам на приобретение жилья</v>
      </c>
      <c r="B558" s="21"/>
      <c r="C558" s="17" t="str">
        <f>+'11+'!C597</f>
        <v>10</v>
      </c>
      <c r="D558" s="17" t="str">
        <f>+'11+'!D597</f>
        <v>03</v>
      </c>
      <c r="E558" s="17" t="str">
        <f>+'11+'!E597</f>
        <v>04 1 01 72000</v>
      </c>
      <c r="F558" s="17">
        <f>+'11+'!F597</f>
        <v>322</v>
      </c>
      <c r="G558" s="17">
        <f>+'11+'!G597</f>
        <v>125.9</v>
      </c>
      <c r="H558" s="17">
        <f>+'11+'!H597</f>
        <v>0</v>
      </c>
      <c r="I558" s="17">
        <f>+'11+'!I597</f>
        <v>125.9</v>
      </c>
      <c r="J558" s="16"/>
    </row>
    <row r="559" spans="1:10" s="6" customFormat="1" ht="55.5" customHeight="1">
      <c r="A559" s="47" t="s">
        <v>228</v>
      </c>
      <c r="B559" s="4"/>
      <c r="C559" s="342" t="s">
        <v>85</v>
      </c>
      <c r="D559" s="342" t="s">
        <v>98</v>
      </c>
      <c r="E559" s="342" t="s">
        <v>413</v>
      </c>
      <c r="F559" s="343"/>
      <c r="G559" s="343">
        <f>+G560</f>
        <v>400</v>
      </c>
      <c r="H559" s="5">
        <f t="shared" ref="H559:H563" si="17">+H560</f>
        <v>0</v>
      </c>
      <c r="I559" s="24">
        <f t="shared" ref="I559:I564" si="18">+G559+H559</f>
        <v>400</v>
      </c>
    </row>
    <row r="560" spans="1:10" s="6" customFormat="1" ht="36" customHeight="1">
      <c r="A560" s="47" t="s">
        <v>229</v>
      </c>
      <c r="B560" s="4"/>
      <c r="C560" s="342" t="s">
        <v>85</v>
      </c>
      <c r="D560" s="342" t="s">
        <v>98</v>
      </c>
      <c r="E560" s="342" t="s">
        <v>414</v>
      </c>
      <c r="F560" s="343"/>
      <c r="G560" s="343">
        <f>+G561</f>
        <v>400</v>
      </c>
      <c r="H560" s="5">
        <f t="shared" si="17"/>
        <v>0</v>
      </c>
      <c r="I560" s="24">
        <f t="shared" si="18"/>
        <v>400</v>
      </c>
    </row>
    <row r="561" spans="1:10" s="6" customFormat="1" ht="60.75" customHeight="1">
      <c r="A561" s="47" t="s">
        <v>232</v>
      </c>
      <c r="B561" s="4"/>
      <c r="C561" s="342" t="s">
        <v>85</v>
      </c>
      <c r="D561" s="342" t="s">
        <v>98</v>
      </c>
      <c r="E561" s="342" t="s">
        <v>415</v>
      </c>
      <c r="F561" s="343"/>
      <c r="G561" s="343">
        <f>+G562</f>
        <v>400</v>
      </c>
      <c r="H561" s="5">
        <f t="shared" si="17"/>
        <v>0</v>
      </c>
      <c r="I561" s="24">
        <f t="shared" si="18"/>
        <v>400</v>
      </c>
    </row>
    <row r="562" spans="1:10" s="6" customFormat="1" ht="45.75" customHeight="1">
      <c r="A562" s="47" t="s">
        <v>233</v>
      </c>
      <c r="B562" s="4"/>
      <c r="C562" s="342" t="s">
        <v>85</v>
      </c>
      <c r="D562" s="342" t="s">
        <v>98</v>
      </c>
      <c r="E562" s="342" t="s">
        <v>415</v>
      </c>
      <c r="F562" s="343">
        <v>300</v>
      </c>
      <c r="G562" s="343">
        <f>+G563</f>
        <v>400</v>
      </c>
      <c r="H562" s="5">
        <f t="shared" si="17"/>
        <v>0</v>
      </c>
      <c r="I562" s="24">
        <f t="shared" si="18"/>
        <v>400</v>
      </c>
    </row>
    <row r="563" spans="1:10" s="6" customFormat="1" ht="58.5" customHeight="1">
      <c r="A563" s="47" t="s">
        <v>234</v>
      </c>
      <c r="B563" s="4"/>
      <c r="C563" s="342" t="s">
        <v>85</v>
      </c>
      <c r="D563" s="342" t="s">
        <v>98</v>
      </c>
      <c r="E563" s="342" t="s">
        <v>415</v>
      </c>
      <c r="F563" s="343">
        <v>320</v>
      </c>
      <c r="G563" s="343">
        <f>+G564</f>
        <v>400</v>
      </c>
      <c r="H563" s="5">
        <f t="shared" si="17"/>
        <v>0</v>
      </c>
      <c r="I563" s="24">
        <f t="shared" si="18"/>
        <v>400</v>
      </c>
    </row>
    <row r="564" spans="1:10" s="6" customFormat="1" ht="33.75" customHeight="1">
      <c r="A564" s="47" t="s">
        <v>235</v>
      </c>
      <c r="B564" s="4"/>
      <c r="C564" s="342" t="s">
        <v>85</v>
      </c>
      <c r="D564" s="342" t="s">
        <v>98</v>
      </c>
      <c r="E564" s="342" t="s">
        <v>415</v>
      </c>
      <c r="F564" s="343">
        <v>322</v>
      </c>
      <c r="G564" s="343">
        <f>+'11+'!G603</f>
        <v>400</v>
      </c>
      <c r="H564" s="5"/>
      <c r="I564" s="24">
        <f t="shared" si="18"/>
        <v>400</v>
      </c>
    </row>
    <row r="565" spans="1:10" ht="25.5">
      <c r="A565" s="21" t="str">
        <f>+'11+'!A339</f>
        <v>Муниципальная программа "Развитие образования Овюрского кожууна"</v>
      </c>
      <c r="B565" s="17"/>
      <c r="C565" s="17" t="str">
        <f>+'11+'!C339</f>
        <v>10</v>
      </c>
      <c r="D565" s="17" t="str">
        <f>+'11+'!D339</f>
        <v>03</v>
      </c>
      <c r="E565" s="17" t="str">
        <f>+'11+'!E339</f>
        <v>07 0 00 00000</v>
      </c>
      <c r="F565" s="17">
        <f>+'11+'!F339</f>
        <v>0</v>
      </c>
      <c r="G565" s="16">
        <f>+'11+'!G339</f>
        <v>943.8</v>
      </c>
      <c r="H565" s="16">
        <f>+'11+'!H339</f>
        <v>0</v>
      </c>
      <c r="I565" s="18">
        <f t="shared" si="16"/>
        <v>943.8</v>
      </c>
    </row>
    <row r="566" spans="1:10" ht="51">
      <c r="A566" s="21" t="str">
        <f>+'11+'!A340</f>
        <v>Подпрограмма "Социальная поддержка по оплате коммунальных услуг педагогическим работникам работающим и проживающим в сельской местности"</v>
      </c>
      <c r="B566" s="17"/>
      <c r="C566" s="17" t="str">
        <f>+'11+'!C340</f>
        <v>10</v>
      </c>
      <c r="D566" s="17" t="str">
        <f>+'11+'!D340</f>
        <v>03</v>
      </c>
      <c r="E566" s="17" t="str">
        <f>+'11+'!E340</f>
        <v xml:space="preserve">07 7  00 00000 </v>
      </c>
      <c r="F566" s="17">
        <f>+'11+'!F340</f>
        <v>0</v>
      </c>
      <c r="G566" s="16">
        <f>+'11+'!G340</f>
        <v>943.8</v>
      </c>
      <c r="H566" s="16">
        <f>+'11+'!H340</f>
        <v>0</v>
      </c>
      <c r="I566" s="18">
        <f t="shared" si="16"/>
        <v>943.8</v>
      </c>
    </row>
    <row r="567" spans="1:10" ht="38.25">
      <c r="A567" s="21" t="str">
        <f>+'11+'!A341</f>
        <v>Основное мероприятие: Жилищно коммунальные услуги педработникам образования</v>
      </c>
      <c r="B567" s="17"/>
      <c r="C567" s="17" t="str">
        <f>+'11+'!C341</f>
        <v>10</v>
      </c>
      <c r="D567" s="17" t="str">
        <f>+'11+'!D341</f>
        <v>03</v>
      </c>
      <c r="E567" s="17" t="str">
        <f>+'11+'!E341</f>
        <v xml:space="preserve">07 7  01 00000 </v>
      </c>
      <c r="F567" s="17">
        <f>+'11+'!F341</f>
        <v>0</v>
      </c>
      <c r="G567" s="16">
        <f>+'11+'!G341</f>
        <v>943.8</v>
      </c>
      <c r="H567" s="16">
        <f>+'11+'!H341</f>
        <v>0</v>
      </c>
      <c r="I567" s="18">
        <f t="shared" si="16"/>
        <v>943.8</v>
      </c>
    </row>
    <row r="568" spans="1:10" ht="51">
      <c r="A568" s="21" t="str">
        <f>+'11+'!A342</f>
        <v>Предоставление субсидий государственным (муниципальным) бюджетным, автономным учреждениям и иным некоммерческим организациям</v>
      </c>
      <c r="B568" s="17"/>
      <c r="C568" s="17" t="str">
        <f>+'11+'!C342</f>
        <v>10</v>
      </c>
      <c r="D568" s="17" t="str">
        <f>+'11+'!D342</f>
        <v>03</v>
      </c>
      <c r="E568" s="17" t="str">
        <f>+'11+'!E342</f>
        <v>07 7 01 76140</v>
      </c>
      <c r="F568" s="17" t="str">
        <f>+'11+'!F342</f>
        <v>600</v>
      </c>
      <c r="G568" s="16">
        <f>+'11+'!G342</f>
        <v>943.8</v>
      </c>
      <c r="H568" s="16">
        <f>+'11+'!H342</f>
        <v>0</v>
      </c>
      <c r="I568" s="18">
        <f t="shared" si="16"/>
        <v>943.8</v>
      </c>
    </row>
    <row r="569" spans="1:10">
      <c r="A569" s="21" t="str">
        <f>+'11+'!A343</f>
        <v>Субсидии бюджетным учреждениям</v>
      </c>
      <c r="B569" s="17"/>
      <c r="C569" s="17" t="str">
        <f>+'11+'!C343</f>
        <v>10</v>
      </c>
      <c r="D569" s="17" t="str">
        <f>+'11+'!D343</f>
        <v>03</v>
      </c>
      <c r="E569" s="17" t="str">
        <f>+'11+'!E343</f>
        <v>07 7 01 76140</v>
      </c>
      <c r="F569" s="17" t="str">
        <f>+'11+'!F343</f>
        <v>610</v>
      </c>
      <c r="G569" s="16">
        <f>+'11+'!G343</f>
        <v>943.8</v>
      </c>
      <c r="H569" s="16">
        <f>+'11+'!H343</f>
        <v>0</v>
      </c>
      <c r="I569" s="18">
        <f t="shared" si="16"/>
        <v>943.8</v>
      </c>
    </row>
    <row r="570" spans="1:10" ht="63.75">
      <c r="A570" s="21" t="str">
        <f>+'11+'!A344</f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B570" s="17"/>
      <c r="C570" s="17" t="str">
        <f>+'11+'!C344</f>
        <v>10</v>
      </c>
      <c r="D570" s="17" t="str">
        <f>+'11+'!D344</f>
        <v>03</v>
      </c>
      <c r="E570" s="17" t="str">
        <f>+'11+'!E344</f>
        <v>07 7 01 76140</v>
      </c>
      <c r="F570" s="17" t="str">
        <f>+'11+'!F344</f>
        <v>611</v>
      </c>
      <c r="G570" s="16">
        <f>+'11+'!G344</f>
        <v>943.8</v>
      </c>
      <c r="H570" s="16">
        <f>+'11+'!H344</f>
        <v>0</v>
      </c>
      <c r="I570" s="18">
        <f t="shared" si="16"/>
        <v>943.8</v>
      </c>
    </row>
    <row r="571" spans="1:10">
      <c r="A571" s="21" t="str">
        <f>+'11+'!A604</f>
        <v>Программа "Безопасность"</v>
      </c>
      <c r="B571" s="21"/>
      <c r="C571" s="17" t="str">
        <f>+'11+'!C604</f>
        <v>10</v>
      </c>
      <c r="D571" s="17" t="str">
        <f>+'11+'!D604</f>
        <v>03</v>
      </c>
      <c r="E571" s="17" t="str">
        <f>+'11+'!E604</f>
        <v>77 0 00 00000</v>
      </c>
      <c r="F571" s="17" t="str">
        <f>+'11+'!F604</f>
        <v xml:space="preserve">   </v>
      </c>
      <c r="G571" s="17">
        <f>+'11+'!G604</f>
        <v>50</v>
      </c>
      <c r="I571" s="18"/>
    </row>
    <row r="572" spans="1:10" ht="38.25">
      <c r="A572" s="21" t="str">
        <f>+'11+'!A605</f>
        <v>Предупреждение и ликвидация последствий чрезвычайных ситуаций реализация мер пожарной безопасности</v>
      </c>
      <c r="B572" s="21"/>
      <c r="C572" s="17" t="str">
        <f>+'11+'!C605</f>
        <v>10</v>
      </c>
      <c r="D572" s="17" t="str">
        <f>+'11+'!D605</f>
        <v>03</v>
      </c>
      <c r="E572" s="17" t="str">
        <f>+'11+'!E605</f>
        <v>77 1 00 00000</v>
      </c>
      <c r="F572" s="17" t="str">
        <f>+'11+'!F605</f>
        <v xml:space="preserve">   </v>
      </c>
      <c r="G572" s="17">
        <f>+'11+'!G605</f>
        <v>50</v>
      </c>
      <c r="I572" s="18"/>
    </row>
    <row r="573" spans="1:10" ht="25.5">
      <c r="A573" s="21" t="str">
        <f>+'11+'!A606</f>
        <v>Основное мероприятие : "резервные фонды"</v>
      </c>
      <c r="B573" s="21"/>
      <c r="C573" s="17" t="str">
        <f>+'11+'!C606</f>
        <v>10</v>
      </c>
      <c r="D573" s="17" t="str">
        <f>+'11+'!D606</f>
        <v>03</v>
      </c>
      <c r="E573" s="17" t="str">
        <f>+'11+'!E606</f>
        <v>77 1 01 00000</v>
      </c>
      <c r="F573" s="17">
        <f>+'11+'!F606</f>
        <v>0</v>
      </c>
      <c r="G573" s="17">
        <f>+'11+'!G606</f>
        <v>50</v>
      </c>
      <c r="I573" s="18"/>
    </row>
    <row r="574" spans="1:10" ht="25.5">
      <c r="A574" s="21" t="str">
        <f>+'11+'!A607</f>
        <v>Социальное обеспечение и иные выплаты населению</v>
      </c>
      <c r="B574" s="21"/>
      <c r="C574" s="17" t="str">
        <f>+'11+'!C607</f>
        <v>10</v>
      </c>
      <c r="D574" s="17" t="str">
        <f>+'11+'!D607</f>
        <v>03</v>
      </c>
      <c r="E574" s="17" t="str">
        <f>+'11+'!E607</f>
        <v>77 1 01 07008</v>
      </c>
      <c r="F574" s="17" t="str">
        <f>+'11+'!F607</f>
        <v>300</v>
      </c>
      <c r="G574" s="17">
        <f>+'11+'!G607</f>
        <v>50</v>
      </c>
      <c r="I574" s="18"/>
    </row>
    <row r="575" spans="1:10">
      <c r="A575" s="21" t="str">
        <f>+'11+'!A608</f>
        <v>Иные выплаты населению</v>
      </c>
      <c r="B575" s="21"/>
      <c r="C575" s="17" t="str">
        <f>+'11+'!C608</f>
        <v>10</v>
      </c>
      <c r="D575" s="17" t="str">
        <f>+'11+'!D608</f>
        <v>03</v>
      </c>
      <c r="E575" s="17" t="str">
        <f>+'11+'!E608</f>
        <v>77 1 01 07008</v>
      </c>
      <c r="F575" s="17" t="str">
        <f>+'11+'!F608</f>
        <v>360</v>
      </c>
      <c r="G575" s="17">
        <f>+'11+'!G608</f>
        <v>50</v>
      </c>
      <c r="I575" s="18"/>
    </row>
    <row r="576" spans="1:10">
      <c r="A576" s="21" t="str">
        <f>+'11+'!A345</f>
        <v>Социальное обеспечение населения</v>
      </c>
      <c r="B576" s="17"/>
      <c r="C576" s="17" t="str">
        <f>+'11+'!C345</f>
        <v>10</v>
      </c>
      <c r="D576" s="17" t="str">
        <f>+'11+'!D345</f>
        <v>04</v>
      </c>
      <c r="E576" s="17" t="str">
        <f>+'11+'!E345</f>
        <v xml:space="preserve">         </v>
      </c>
      <c r="F576" s="17" t="str">
        <f>+'11+'!F345</f>
        <v xml:space="preserve">   </v>
      </c>
      <c r="G576" s="18">
        <f>+G577+G583</f>
        <v>23152.9</v>
      </c>
      <c r="H576" s="16">
        <f>+'11+'!H345</f>
        <v>0</v>
      </c>
      <c r="I576" s="18">
        <f t="shared" si="16"/>
        <v>23152.9</v>
      </c>
      <c r="J576" s="16"/>
    </row>
    <row r="577" spans="1:10" ht="25.5">
      <c r="A577" s="21" t="str">
        <f>+'11+'!A346</f>
        <v xml:space="preserve">Программа "Развитие дошкольного образования" </v>
      </c>
      <c r="B577" s="17"/>
      <c r="C577" s="17" t="str">
        <f>+'11+'!C346</f>
        <v>10</v>
      </c>
      <c r="D577" s="17" t="str">
        <f>+'11+'!D346</f>
        <v>04</v>
      </c>
      <c r="E577" s="17" t="str">
        <f>+'11+'!E346</f>
        <v xml:space="preserve">07 1 00 00000 </v>
      </c>
      <c r="F577" s="17" t="str">
        <f>+'11+'!F346</f>
        <v xml:space="preserve">   </v>
      </c>
      <c r="G577" s="16">
        <f>+'11+'!G346</f>
        <v>3646</v>
      </c>
      <c r="H577" s="16">
        <f>+'11+'!H346</f>
        <v>0</v>
      </c>
      <c r="I577" s="18">
        <f t="shared" si="16"/>
        <v>3646</v>
      </c>
    </row>
    <row r="578" spans="1:10" ht="51">
      <c r="A578" s="21" t="str">
        <f>+'11+'!A347</f>
        <v>Основное мероприятие Выплата компенсаций, реализующих основную общеобразовательную программу дошкольного образования</v>
      </c>
      <c r="B578" s="17"/>
      <c r="C578" s="17" t="str">
        <f>+'11+'!C347</f>
        <v>10</v>
      </c>
      <c r="D578" s="17" t="str">
        <f>+'11+'!D347</f>
        <v>04</v>
      </c>
      <c r="E578" s="17" t="str">
        <f>+'11+'!E347</f>
        <v>07 1 03 00000</v>
      </c>
      <c r="F578" s="17">
        <f>+'11+'!F347</f>
        <v>0</v>
      </c>
      <c r="G578" s="16">
        <f>+'11+'!G347</f>
        <v>3646</v>
      </c>
      <c r="H578" s="16">
        <f>+'11+'!H347</f>
        <v>0</v>
      </c>
      <c r="I578" s="18">
        <f t="shared" si="16"/>
        <v>3646</v>
      </c>
    </row>
    <row r="579" spans="1:10" ht="76.5">
      <c r="A579" s="21" t="str">
        <f>+'11+'!A348</f>
        <v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v>
      </c>
      <c r="B579" s="17"/>
      <c r="C579" s="17" t="str">
        <f>+'11+'!C348</f>
        <v>10</v>
      </c>
      <c r="D579" s="17" t="str">
        <f>+'11+'!D348</f>
        <v>04</v>
      </c>
      <c r="E579" s="17" t="str">
        <f>+'11+'!E348</f>
        <v>07 1 03 76090</v>
      </c>
      <c r="F579" s="17">
        <f>+'11+'!F348</f>
        <v>0</v>
      </c>
      <c r="G579" s="16">
        <f>+'11+'!G348</f>
        <v>3646</v>
      </c>
      <c r="H579" s="16">
        <f>+'11+'!H348</f>
        <v>0</v>
      </c>
      <c r="I579" s="18">
        <f t="shared" si="16"/>
        <v>3646</v>
      </c>
    </row>
    <row r="580" spans="1:10" ht="25.5">
      <c r="A580" s="21" t="str">
        <f>+'11+'!A349</f>
        <v>Социальное обеспечение и иные выплаты населению</v>
      </c>
      <c r="B580" s="17"/>
      <c r="C580" s="17" t="str">
        <f>+'11+'!C349</f>
        <v>10</v>
      </c>
      <c r="D580" s="17" t="str">
        <f>+'11+'!D349</f>
        <v>04</v>
      </c>
      <c r="E580" s="17" t="str">
        <f>+'11+'!E349</f>
        <v>07 1 03 76090</v>
      </c>
      <c r="F580" s="17" t="str">
        <f>+'11+'!F349</f>
        <v>300</v>
      </c>
      <c r="G580" s="16">
        <f>+'11+'!G349</f>
        <v>3646</v>
      </c>
      <c r="H580" s="16">
        <f>+'11+'!H349</f>
        <v>0</v>
      </c>
      <c r="I580" s="18">
        <f t="shared" si="16"/>
        <v>3646</v>
      </c>
    </row>
    <row r="581" spans="1:10" ht="25.5">
      <c r="A581" s="21" t="str">
        <f>+'11+'!A350</f>
        <v>Публичные нормативные социальные выплаты гражданам</v>
      </c>
      <c r="B581" s="17"/>
      <c r="C581" s="17" t="str">
        <f>+'11+'!C350</f>
        <v>10</v>
      </c>
      <c r="D581" s="17" t="str">
        <f>+'11+'!D350</f>
        <v>04</v>
      </c>
      <c r="E581" s="17" t="str">
        <f>+'11+'!E350</f>
        <v>07 1 03 76090</v>
      </c>
      <c r="F581" s="17" t="str">
        <f>+'11+'!F350</f>
        <v>310</v>
      </c>
      <c r="G581" s="16">
        <f>+'11+'!G350</f>
        <v>3646</v>
      </c>
      <c r="H581" s="16">
        <f>+'11+'!H350</f>
        <v>0</v>
      </c>
      <c r="I581" s="18">
        <f t="shared" si="16"/>
        <v>3646</v>
      </c>
    </row>
    <row r="582" spans="1:10" ht="38.25">
      <c r="A582" s="21" t="str">
        <f>+'11+'!A351</f>
        <v>Пособия, коменсации, меры социальной поддержки насления по публичным нормативным обязательствам</v>
      </c>
      <c r="B582" s="17"/>
      <c r="C582" s="17" t="str">
        <f>+'11+'!C351</f>
        <v>10</v>
      </c>
      <c r="D582" s="17" t="str">
        <f>+'11+'!D351</f>
        <v>04</v>
      </c>
      <c r="E582" s="17" t="str">
        <f>+'11+'!E351</f>
        <v>07 1 03 76090</v>
      </c>
      <c r="F582" s="17" t="str">
        <f>+'11+'!F351</f>
        <v>313</v>
      </c>
      <c r="G582" s="16">
        <f>+'11+'!G351</f>
        <v>3646</v>
      </c>
      <c r="H582" s="16">
        <f>+'11+'!H351</f>
        <v>0</v>
      </c>
      <c r="I582" s="18">
        <f t="shared" si="16"/>
        <v>3646</v>
      </c>
    </row>
    <row r="583" spans="1:10">
      <c r="A583" s="20" t="str">
        <f>+'11+'!A161</f>
        <v>"Охрана семьи и детства"</v>
      </c>
      <c r="B583" s="20"/>
      <c r="C583" s="16" t="str">
        <f>+'11+'!C161</f>
        <v>10</v>
      </c>
      <c r="D583" s="16" t="str">
        <f>+'11+'!D161</f>
        <v>04</v>
      </c>
      <c r="E583" s="16" t="str">
        <f>+'11+'!E161</f>
        <v>01 2 00 00000</v>
      </c>
      <c r="F583" s="16">
        <f>+'11+'!F161</f>
        <v>0</v>
      </c>
      <c r="G583" s="16">
        <f>+'11+'!G161</f>
        <v>19506.900000000001</v>
      </c>
      <c r="I583" s="18"/>
    </row>
    <row r="584" spans="1:10" ht="38.25">
      <c r="A584" s="20" t="str">
        <f>+'11+'!A162</f>
        <v>Основное мероприятие: Социальные гарантии гражданам, осуществляющих уход за детьми до 1,5 лет</v>
      </c>
      <c r="B584" s="20"/>
      <c r="C584" s="16" t="str">
        <f>+'11+'!C162</f>
        <v>10</v>
      </c>
      <c r="D584" s="16" t="str">
        <f>+'11+'!D162</f>
        <v>04</v>
      </c>
      <c r="E584" s="16" t="str">
        <f>+'11+'!E162</f>
        <v>01 2 02 00000</v>
      </c>
      <c r="F584" s="16">
        <f>+'11+'!F162</f>
        <v>0</v>
      </c>
      <c r="G584" s="16">
        <f>+'11+'!G162</f>
        <v>19506.900000000001</v>
      </c>
      <c r="I584" s="18"/>
    </row>
    <row r="585" spans="1:10" ht="89.25">
      <c r="A585" s="20" t="str">
        <f>+'11+'!A163</f>
        <v>Субвенции на выплату государственных пособий лицам, не подлежащим обязательному социальному страхованию на случай временной нетрудодоступности и в связи с материнством, и лицам, уволенным в связи с ликвидацией организаций</v>
      </c>
      <c r="B585" s="20"/>
      <c r="C585" s="16" t="str">
        <f>+'11+'!C163</f>
        <v>10</v>
      </c>
      <c r="D585" s="16" t="str">
        <f>+'11+'!D163</f>
        <v>04</v>
      </c>
      <c r="E585" s="16" t="str">
        <f>+'11+'!E163</f>
        <v>01 2 02 53800</v>
      </c>
      <c r="F585" s="16">
        <f>+'11+'!F163</f>
        <v>0</v>
      </c>
      <c r="G585" s="16">
        <f>+'11+'!G163</f>
        <v>19506.900000000001</v>
      </c>
      <c r="I585" s="18"/>
    </row>
    <row r="586" spans="1:10" ht="25.5">
      <c r="A586" s="20" t="str">
        <f>+'11+'!A164</f>
        <v>Социальное обеспечение и иные выплаты населению</v>
      </c>
      <c r="B586" s="20"/>
      <c r="C586" s="16" t="str">
        <f>+'11+'!C164</f>
        <v>10</v>
      </c>
      <c r="D586" s="16" t="str">
        <f>+'11+'!D164</f>
        <v>04</v>
      </c>
      <c r="E586" s="16" t="str">
        <f>+'11+'!E164</f>
        <v>01 2 02 53800</v>
      </c>
      <c r="F586" s="16" t="str">
        <f>+'11+'!F164</f>
        <v>300</v>
      </c>
      <c r="G586" s="16">
        <f>+'11+'!G164</f>
        <v>19506.900000000001</v>
      </c>
      <c r="I586" s="18"/>
    </row>
    <row r="587" spans="1:10" ht="25.5">
      <c r="A587" s="20" t="str">
        <f>+'11+'!A165</f>
        <v>Публичные нормативные социальные выплаты гражданам</v>
      </c>
      <c r="B587" s="20"/>
      <c r="C587" s="16" t="str">
        <f>+'11+'!C165</f>
        <v>10</v>
      </c>
      <c r="D587" s="16" t="str">
        <f>+'11+'!D165</f>
        <v>04</v>
      </c>
      <c r="E587" s="16" t="str">
        <f>+'11+'!E165</f>
        <v>01 2 02 53800</v>
      </c>
      <c r="F587" s="16" t="str">
        <f>+'11+'!F165</f>
        <v>310</v>
      </c>
      <c r="G587" s="16">
        <f>+'11+'!G165</f>
        <v>19506.900000000001</v>
      </c>
      <c r="I587" s="18"/>
    </row>
    <row r="588" spans="1:10" ht="38.25">
      <c r="A588" s="20" t="str">
        <f>+'11+'!A166</f>
        <v>Пособия и компесации, меры социальной поддержки по публичным нормативным обязательствам</v>
      </c>
      <c r="B588" s="20"/>
      <c r="C588" s="16" t="str">
        <f>+'11+'!C166</f>
        <v>10</v>
      </c>
      <c r="D588" s="16" t="str">
        <f>+'11+'!D166</f>
        <v>04</v>
      </c>
      <c r="E588" s="16" t="str">
        <f>+'11+'!E166</f>
        <v>01 2 02 53800</v>
      </c>
      <c r="F588" s="16" t="str">
        <f>+'11+'!F166</f>
        <v>313</v>
      </c>
      <c r="G588" s="16">
        <f>+'11+'!G166</f>
        <v>19506.900000000001</v>
      </c>
      <c r="I588" s="18"/>
    </row>
    <row r="589" spans="1:10" ht="25.5">
      <c r="A589" s="21" t="str">
        <f>+'11+'!A167</f>
        <v>Другие вопросы в области социальной политики</v>
      </c>
      <c r="B589" s="17"/>
      <c r="C589" s="17" t="str">
        <f>+'11+'!C167</f>
        <v>10</v>
      </c>
      <c r="D589" s="17" t="str">
        <f>+'11+'!D167</f>
        <v>06</v>
      </c>
      <c r="E589" s="17" t="str">
        <f>+'11+'!E167</f>
        <v xml:space="preserve">         </v>
      </c>
      <c r="F589" s="17" t="str">
        <f>+'11+'!F167</f>
        <v xml:space="preserve">   </v>
      </c>
      <c r="G589" s="16">
        <f>+'11+'!G167</f>
        <v>3147.7300000000005</v>
      </c>
      <c r="H589" s="16">
        <f>+'11+'!H167</f>
        <v>0</v>
      </c>
      <c r="I589" s="18">
        <f t="shared" si="16"/>
        <v>3147.7300000000005</v>
      </c>
      <c r="J589" s="16"/>
    </row>
    <row r="590" spans="1:10" ht="38.25">
      <c r="A590" s="21" t="str">
        <f>+'11+'!A168</f>
        <v>Подпрограмма "Обеспечение реализации муниципальной программы и прочие мероприятия"</v>
      </c>
      <c r="B590" s="17"/>
      <c r="C590" s="17">
        <f>+'11+'!C168</f>
        <v>10</v>
      </c>
      <c r="D590" s="17" t="str">
        <f>+'11+'!D168</f>
        <v>06</v>
      </c>
      <c r="E590" s="17" t="str">
        <f>+'11+'!E168</f>
        <v>01 4 00 00000</v>
      </c>
      <c r="F590" s="17" t="str">
        <f>+'11+'!F168</f>
        <v xml:space="preserve">   </v>
      </c>
      <c r="G590" s="16">
        <f>+'11+'!G168</f>
        <v>3147.7300000000005</v>
      </c>
      <c r="H590" s="16">
        <f>+'11+'!H168</f>
        <v>0</v>
      </c>
      <c r="I590" s="18">
        <f t="shared" si="16"/>
        <v>3147.7300000000005</v>
      </c>
      <c r="J590" s="16"/>
    </row>
    <row r="591" spans="1:10" ht="25.5">
      <c r="A591" s="21" t="str">
        <f>+'11+'!A169</f>
        <v>Основное мероприятие:Обеспечение деятельности органа социальной защиты</v>
      </c>
      <c r="B591" s="17"/>
      <c r="C591" s="17">
        <f>+'11+'!C169</f>
        <v>10</v>
      </c>
      <c r="D591" s="17" t="str">
        <f>+'11+'!D169</f>
        <v>06</v>
      </c>
      <c r="E591" s="17" t="str">
        <f>+'11+'!E169</f>
        <v>01 4 01 00000</v>
      </c>
      <c r="F591" s="17">
        <f>+'11+'!F169</f>
        <v>0</v>
      </c>
      <c r="G591" s="16">
        <f>+'11+'!G169</f>
        <v>2852.4300000000003</v>
      </c>
      <c r="H591" s="16">
        <f>+'11+'!H169</f>
        <v>0</v>
      </c>
      <c r="I591" s="18">
        <f t="shared" si="16"/>
        <v>2852.4300000000003</v>
      </c>
      <c r="J591" s="16"/>
    </row>
    <row r="592" spans="1:10" ht="25.5">
      <c r="A592" s="21" t="str">
        <f>+'11+'!A170</f>
        <v>Обеспечение деятельности органов местного самоуправления</v>
      </c>
      <c r="B592" s="17"/>
      <c r="C592" s="17">
        <f>+'11+'!C170</f>
        <v>10</v>
      </c>
      <c r="D592" s="17" t="str">
        <f>+'11+'!D170</f>
        <v>06</v>
      </c>
      <c r="E592" s="17" t="str">
        <f>+'11+'!E170</f>
        <v>01 4 01 00019</v>
      </c>
      <c r="F592" s="17" t="str">
        <f>+'11+'!F170</f>
        <v xml:space="preserve">   </v>
      </c>
      <c r="G592" s="16">
        <f>+'11+'!G170</f>
        <v>2852.4300000000003</v>
      </c>
      <c r="H592" s="16">
        <f>+'11+'!H170</f>
        <v>0</v>
      </c>
      <c r="I592" s="18">
        <f t="shared" si="16"/>
        <v>2852.4300000000003</v>
      </c>
      <c r="J592" s="16"/>
    </row>
    <row r="593" spans="1:10" ht="25.5">
      <c r="A593" s="21" t="str">
        <f>+'11+'!A171</f>
        <v>Расходы на выплаты персоналу государственных (муниципальных) органов</v>
      </c>
      <c r="B593" s="17"/>
      <c r="C593" s="17">
        <f>+'11+'!C171</f>
        <v>10</v>
      </c>
      <c r="D593" s="17" t="str">
        <f>+'11+'!D171</f>
        <v>06</v>
      </c>
      <c r="E593" s="17" t="str">
        <f>+'11+'!E171</f>
        <v>01 4 01 00019</v>
      </c>
      <c r="F593" s="17" t="str">
        <f>+'11+'!F171</f>
        <v>120</v>
      </c>
      <c r="G593" s="16">
        <f>+'11+'!G171</f>
        <v>2632.4300000000003</v>
      </c>
      <c r="H593" s="16">
        <f>+'11+'!H171</f>
        <v>0</v>
      </c>
      <c r="I593" s="18">
        <f t="shared" si="16"/>
        <v>2632.4300000000003</v>
      </c>
      <c r="J593" s="16"/>
    </row>
    <row r="594" spans="1:10">
      <c r="A594" s="21" t="str">
        <f>+'11+'!A172</f>
        <v>Фонд оплаты труда и страховые взносы</v>
      </c>
      <c r="B594" s="17"/>
      <c r="C594" s="17">
        <f>+'11+'!C172</f>
        <v>10</v>
      </c>
      <c r="D594" s="17" t="str">
        <f>+'11+'!D172</f>
        <v>06</v>
      </c>
      <c r="E594" s="17" t="str">
        <f>+'11+'!E172</f>
        <v>01 4 01 00019</v>
      </c>
      <c r="F594" s="17" t="str">
        <f>+'11+'!F172</f>
        <v>121</v>
      </c>
      <c r="G594" s="16">
        <f>+'11+'!G172</f>
        <v>2009.39</v>
      </c>
      <c r="H594" s="16">
        <f>+'11+'!H172</f>
        <v>0</v>
      </c>
      <c r="I594" s="18">
        <f t="shared" si="16"/>
        <v>2009.39</v>
      </c>
      <c r="J594" s="16"/>
    </row>
    <row r="595" spans="1:10" ht="25.5">
      <c r="A595" s="21" t="str">
        <f>+'11+'!A173</f>
        <v>Иные выплаты персоналу, за исключением фонда оплаты труда</v>
      </c>
      <c r="B595" s="17"/>
      <c r="C595" s="17">
        <f>+'11+'!C173</f>
        <v>10</v>
      </c>
      <c r="D595" s="17" t="str">
        <f>+'11+'!D173</f>
        <v>06</v>
      </c>
      <c r="E595" s="17" t="str">
        <f>+'11+'!E173</f>
        <v>01 4 01 00019</v>
      </c>
      <c r="F595" s="17" t="str">
        <f>+'11+'!F173</f>
        <v>122</v>
      </c>
      <c r="G595" s="16">
        <f>+'11+'!G173</f>
        <v>16.2</v>
      </c>
      <c r="H595" s="16">
        <f>+'11+'!H173</f>
        <v>0</v>
      </c>
      <c r="I595" s="18">
        <f t="shared" si="16"/>
        <v>16.2</v>
      </c>
      <c r="J595" s="16"/>
    </row>
    <row r="596" spans="1:10" ht="51">
      <c r="A596" s="21" t="str">
        <f>+'11+'!A174</f>
        <v>Взносы по обязательному социальному страхованию на выплаты денежного содержания  и иные выплаты работникам государственных (муниципальных) органов</v>
      </c>
      <c r="B596" s="17"/>
      <c r="C596" s="17">
        <f>+'11+'!C174</f>
        <v>10</v>
      </c>
      <c r="D596" s="17" t="str">
        <f>+'11+'!D174</f>
        <v>06</v>
      </c>
      <c r="E596" s="17" t="str">
        <f>+'11+'!E174</f>
        <v>01 4 01 00019</v>
      </c>
      <c r="F596" s="17" t="str">
        <f>+'11+'!F174</f>
        <v>129</v>
      </c>
      <c r="G596" s="16">
        <f>+'11+'!G174</f>
        <v>606.84</v>
      </c>
      <c r="H596" s="16">
        <f>+'11+'!H174</f>
        <v>0</v>
      </c>
      <c r="I596" s="18">
        <f t="shared" si="16"/>
        <v>606.84</v>
      </c>
      <c r="J596" s="16"/>
    </row>
    <row r="597" spans="1:10" ht="25.5">
      <c r="A597" s="21" t="str">
        <f>+'11+'!A175</f>
        <v>Закупка товаров, работ и услуг для государственных (муниципальных) нужд</v>
      </c>
      <c r="B597" s="17"/>
      <c r="C597" s="17">
        <f>+'11+'!C175</f>
        <v>10</v>
      </c>
      <c r="D597" s="17" t="str">
        <f>+'11+'!D175</f>
        <v>06</v>
      </c>
      <c r="E597" s="17" t="str">
        <f>+'11+'!E175</f>
        <v>01 4 01 00019</v>
      </c>
      <c r="F597" s="17" t="str">
        <f>+'11+'!F175</f>
        <v>200</v>
      </c>
      <c r="G597" s="16">
        <f>+'11+'!G175</f>
        <v>200</v>
      </c>
      <c r="H597" s="16">
        <f>+'11+'!H175</f>
        <v>0</v>
      </c>
      <c r="I597" s="18">
        <f t="shared" si="16"/>
        <v>200</v>
      </c>
      <c r="J597" s="16"/>
    </row>
    <row r="598" spans="1:10" ht="25.5">
      <c r="A598" s="21" t="str">
        <f>+'11+'!A176</f>
        <v>Иные закупки товаров, работ и услуг для государственных (муниципальных) нужд</v>
      </c>
      <c r="B598" s="17"/>
      <c r="C598" s="17">
        <f>+'11+'!C176</f>
        <v>10</v>
      </c>
      <c r="D598" s="17" t="str">
        <f>+'11+'!D176</f>
        <v>06</v>
      </c>
      <c r="E598" s="17" t="str">
        <f>+'11+'!E176</f>
        <v>01 4 01 00019</v>
      </c>
      <c r="F598" s="17" t="str">
        <f>+'11+'!F176</f>
        <v>240</v>
      </c>
      <c r="G598" s="16">
        <f>+'11+'!G176</f>
        <v>200</v>
      </c>
      <c r="H598" s="16">
        <f>+'11+'!H176</f>
        <v>0</v>
      </c>
      <c r="I598" s="18">
        <f t="shared" si="16"/>
        <v>200</v>
      </c>
      <c r="J598" s="16"/>
    </row>
    <row r="599" spans="1:10" ht="38.25">
      <c r="A599" s="21" t="str">
        <f>+'11+'!A177</f>
        <v>Закупка товаров, работ, услкг в сфере информационно- коммуникационных технологий</v>
      </c>
      <c r="B599" s="17"/>
      <c r="C599" s="17">
        <f>+'11+'!C177</f>
        <v>10</v>
      </c>
      <c r="D599" s="17" t="str">
        <f>+'11+'!D177</f>
        <v>06</v>
      </c>
      <c r="E599" s="17" t="str">
        <f>+'11+'!E177</f>
        <v>01 4 01 00019</v>
      </c>
      <c r="F599" s="17" t="str">
        <f>+'11+'!F177</f>
        <v>242</v>
      </c>
      <c r="G599" s="16">
        <f>+'11+'!G177</f>
        <v>172</v>
      </c>
      <c r="H599" s="16">
        <f>+'11+'!H177</f>
        <v>0</v>
      </c>
      <c r="I599" s="18">
        <f t="shared" si="16"/>
        <v>172</v>
      </c>
      <c r="J599" s="16"/>
    </row>
    <row r="600" spans="1:10" ht="25.5">
      <c r="A600" s="21" t="str">
        <f>+'11+'!A178</f>
        <v>Прочая закупка товаров, работ и услуг для государственных (муниципальных) нужд</v>
      </c>
      <c r="B600" s="17"/>
      <c r="C600" s="17">
        <f>+'11+'!C178</f>
        <v>10</v>
      </c>
      <c r="D600" s="17" t="str">
        <f>+'11+'!D178</f>
        <v>06</v>
      </c>
      <c r="E600" s="17" t="str">
        <f>+'11+'!E178</f>
        <v>01 4 01 00019</v>
      </c>
      <c r="F600" s="17" t="str">
        <f>+'11+'!F178</f>
        <v>244</v>
      </c>
      <c r="G600" s="16">
        <f>+'11+'!G178</f>
        <v>28</v>
      </c>
      <c r="H600" s="16">
        <f>+'11+'!H178</f>
        <v>0</v>
      </c>
      <c r="I600" s="18">
        <f t="shared" si="16"/>
        <v>28</v>
      </c>
      <c r="J600" s="16"/>
    </row>
    <row r="601" spans="1:10">
      <c r="A601" s="21" t="str">
        <f>+'11+'!A179</f>
        <v>Иные бюджетные ассигнования</v>
      </c>
      <c r="B601" s="17"/>
      <c r="C601" s="17">
        <f>+'11+'!C179</f>
        <v>10</v>
      </c>
      <c r="D601" s="17" t="str">
        <f>+'11+'!D179</f>
        <v>06</v>
      </c>
      <c r="E601" s="17" t="str">
        <f>+'11+'!E179</f>
        <v>01 4 01 00019</v>
      </c>
      <c r="F601" s="17" t="str">
        <f>+'11+'!F179</f>
        <v>800</v>
      </c>
      <c r="G601" s="16">
        <f>+'11+'!G179</f>
        <v>20</v>
      </c>
      <c r="H601" s="16">
        <f>+'11+'!H179</f>
        <v>0</v>
      </c>
      <c r="I601" s="18">
        <f t="shared" si="16"/>
        <v>20</v>
      </c>
      <c r="J601" s="16"/>
    </row>
    <row r="602" spans="1:10">
      <c r="A602" s="21" t="str">
        <f>+'11+'!A180</f>
        <v>Уплата налогов, сборов, и иных платежей</v>
      </c>
      <c r="B602" s="17"/>
      <c r="C602" s="17">
        <f>+'11+'!C180</f>
        <v>10</v>
      </c>
      <c r="D602" s="17" t="str">
        <f>+'11+'!D180</f>
        <v>06</v>
      </c>
      <c r="E602" s="17" t="str">
        <f>+'11+'!E180</f>
        <v>01 4 01 00019</v>
      </c>
      <c r="F602" s="17" t="str">
        <f>+'11+'!F180</f>
        <v>850</v>
      </c>
      <c r="G602" s="16">
        <f>+'11+'!G180</f>
        <v>20</v>
      </c>
      <c r="H602" s="16">
        <f>+'11+'!H180</f>
        <v>0</v>
      </c>
      <c r="I602" s="18">
        <f t="shared" si="16"/>
        <v>20</v>
      </c>
      <c r="J602" s="16"/>
    </row>
    <row r="603" spans="1:10" ht="25.5">
      <c r="A603" s="21" t="str">
        <f>+'11+'!A181</f>
        <v>Уплата налога на имущество организаций и земельного налога</v>
      </c>
      <c r="B603" s="17"/>
      <c r="C603" s="17">
        <f>+'11+'!C181</f>
        <v>10</v>
      </c>
      <c r="D603" s="17" t="str">
        <f>+'11+'!D181</f>
        <v>06</v>
      </c>
      <c r="E603" s="17" t="str">
        <f>+'11+'!E181</f>
        <v>01 4 01 00019</v>
      </c>
      <c r="F603" s="17" t="str">
        <f>+'11+'!F181</f>
        <v>851</v>
      </c>
      <c r="G603" s="16">
        <f>+'11+'!G181</f>
        <v>20</v>
      </c>
      <c r="H603" s="16">
        <f>+'11+'!H181</f>
        <v>0</v>
      </c>
      <c r="I603" s="18">
        <f t="shared" si="16"/>
        <v>20</v>
      </c>
      <c r="J603" s="16"/>
    </row>
    <row r="604" spans="1:10">
      <c r="A604" s="20" t="str">
        <f>+'11+'!A182</f>
        <v>Уплата иных платежей</v>
      </c>
      <c r="B604" s="20"/>
      <c r="C604" s="16">
        <f>+'11+'!C182</f>
        <v>10</v>
      </c>
      <c r="D604" s="16" t="str">
        <f>+'11+'!D182</f>
        <v>06</v>
      </c>
      <c r="E604" s="16" t="str">
        <f>+'11+'!E182</f>
        <v>01 4 01 00019</v>
      </c>
      <c r="F604" s="16" t="str">
        <f>+'11+'!F182</f>
        <v>853</v>
      </c>
      <c r="G604" s="16">
        <f>+'11+'!G182</f>
        <v>0</v>
      </c>
      <c r="H604" s="16">
        <f>+'11+'!H182</f>
        <v>0</v>
      </c>
      <c r="I604" s="16">
        <f>+'11+'!I182</f>
        <v>0</v>
      </c>
      <c r="J604" s="16"/>
    </row>
    <row r="605" spans="1:10" ht="51">
      <c r="A605" s="21" t="str">
        <f>+'11+'!A183</f>
        <v xml:space="preserve">Основное мероприятие: Осуществление государственных полномочий по организации деятельности органов управления социальной защиты населения </v>
      </c>
      <c r="B605" s="17"/>
      <c r="C605" s="17">
        <f>+'11+'!C183</f>
        <v>10</v>
      </c>
      <c r="D605" s="17" t="str">
        <f>+'11+'!D183</f>
        <v>06</v>
      </c>
      <c r="E605" s="17" t="str">
        <f>+'11+'!E183</f>
        <v>01 4 02 00000</v>
      </c>
      <c r="F605" s="17">
        <f>+'11+'!F183</f>
        <v>0</v>
      </c>
      <c r="G605" s="16">
        <f>+'11+'!G183</f>
        <v>295.3</v>
      </c>
      <c r="H605" s="16">
        <f>+'11+'!H183</f>
        <v>0</v>
      </c>
      <c r="I605" s="18">
        <f t="shared" si="16"/>
        <v>295.3</v>
      </c>
      <c r="J605" s="16"/>
    </row>
    <row r="606" spans="1:10" ht="76.5">
      <c r="A606" s="21" t="str">
        <f>+'11+'!A184</f>
        <v>Выполнение передаваемых государственных полномочий в соответствии с действующим законодательством по расчету предоставления жилищных субсидий гражданам</v>
      </c>
      <c r="B606" s="17"/>
      <c r="C606" s="17" t="str">
        <f>+'11+'!C184</f>
        <v>10</v>
      </c>
      <c r="D606" s="17" t="str">
        <f>+'11+'!D184</f>
        <v>06</v>
      </c>
      <c r="E606" s="17" t="str">
        <f>+'11+'!E184</f>
        <v>01 4 02 76040</v>
      </c>
      <c r="F606" s="17" t="str">
        <f>+'11+'!F184</f>
        <v xml:space="preserve">   </v>
      </c>
      <c r="G606" s="16">
        <f>+'11+'!G184</f>
        <v>295.3</v>
      </c>
      <c r="H606" s="16">
        <f>+'11+'!H184</f>
        <v>0</v>
      </c>
      <c r="I606" s="18">
        <f t="shared" si="16"/>
        <v>295.3</v>
      </c>
      <c r="J606" s="16"/>
    </row>
    <row r="607" spans="1:10" hidden="1">
      <c r="A607" s="21" t="str">
        <f>+'11+'!A185</f>
        <v>Межбюджетные трансферты</v>
      </c>
      <c r="B607" s="17"/>
      <c r="C607" s="17" t="str">
        <f>+'11+'!C185</f>
        <v>10</v>
      </c>
      <c r="D607" s="17" t="str">
        <f>+'11+'!D185</f>
        <v>06</v>
      </c>
      <c r="E607" s="17" t="str">
        <f>+'11+'!E185</f>
        <v>01 4 02 76040</v>
      </c>
      <c r="F607" s="17" t="str">
        <f>+'11+'!F185</f>
        <v>100</v>
      </c>
      <c r="G607" s="16">
        <f>+'11+'!G185</f>
        <v>0</v>
      </c>
      <c r="H607" s="16">
        <f>+'11+'!H185</f>
        <v>0</v>
      </c>
      <c r="I607" s="18">
        <f t="shared" si="16"/>
        <v>0</v>
      </c>
      <c r="J607" s="16"/>
    </row>
    <row r="608" spans="1:10" ht="25.5" hidden="1">
      <c r="A608" s="21" t="str">
        <f>+'11+'!A186</f>
        <v>Расходы на выплаты персоналу казенных учреждений</v>
      </c>
      <c r="B608" s="17"/>
      <c r="C608" s="17" t="str">
        <f>+'11+'!C186</f>
        <v>10</v>
      </c>
      <c r="D608" s="17" t="str">
        <f>+'11+'!D186</f>
        <v>06</v>
      </c>
      <c r="E608" s="17" t="str">
        <f>+'11+'!E186</f>
        <v>01 4 02 76040</v>
      </c>
      <c r="F608" s="17" t="str">
        <f>+'11+'!F186</f>
        <v>110</v>
      </c>
      <c r="G608" s="16">
        <f>+'11+'!G186</f>
        <v>0</v>
      </c>
      <c r="H608" s="16">
        <f>+'11+'!H186</f>
        <v>0</v>
      </c>
      <c r="I608" s="18">
        <f t="shared" si="16"/>
        <v>0</v>
      </c>
      <c r="J608" s="16"/>
    </row>
    <row r="609" spans="1:10" ht="25.5" hidden="1">
      <c r="A609" s="21" t="str">
        <f>+'11+'!A187</f>
        <v>Иные выплаты персоналу, за исключением фонда оплаты труда</v>
      </c>
      <c r="B609" s="17"/>
      <c r="C609" s="17" t="str">
        <f>+'11+'!C187</f>
        <v>10</v>
      </c>
      <c r="D609" s="17" t="str">
        <f>+'11+'!D187</f>
        <v>06</v>
      </c>
      <c r="E609" s="17" t="str">
        <f>+'11+'!E187</f>
        <v>01 4 02 76040</v>
      </c>
      <c r="F609" s="17" t="str">
        <f>+'11+'!F187</f>
        <v>112</v>
      </c>
      <c r="G609" s="16">
        <f>+'11+'!G187</f>
        <v>0</v>
      </c>
      <c r="H609" s="16">
        <f>+'11+'!H187</f>
        <v>0</v>
      </c>
      <c r="I609" s="18">
        <f t="shared" si="16"/>
        <v>0</v>
      </c>
      <c r="J609" s="16"/>
    </row>
    <row r="610" spans="1:10" ht="25.5">
      <c r="A610" s="21" t="str">
        <f>+'11+'!A188</f>
        <v>Закупка товаров, работ и услуг для государственных (муниципальных) нужд</v>
      </c>
      <c r="B610" s="17"/>
      <c r="C610" s="17">
        <f>+'11+'!C188</f>
        <v>10</v>
      </c>
      <c r="D610" s="17" t="str">
        <f>+'11+'!D188</f>
        <v>06</v>
      </c>
      <c r="E610" s="17" t="str">
        <f>+'11+'!E188</f>
        <v>01 4 02 76040</v>
      </c>
      <c r="F610" s="17" t="str">
        <f>+'11+'!F188</f>
        <v>200</v>
      </c>
      <c r="G610" s="16">
        <f>+'11+'!G188</f>
        <v>295.3</v>
      </c>
      <c r="H610" s="16">
        <f>+'11+'!H188</f>
        <v>0</v>
      </c>
      <c r="I610" s="18">
        <f t="shared" si="16"/>
        <v>295.3</v>
      </c>
      <c r="J610" s="16"/>
    </row>
    <row r="611" spans="1:10" ht="38.25">
      <c r="A611" s="21" t="str">
        <f>+'11+'!A189</f>
        <v>Закупка товаров, работ, услкг в сфере информационно- коммуникационных технологий</v>
      </c>
      <c r="B611" s="17"/>
      <c r="C611" s="17" t="str">
        <f>+'11+'!C189</f>
        <v>10</v>
      </c>
      <c r="D611" s="17" t="str">
        <f>+'11+'!D189</f>
        <v>06</v>
      </c>
      <c r="E611" s="17" t="str">
        <f>+'11+'!E189</f>
        <v>01 4 02 76040</v>
      </c>
      <c r="F611" s="17" t="str">
        <f>+'11+'!F189</f>
        <v>242</v>
      </c>
      <c r="G611" s="16">
        <f>+'11+'!G189</f>
        <v>20.3</v>
      </c>
      <c r="H611" s="16">
        <f>+'11+'!H189</f>
        <v>0</v>
      </c>
      <c r="I611" s="18">
        <f t="shared" ref="I611:I671" si="19">+G611+H611</f>
        <v>20.3</v>
      </c>
      <c r="J611" s="16"/>
    </row>
    <row r="612" spans="1:10" ht="25.5">
      <c r="A612" s="21" t="str">
        <f>+'11+'!A190</f>
        <v>Прочая закупка товаров, работ и услуг для государственных (муниципальных) нужд</v>
      </c>
      <c r="B612" s="17"/>
      <c r="C612" s="17" t="str">
        <f>+'11+'!C190</f>
        <v>10</v>
      </c>
      <c r="D612" s="17" t="str">
        <f>+'11+'!D190</f>
        <v>06</v>
      </c>
      <c r="E612" s="17" t="str">
        <f>+'11+'!E190</f>
        <v>01 4 02 76040</v>
      </c>
      <c r="F612" s="17" t="str">
        <f>+'11+'!F190</f>
        <v>244</v>
      </c>
      <c r="G612" s="16">
        <f>+'11+'!G190</f>
        <v>275</v>
      </c>
      <c r="H612" s="16">
        <f>+'11+'!H190</f>
        <v>0</v>
      </c>
      <c r="I612" s="18">
        <f t="shared" si="19"/>
        <v>275</v>
      </c>
      <c r="J612" s="16"/>
    </row>
    <row r="613" spans="1:10">
      <c r="A613" s="21" t="str">
        <f>+'11+'!A609</f>
        <v>Физическая культура и спорт</v>
      </c>
      <c r="B613" s="17"/>
      <c r="C613" s="17" t="str">
        <f>+'11+'!C609</f>
        <v>11</v>
      </c>
      <c r="D613" s="17" t="str">
        <f>+'11+'!D609</f>
        <v xml:space="preserve">  </v>
      </c>
      <c r="E613" s="17" t="str">
        <f>+'11+'!E609</f>
        <v xml:space="preserve">         </v>
      </c>
      <c r="F613" s="17" t="str">
        <f>+'11+'!F609</f>
        <v xml:space="preserve">   </v>
      </c>
      <c r="G613" s="16">
        <f>+'11+'!G609</f>
        <v>1558.5</v>
      </c>
      <c r="H613" s="16">
        <f>+'11+'!H609</f>
        <v>0</v>
      </c>
      <c r="I613" s="18">
        <f t="shared" si="19"/>
        <v>1558.5</v>
      </c>
      <c r="J613" s="16"/>
    </row>
    <row r="614" spans="1:10" ht="25.5">
      <c r="A614" s="21" t="str">
        <f>+'11+'!A610</f>
        <v>Другие вопросы в области физической культуры и спорта</v>
      </c>
      <c r="B614" s="17"/>
      <c r="C614" s="17" t="str">
        <f>+'11+'!C610</f>
        <v>11</v>
      </c>
      <c r="D614" s="17" t="str">
        <f>+'11+'!D610</f>
        <v>05</v>
      </c>
      <c r="E614" s="17" t="str">
        <f>+'11+'!E610</f>
        <v xml:space="preserve">         </v>
      </c>
      <c r="F614" s="17" t="str">
        <f>+'11+'!F610</f>
        <v xml:space="preserve">   </v>
      </c>
      <c r="G614" s="16">
        <f>+'11+'!G610</f>
        <v>1558.5</v>
      </c>
      <c r="H614" s="16">
        <f>+'11+'!H610</f>
        <v>0</v>
      </c>
      <c r="I614" s="18">
        <f t="shared" si="19"/>
        <v>1558.5</v>
      </c>
      <c r="J614" s="16"/>
    </row>
    <row r="615" spans="1:10" ht="38.25">
      <c r="A615" s="21" t="str">
        <f>+'11+'!A611</f>
        <v>Программа "Совершенствование молодежной политики и развитие физической культуры и спорта"</v>
      </c>
      <c r="B615" s="17"/>
      <c r="C615" s="17" t="str">
        <f>+'11+'!C611</f>
        <v>11</v>
      </c>
      <c r="D615" s="17" t="str">
        <f>+'11+'!D611</f>
        <v>05</v>
      </c>
      <c r="E615" s="17" t="str">
        <f>+'11+'!E611</f>
        <v>05 0 00 00000</v>
      </c>
      <c r="F615" s="17" t="str">
        <f>+'11+'!F611</f>
        <v xml:space="preserve">   </v>
      </c>
      <c r="G615" s="16">
        <f>+'11+'!G611</f>
        <v>1558.5</v>
      </c>
      <c r="H615" s="16">
        <f>+'11+'!H611</f>
        <v>0</v>
      </c>
      <c r="I615" s="18">
        <f t="shared" si="19"/>
        <v>1558.5</v>
      </c>
      <c r="J615" s="16"/>
    </row>
    <row r="616" spans="1:10" ht="25.5">
      <c r="A616" s="21" t="str">
        <f>+'11+'!A612</f>
        <v>Подпрограмма "Молодежная политика Овюрского кожууна"</v>
      </c>
      <c r="B616" s="21"/>
      <c r="C616" s="17" t="str">
        <f>+'11+'!C612</f>
        <v>11</v>
      </c>
      <c r="D616" s="17" t="str">
        <f>+'11+'!D612</f>
        <v>05</v>
      </c>
      <c r="E616" s="17" t="str">
        <f>+'11+'!E612</f>
        <v>05 1 00 00000</v>
      </c>
      <c r="F616" s="17" t="str">
        <f>+'11+'!F612</f>
        <v xml:space="preserve">   </v>
      </c>
      <c r="G616" s="17">
        <f>+'11+'!G612</f>
        <v>257.7</v>
      </c>
      <c r="H616" s="17">
        <f>+'11+'!H612</f>
        <v>0</v>
      </c>
      <c r="I616" s="17">
        <f>+'11+'!I612</f>
        <v>257.7</v>
      </c>
      <c r="J616" s="16"/>
    </row>
    <row r="617" spans="1:10" ht="36" customHeight="1">
      <c r="A617" s="21" t="str">
        <f>+'11+'!A613</f>
        <v>Основное мероприятие "Организация и проведение физкультурно-оздоровительных и спортивно-массовых мероприятий"</v>
      </c>
      <c r="B617" s="21"/>
      <c r="C617" s="17" t="str">
        <f>+'11+'!C613</f>
        <v>11</v>
      </c>
      <c r="D617" s="17" t="str">
        <f>+'11+'!D613</f>
        <v>05</v>
      </c>
      <c r="E617" s="17" t="str">
        <f>+'11+'!E613</f>
        <v>05 1 01 00000</v>
      </c>
      <c r="F617" s="17">
        <f>+'11+'!F613</f>
        <v>0</v>
      </c>
      <c r="G617" s="17">
        <f>+'11+'!G613</f>
        <v>257.7</v>
      </c>
      <c r="H617" s="17">
        <f>+'11+'!H613</f>
        <v>0</v>
      </c>
      <c r="I617" s="17">
        <f>+'11+'!I613</f>
        <v>257.7</v>
      </c>
      <c r="J617" s="16"/>
    </row>
    <row r="618" spans="1:10" ht="25.5">
      <c r="A618" s="21" t="str">
        <f>+'11+'!A614</f>
        <v>Мероприятия в области поддержки молодых талантов</v>
      </c>
      <c r="B618" s="21"/>
      <c r="C618" s="17" t="str">
        <f>+'11+'!C614</f>
        <v>11</v>
      </c>
      <c r="D618" s="17" t="str">
        <f>+'11+'!D614</f>
        <v>05</v>
      </c>
      <c r="E618" s="17" t="str">
        <f>+'11+'!E614</f>
        <v>05 1 01 07020</v>
      </c>
      <c r="F618" s="17">
        <f>+'11+'!F614</f>
        <v>0</v>
      </c>
      <c r="G618" s="17">
        <f>+'11+'!G614</f>
        <v>257.7</v>
      </c>
      <c r="H618" s="17">
        <f>+'11+'!H614</f>
        <v>0</v>
      </c>
      <c r="I618" s="17">
        <f>+'11+'!I614</f>
        <v>257.7</v>
      </c>
      <c r="J618" s="16"/>
    </row>
    <row r="619" spans="1:10" ht="35.25" customHeight="1">
      <c r="A619" s="21" t="str">
        <f>+'11+'!A615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19" s="21"/>
      <c r="C619" s="17" t="str">
        <f>+'11+'!C615</f>
        <v>11</v>
      </c>
      <c r="D619" s="17" t="str">
        <f>+'11+'!D615</f>
        <v>05</v>
      </c>
      <c r="E619" s="17" t="str">
        <f>+'11+'!E615</f>
        <v>05 1 01 07020</v>
      </c>
      <c r="F619" s="17" t="str">
        <f>+'11+'!F615</f>
        <v>100</v>
      </c>
      <c r="G619" s="17">
        <f>+'11+'!G615</f>
        <v>43</v>
      </c>
      <c r="H619" s="17">
        <f>+'11+'!H615</f>
        <v>0</v>
      </c>
      <c r="I619" s="17">
        <f>+'11+'!I615</f>
        <v>43</v>
      </c>
      <c r="J619" s="16"/>
    </row>
    <row r="620" spans="1:10" ht="25.5">
      <c r="A620" s="21" t="str">
        <f>+'11+'!A616</f>
        <v>Расходы на выплаты персоналу казенных учреждений</v>
      </c>
      <c r="B620" s="21"/>
      <c r="C620" s="17" t="str">
        <f>+'11+'!C616</f>
        <v>11</v>
      </c>
      <c r="D620" s="17" t="str">
        <f>+'11+'!D616</f>
        <v>05</v>
      </c>
      <c r="E620" s="17" t="str">
        <f>+'11+'!E616</f>
        <v>05 1 01 07020</v>
      </c>
      <c r="F620" s="17" t="str">
        <f>+'11+'!F616</f>
        <v>110</v>
      </c>
      <c r="G620" s="17">
        <f>+'11+'!G616</f>
        <v>43</v>
      </c>
      <c r="H620" s="17">
        <f>+'11+'!H616</f>
        <v>0</v>
      </c>
      <c r="I620" s="17">
        <f>+'11+'!I616</f>
        <v>43</v>
      </c>
      <c r="J620" s="16"/>
    </row>
    <row r="621" spans="1:10" ht="63.75">
      <c r="A621" s="21" t="str">
        <f>+'11+'!A617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21" s="21"/>
      <c r="C621" s="17" t="str">
        <f>+'11+'!C617</f>
        <v>11</v>
      </c>
      <c r="D621" s="17" t="str">
        <f>+'11+'!D617</f>
        <v>05</v>
      </c>
      <c r="E621" s="17" t="str">
        <f>+'11+'!E617</f>
        <v>05 1 01 07020</v>
      </c>
      <c r="F621" s="17" t="str">
        <f>+'11+'!F617</f>
        <v>113</v>
      </c>
      <c r="G621" s="17">
        <f>+'11+'!G617</f>
        <v>43</v>
      </c>
      <c r="H621" s="17">
        <f>+'11+'!H617</f>
        <v>0</v>
      </c>
      <c r="I621" s="17">
        <f>+'11+'!I617</f>
        <v>43</v>
      </c>
      <c r="J621" s="16"/>
    </row>
    <row r="622" spans="1:10" ht="25.5">
      <c r="A622" s="21" t="str">
        <f>+'11+'!A618</f>
        <v>Закупка товаров, работ и услуг для государственных (муниципальных) нужд</v>
      </c>
      <c r="B622" s="21"/>
      <c r="C622" s="17" t="str">
        <f>+'11+'!C618</f>
        <v>11</v>
      </c>
      <c r="D622" s="17" t="str">
        <f>+'11+'!D618</f>
        <v>05</v>
      </c>
      <c r="E622" s="17" t="str">
        <f>+'11+'!E618</f>
        <v>05 1 01 07020</v>
      </c>
      <c r="F622" s="17" t="str">
        <f>+'11+'!F618</f>
        <v>200</v>
      </c>
      <c r="G622" s="17">
        <f>+'11+'!G618</f>
        <v>214.7</v>
      </c>
      <c r="H622" s="17">
        <f>+'11+'!H618</f>
        <v>0</v>
      </c>
      <c r="I622" s="17">
        <f>+'11+'!I618</f>
        <v>214.7</v>
      </c>
      <c r="J622" s="16"/>
    </row>
    <row r="623" spans="1:10" ht="25.5">
      <c r="A623" s="21" t="str">
        <f>+'11+'!A619</f>
        <v>Иные закупки товаров, работ и услуг для государственных (муниципальных) нужд</v>
      </c>
      <c r="B623" s="21"/>
      <c r="C623" s="17" t="str">
        <f>+'11+'!C619</f>
        <v>11</v>
      </c>
      <c r="D623" s="17" t="str">
        <f>+'11+'!D619</f>
        <v>05</v>
      </c>
      <c r="E623" s="17" t="str">
        <f>+'11+'!E619</f>
        <v>05 1 01 07020</v>
      </c>
      <c r="F623" s="17" t="str">
        <f>+'11+'!F619</f>
        <v>240</v>
      </c>
      <c r="G623" s="17">
        <f>+'11+'!G619</f>
        <v>214.7</v>
      </c>
      <c r="H623" s="17">
        <f>+'11+'!H619</f>
        <v>0</v>
      </c>
      <c r="I623" s="17">
        <f>+'11+'!I619</f>
        <v>214.7</v>
      </c>
      <c r="J623" s="16"/>
    </row>
    <row r="624" spans="1:10" ht="25.5">
      <c r="A624" s="21" t="str">
        <f>+'11+'!A620</f>
        <v>Прочая закупка товаров, работ и услуг для государственных (муниципальных) нужд</v>
      </c>
      <c r="B624" s="21"/>
      <c r="C624" s="17" t="str">
        <f>+'11+'!C620</f>
        <v>11</v>
      </c>
      <c r="D624" s="17" t="str">
        <f>+'11+'!D620</f>
        <v>05</v>
      </c>
      <c r="E624" s="17" t="str">
        <f>+'11+'!E620</f>
        <v>05 1 01 07020</v>
      </c>
      <c r="F624" s="17" t="str">
        <f>+'11+'!F620</f>
        <v>244</v>
      </c>
      <c r="G624" s="17">
        <f>+'11+'!G620</f>
        <v>214.7</v>
      </c>
      <c r="H624" s="17">
        <f>+'11+'!H620</f>
        <v>0</v>
      </c>
      <c r="I624" s="17">
        <f>+'11+'!I620</f>
        <v>214.7</v>
      </c>
      <c r="J624" s="16"/>
    </row>
    <row r="625" spans="1:10" ht="25.5">
      <c r="A625" s="21" t="str">
        <f>+'11+'!A621</f>
        <v>Подпрограмма "Развитие физической культуры и спорта"</v>
      </c>
      <c r="B625" s="17"/>
      <c r="C625" s="17" t="str">
        <f>+'11+'!C621</f>
        <v>11</v>
      </c>
      <c r="D625" s="17" t="str">
        <f>+'11+'!D621</f>
        <v>05</v>
      </c>
      <c r="E625" s="17" t="str">
        <f>+'11+'!E621</f>
        <v>05 2 00 00000</v>
      </c>
      <c r="F625" s="17" t="str">
        <f>+'11+'!F621</f>
        <v xml:space="preserve">   </v>
      </c>
      <c r="G625" s="16">
        <f>+'11+'!G621</f>
        <v>1300.8</v>
      </c>
      <c r="H625" s="16">
        <f>+'11+'!H621</f>
        <v>0</v>
      </c>
      <c r="I625" s="18">
        <f t="shared" si="19"/>
        <v>1300.8</v>
      </c>
      <c r="J625" s="16"/>
    </row>
    <row r="626" spans="1:10" ht="38.25">
      <c r="A626" s="21" t="str">
        <f>+'11+'!A622</f>
        <v>Основное мероприятие "Организация и проведение физкультурно-оздоровительных и спортивно-массовых мероприятий"</v>
      </c>
      <c r="B626" s="17"/>
      <c r="C626" s="17" t="str">
        <f>+'11+'!C622</f>
        <v>11</v>
      </c>
      <c r="D626" s="17" t="str">
        <f>+'11+'!D622</f>
        <v>05</v>
      </c>
      <c r="E626" s="17" t="str">
        <f>+'11+'!E622</f>
        <v>05 2 01 00000</v>
      </c>
      <c r="F626" s="17">
        <f>+'11+'!F622</f>
        <v>0</v>
      </c>
      <c r="G626" s="16">
        <f>+'11+'!G622</f>
        <v>1300.8</v>
      </c>
      <c r="H626" s="16">
        <f>+'11+'!H622</f>
        <v>0</v>
      </c>
      <c r="I626" s="18">
        <f t="shared" si="19"/>
        <v>1300.8</v>
      </c>
      <c r="J626" s="16"/>
    </row>
    <row r="627" spans="1:10" ht="25.5">
      <c r="A627" s="21" t="str">
        <f>+'11+'!A623</f>
        <v>Мероприятия в области поддержки молодых талантов</v>
      </c>
      <c r="B627" s="17"/>
      <c r="C627" s="17" t="str">
        <f>+'11+'!C623</f>
        <v>11</v>
      </c>
      <c r="D627" s="17" t="str">
        <f>+'11+'!D623</f>
        <v>05</v>
      </c>
      <c r="E627" s="17" t="str">
        <f>+'11+'!E623</f>
        <v>05 2 01 07250</v>
      </c>
      <c r="F627" s="17">
        <f>+'11+'!F623</f>
        <v>0</v>
      </c>
      <c r="G627" s="16">
        <f>+'11+'!G623</f>
        <v>1300.8</v>
      </c>
      <c r="H627" s="16">
        <f>+'11+'!H623</f>
        <v>0</v>
      </c>
      <c r="I627" s="18">
        <f t="shared" si="19"/>
        <v>1300.8</v>
      </c>
      <c r="J627" s="16"/>
    </row>
    <row r="628" spans="1:10" ht="76.5">
      <c r="A628" s="21" t="str">
        <f>+'11+'!A624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628" s="17"/>
      <c r="C628" s="17" t="str">
        <f>+'11+'!C624</f>
        <v>11</v>
      </c>
      <c r="D628" s="17" t="str">
        <f>+'11+'!D624</f>
        <v>05</v>
      </c>
      <c r="E628" s="17" t="str">
        <f>+'11+'!E624</f>
        <v>05 2 01 07250</v>
      </c>
      <c r="F628" s="17" t="str">
        <f>+'11+'!F624</f>
        <v>100</v>
      </c>
      <c r="G628" s="16">
        <f>+'11+'!G624</f>
        <v>70</v>
      </c>
      <c r="H628" s="16">
        <f>+'11+'!H624</f>
        <v>0</v>
      </c>
      <c r="I628" s="18">
        <f t="shared" si="19"/>
        <v>70</v>
      </c>
      <c r="J628" s="16"/>
    </row>
    <row r="629" spans="1:10" ht="25.5">
      <c r="A629" s="21" t="str">
        <f>+'11+'!A625</f>
        <v>Расходы на выплаты персоналу казенных учреждений</v>
      </c>
      <c r="B629" s="17"/>
      <c r="C629" s="17" t="str">
        <f>+'11+'!C625</f>
        <v>11</v>
      </c>
      <c r="D629" s="17" t="str">
        <f>+'11+'!D625</f>
        <v>05</v>
      </c>
      <c r="E629" s="17" t="str">
        <f>+'11+'!E625</f>
        <v>05 2 01 07250</v>
      </c>
      <c r="F629" s="17" t="str">
        <f>+'11+'!F625</f>
        <v>110</v>
      </c>
      <c r="G629" s="16">
        <f>+'11+'!G625</f>
        <v>70</v>
      </c>
      <c r="H629" s="16">
        <f>+'11+'!H625</f>
        <v>0</v>
      </c>
      <c r="I629" s="18">
        <f t="shared" si="19"/>
        <v>70</v>
      </c>
      <c r="J629" s="16"/>
    </row>
    <row r="630" spans="1:10" ht="63.75">
      <c r="A630" s="21" t="str">
        <f>+'11+'!A626</f>
        <v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
</v>
      </c>
      <c r="B630" s="17"/>
      <c r="C630" s="17" t="str">
        <f>+'11+'!C626</f>
        <v>11</v>
      </c>
      <c r="D630" s="17" t="str">
        <f>+'11+'!D626</f>
        <v>05</v>
      </c>
      <c r="E630" s="17" t="str">
        <f>+'11+'!E626</f>
        <v>05 2 01 07250</v>
      </c>
      <c r="F630" s="17" t="str">
        <f>+'11+'!F626</f>
        <v>113</v>
      </c>
      <c r="G630" s="16">
        <f>+'11+'!G626</f>
        <v>70</v>
      </c>
      <c r="H630" s="16">
        <f>+'11+'!H626</f>
        <v>0</v>
      </c>
      <c r="I630" s="18">
        <f t="shared" si="19"/>
        <v>70</v>
      </c>
      <c r="J630" s="16"/>
    </row>
    <row r="631" spans="1:10" ht="25.5">
      <c r="A631" s="21" t="str">
        <f>+'11+'!A627</f>
        <v>Закупка товаров, работ и услуг для государственных (муниципальных) нужд</v>
      </c>
      <c r="B631" s="17"/>
      <c r="C631" s="17" t="str">
        <f>+'11+'!C627</f>
        <v>11</v>
      </c>
      <c r="D631" s="17" t="str">
        <f>+'11+'!D627</f>
        <v>05</v>
      </c>
      <c r="E631" s="17" t="str">
        <f>+'11+'!E627</f>
        <v>05 2 01 07250</v>
      </c>
      <c r="F631" s="17" t="str">
        <f>+'11+'!F627</f>
        <v>200</v>
      </c>
      <c r="G631" s="16">
        <f>+'11+'!G627</f>
        <v>1230.8</v>
      </c>
      <c r="H631" s="16">
        <f>+'11+'!H627</f>
        <v>0</v>
      </c>
      <c r="I631" s="18">
        <f t="shared" si="19"/>
        <v>1230.8</v>
      </c>
      <c r="J631" s="16"/>
    </row>
    <row r="632" spans="1:10" ht="25.5">
      <c r="A632" s="21" t="str">
        <f>+'11+'!A628</f>
        <v>Иные закупки товаров, работ и услуг для государственных (муниципальных) нужд</v>
      </c>
      <c r="B632" s="17"/>
      <c r="C632" s="17" t="str">
        <f>+'11+'!C628</f>
        <v>11</v>
      </c>
      <c r="D632" s="17" t="str">
        <f>+'11+'!D628</f>
        <v>05</v>
      </c>
      <c r="E632" s="17" t="str">
        <f>+'11+'!E628</f>
        <v>05 2 01 07250</v>
      </c>
      <c r="F632" s="17" t="str">
        <f>+'11+'!F628</f>
        <v>240</v>
      </c>
      <c r="G632" s="16">
        <f>+'11+'!G628</f>
        <v>1230.8</v>
      </c>
      <c r="H632" s="16">
        <f>+'11+'!H628</f>
        <v>0</v>
      </c>
      <c r="I632" s="18">
        <f t="shared" si="19"/>
        <v>1230.8</v>
      </c>
      <c r="J632" s="16"/>
    </row>
    <row r="633" spans="1:10" ht="25.5">
      <c r="A633" s="21" t="str">
        <f>+'11+'!A629</f>
        <v>Прочая закупка товаров, работ и услуг для государственных (муниципальных) нужд</v>
      </c>
      <c r="B633" s="17"/>
      <c r="C633" s="17" t="str">
        <f>+'11+'!C629</f>
        <v>11</v>
      </c>
      <c r="D633" s="17" t="str">
        <f>+'11+'!D629</f>
        <v>05</v>
      </c>
      <c r="E633" s="17" t="str">
        <f>+'11+'!E629</f>
        <v>05 2 01 07250</v>
      </c>
      <c r="F633" s="17" t="str">
        <f>+'11+'!F629</f>
        <v>244</v>
      </c>
      <c r="G633" s="16">
        <f>+'11+'!G629</f>
        <v>1230.8</v>
      </c>
      <c r="H633" s="16">
        <f>+'11+'!H629</f>
        <v>0</v>
      </c>
      <c r="I633" s="18">
        <f t="shared" si="19"/>
        <v>1230.8</v>
      </c>
      <c r="J633" s="16"/>
    </row>
    <row r="634" spans="1:10">
      <c r="A634" s="21" t="str">
        <f>+'11+'!A630</f>
        <v>Периодическая печать и издательства</v>
      </c>
      <c r="B634" s="17"/>
      <c r="C634" s="17" t="str">
        <f>+'11+'!C630</f>
        <v>12</v>
      </c>
      <c r="D634" s="17" t="str">
        <f>+'11+'!D630</f>
        <v>02</v>
      </c>
      <c r="E634" s="17">
        <f>+'11+'!E630</f>
        <v>0</v>
      </c>
      <c r="F634" s="17">
        <f>+'11+'!F630</f>
        <v>0</v>
      </c>
      <c r="G634" s="16">
        <f>+'11+'!G630</f>
        <v>180</v>
      </c>
      <c r="H634" s="16">
        <f>+'11+'!H630</f>
        <v>0</v>
      </c>
      <c r="I634" s="18">
        <f t="shared" si="19"/>
        <v>180</v>
      </c>
      <c r="J634" s="16"/>
    </row>
    <row r="635" spans="1:10" ht="114.75">
      <c r="A635" s="21" t="str">
        <f>+'11+'!A631</f>
        <v>Поддержка печатного средства массовой информации для опубликования муниципальных правовых актов, обсуждения поектов муниципальных правовых актов по вопросам местного значения , доведения сведения жителей муниципального образования, о развитии его общественной инфраструктуры и иной официальной информации</v>
      </c>
      <c r="B635" s="17"/>
      <c r="C635" s="17" t="str">
        <f>+'11+'!C631</f>
        <v>12</v>
      </c>
      <c r="D635" s="17" t="str">
        <f>+'11+'!D631</f>
        <v>02</v>
      </c>
      <c r="E635" s="17" t="str">
        <f>+'11+'!E631</f>
        <v>77 0 00 07560</v>
      </c>
      <c r="F635" s="17">
        <f>+'11+'!F631</f>
        <v>0</v>
      </c>
      <c r="G635" s="16">
        <f>+'11+'!G631</f>
        <v>180</v>
      </c>
      <c r="H635" s="16">
        <f>+'11+'!H631</f>
        <v>0</v>
      </c>
      <c r="I635" s="18">
        <f t="shared" si="19"/>
        <v>180</v>
      </c>
      <c r="J635" s="16"/>
    </row>
    <row r="636" spans="1:10" ht="25.5">
      <c r="A636" s="21" t="str">
        <f>+'11+'!A632</f>
        <v>Закупка товаров, работ и услуг для государственных (муниципальных) нужд</v>
      </c>
      <c r="B636" s="17"/>
      <c r="C636" s="17" t="str">
        <f>+'11+'!C632</f>
        <v>12</v>
      </c>
      <c r="D636" s="17" t="str">
        <f>+'11+'!D632</f>
        <v>02</v>
      </c>
      <c r="E636" s="17" t="str">
        <f>+'11+'!E632</f>
        <v>77 0 00 07560</v>
      </c>
      <c r="F636" s="17" t="str">
        <f>+'11+'!F632</f>
        <v>200</v>
      </c>
      <c r="G636" s="16">
        <f>+'11+'!G632</f>
        <v>180</v>
      </c>
      <c r="H636" s="16">
        <f>+'11+'!H632</f>
        <v>0</v>
      </c>
      <c r="I636" s="18">
        <f t="shared" si="19"/>
        <v>180</v>
      </c>
      <c r="J636" s="16"/>
    </row>
    <row r="637" spans="1:10" ht="25.5">
      <c r="A637" s="21" t="str">
        <f>+'11+'!A633</f>
        <v>Иные закупки товаров, работ и услуг для государственных (муниципальных) нужд</v>
      </c>
      <c r="B637" s="17"/>
      <c r="C637" s="17" t="str">
        <f>+'11+'!C633</f>
        <v>12</v>
      </c>
      <c r="D637" s="17" t="str">
        <f>+'11+'!D633</f>
        <v>02</v>
      </c>
      <c r="E637" s="17" t="str">
        <f>+'11+'!E633</f>
        <v>77 0 00 07560</v>
      </c>
      <c r="F637" s="17" t="str">
        <f>+'11+'!F633</f>
        <v>240</v>
      </c>
      <c r="G637" s="16">
        <f>+'11+'!G633</f>
        <v>180</v>
      </c>
      <c r="H637" s="16">
        <f>+'11+'!H633</f>
        <v>0</v>
      </c>
      <c r="I637" s="18">
        <f t="shared" si="19"/>
        <v>180</v>
      </c>
      <c r="J637" s="16"/>
    </row>
    <row r="638" spans="1:10" ht="25.5">
      <c r="A638" s="21" t="str">
        <f>+'11+'!A634</f>
        <v>Прочая закупка товаров, работ и услуг для государственных (муниципальных) нужд</v>
      </c>
      <c r="B638" s="17"/>
      <c r="C638" s="17" t="str">
        <f>+'11+'!C634</f>
        <v>12</v>
      </c>
      <c r="D638" s="17" t="str">
        <f>+'11+'!D634</f>
        <v>02</v>
      </c>
      <c r="E638" s="17" t="str">
        <f>+'11+'!E634</f>
        <v>77 0 00 07560</v>
      </c>
      <c r="F638" s="17" t="str">
        <f>+'11+'!F634</f>
        <v>244</v>
      </c>
      <c r="G638" s="16">
        <f>+'11+'!G634</f>
        <v>180</v>
      </c>
      <c r="H638" s="16">
        <f>+'11+'!H634</f>
        <v>0</v>
      </c>
      <c r="I638" s="18">
        <f t="shared" si="19"/>
        <v>180</v>
      </c>
      <c r="J638" s="16"/>
    </row>
    <row r="639" spans="1:10" ht="25.5">
      <c r="A639" s="21" t="str">
        <f>+'11+'!A682</f>
        <v>Обслуживание государственного и муниципального долга</v>
      </c>
      <c r="B639" s="17"/>
      <c r="C639" s="17" t="str">
        <f>+'11+'!C682</f>
        <v>13</v>
      </c>
      <c r="D639" s="17" t="str">
        <f>+'11+'!D682</f>
        <v xml:space="preserve">  </v>
      </c>
      <c r="E639" s="17" t="str">
        <f>+'11+'!E682</f>
        <v xml:space="preserve">         </v>
      </c>
      <c r="F639" s="17" t="str">
        <f>+'11+'!F682</f>
        <v xml:space="preserve">   </v>
      </c>
      <c r="G639" s="16">
        <f>+'11+'!G682</f>
        <v>17.600000000000001</v>
      </c>
      <c r="H639" s="16">
        <f>+'11+'!H682</f>
        <v>0</v>
      </c>
      <c r="I639" s="18">
        <f t="shared" si="19"/>
        <v>17.600000000000001</v>
      </c>
      <c r="J639" s="16"/>
    </row>
    <row r="640" spans="1:10" ht="25.5">
      <c r="A640" s="21" t="str">
        <f>+'11+'!A683</f>
        <v>Обслуживание внутреннего государственного и муниципального долга</v>
      </c>
      <c r="B640" s="17"/>
      <c r="C640" s="17" t="str">
        <f>+'11+'!C683</f>
        <v>13</v>
      </c>
      <c r="D640" s="17" t="str">
        <f>+'11+'!D683</f>
        <v>01</v>
      </c>
      <c r="E640" s="17" t="str">
        <f>+'11+'!E683</f>
        <v xml:space="preserve">         </v>
      </c>
      <c r="F640" s="17" t="str">
        <f>+'11+'!F683</f>
        <v xml:space="preserve">   </v>
      </c>
      <c r="G640" s="16">
        <f>+'11+'!G683</f>
        <v>17.600000000000001</v>
      </c>
      <c r="H640" s="16">
        <f>+'11+'!H683</f>
        <v>0</v>
      </c>
      <c r="I640" s="18">
        <f t="shared" si="19"/>
        <v>17.600000000000001</v>
      </c>
      <c r="J640" s="16"/>
    </row>
    <row r="641" spans="1:10">
      <c r="A641" s="21" t="str">
        <f>+'11+'!A684</f>
        <v>Обслуживание муниципального долга</v>
      </c>
      <c r="B641" s="17"/>
      <c r="C641" s="17" t="str">
        <f>+'11+'!C684</f>
        <v>13</v>
      </c>
      <c r="D641" s="17" t="str">
        <f>+'11+'!D684</f>
        <v>01</v>
      </c>
      <c r="E641" s="17" t="str">
        <f>+'11+'!E684</f>
        <v xml:space="preserve">770 000 40 03 </v>
      </c>
      <c r="F641" s="17" t="str">
        <f>+'11+'!F684</f>
        <v xml:space="preserve">   </v>
      </c>
      <c r="G641" s="16">
        <f>+'11+'!G684</f>
        <v>17.600000000000001</v>
      </c>
      <c r="H641" s="16">
        <f>+'11+'!H684</f>
        <v>0</v>
      </c>
      <c r="I641" s="18">
        <f t="shared" si="19"/>
        <v>17.600000000000001</v>
      </c>
      <c r="J641" s="16"/>
    </row>
    <row r="642" spans="1:10" ht="25.5">
      <c r="A642" s="21" t="str">
        <f>+'11+'!A685</f>
        <v>Обслуживание государственного (муниципального) долга</v>
      </c>
      <c r="B642" s="17"/>
      <c r="C642" s="17" t="str">
        <f>+'11+'!C685</f>
        <v>13</v>
      </c>
      <c r="D642" s="17" t="str">
        <f>+'11+'!D685</f>
        <v>01</v>
      </c>
      <c r="E642" s="17" t="str">
        <f>+'11+'!E685</f>
        <v xml:space="preserve">770 000 40 03 </v>
      </c>
      <c r="F642" s="17" t="str">
        <f>+'11+'!F685</f>
        <v>700</v>
      </c>
      <c r="G642" s="16">
        <f>+'11+'!G685</f>
        <v>17.600000000000001</v>
      </c>
      <c r="H642" s="16">
        <f>+'11+'!H685</f>
        <v>0</v>
      </c>
      <c r="I642" s="18">
        <f t="shared" si="19"/>
        <v>17.600000000000001</v>
      </c>
      <c r="J642" s="16"/>
    </row>
    <row r="643" spans="1:10">
      <c r="A643" s="21" t="str">
        <f>+'11+'!A686</f>
        <v>Обслуживание муниципального долга</v>
      </c>
      <c r="B643" s="17"/>
      <c r="C643" s="17" t="str">
        <f>+'11+'!C686</f>
        <v>13</v>
      </c>
      <c r="D643" s="17" t="str">
        <f>+'11+'!D686</f>
        <v>01</v>
      </c>
      <c r="E643" s="17" t="str">
        <f>+'11+'!E686</f>
        <v xml:space="preserve">770 000 40 03 </v>
      </c>
      <c r="F643" s="17" t="str">
        <f>+'11+'!F686</f>
        <v>730</v>
      </c>
      <c r="G643" s="16">
        <f>+'11+'!G686</f>
        <v>17.600000000000001</v>
      </c>
      <c r="H643" s="16">
        <f>+'11+'!H686</f>
        <v>0</v>
      </c>
      <c r="I643" s="18">
        <f t="shared" si="19"/>
        <v>17.600000000000001</v>
      </c>
      <c r="J643" s="16"/>
    </row>
    <row r="644" spans="1:10" ht="38.25">
      <c r="A644" s="21" t="str">
        <f>+'11+'!A687</f>
        <v>Межбюджетные трансферты общего характера бюджетам субъектов Российской Федерации и муниципальных образований</v>
      </c>
      <c r="B644" s="17"/>
      <c r="C644" s="17" t="str">
        <f>+'11+'!C687</f>
        <v>14</v>
      </c>
      <c r="D644" s="17" t="str">
        <f>+'11+'!D687</f>
        <v xml:space="preserve">  </v>
      </c>
      <c r="E644" s="17" t="str">
        <f>+'11+'!E687</f>
        <v xml:space="preserve">         </v>
      </c>
      <c r="F644" s="17" t="str">
        <f>+'11+'!F687</f>
        <v xml:space="preserve">   </v>
      </c>
      <c r="G644" s="16">
        <f>+'11+'!G687</f>
        <v>12450.55</v>
      </c>
      <c r="H644" s="16">
        <f>+'11+'!H687</f>
        <v>0</v>
      </c>
      <c r="I644" s="228">
        <f t="shared" si="19"/>
        <v>12450.55</v>
      </c>
      <c r="J644" s="16"/>
    </row>
    <row r="645" spans="1:10" ht="38.25">
      <c r="A645" s="21" t="str">
        <f>+'11+'!A688</f>
        <v>Дотации на выравнивание бюджетной обеспеченности субъектов Российской Федерации и муниципальных образований</v>
      </c>
      <c r="B645" s="17"/>
      <c r="C645" s="17" t="str">
        <f>+'11+'!C688</f>
        <v>14</v>
      </c>
      <c r="D645" s="17" t="str">
        <f>+'11+'!D688</f>
        <v>01</v>
      </c>
      <c r="E645" s="17" t="str">
        <f>+'11+'!E688</f>
        <v xml:space="preserve">         </v>
      </c>
      <c r="F645" s="17" t="str">
        <f>+'11+'!F688</f>
        <v xml:space="preserve">   </v>
      </c>
      <c r="G645" s="16">
        <f>+'11+'!G688</f>
        <v>11502.39</v>
      </c>
      <c r="H645" s="16">
        <f>+'11+'!H688</f>
        <v>0</v>
      </c>
      <c r="I645" s="18">
        <f t="shared" si="19"/>
        <v>11502.39</v>
      </c>
      <c r="J645" s="16"/>
    </row>
    <row r="646" spans="1:10" ht="38.25">
      <c r="A646" s="21" t="str">
        <f>+'11+'!A689</f>
        <v>Выравнивание бюджетной обеспеченности сельских поселений из районного фонда финансовой поддержки</v>
      </c>
      <c r="B646" s="17"/>
      <c r="C646" s="17" t="str">
        <f>+'11+'!C689</f>
        <v>14</v>
      </c>
      <c r="D646" s="17" t="str">
        <f>+'11+'!D689</f>
        <v>01</v>
      </c>
      <c r="E646" s="17" t="str">
        <f>+'11+'!E689</f>
        <v>770 00 70 010</v>
      </c>
      <c r="F646" s="17" t="str">
        <f>+'11+'!F689</f>
        <v xml:space="preserve">   </v>
      </c>
      <c r="G646" s="16">
        <f>+'11+'!G689</f>
        <v>11502.39</v>
      </c>
      <c r="H646" s="16">
        <f>+'11+'!H689</f>
        <v>0</v>
      </c>
      <c r="I646" s="18">
        <f t="shared" si="19"/>
        <v>11502.39</v>
      </c>
      <c r="J646" s="16"/>
    </row>
    <row r="647" spans="1:10">
      <c r="A647" s="21" t="str">
        <f>+'11+'!A690</f>
        <v>Межбюджетные трансферты</v>
      </c>
      <c r="B647" s="17"/>
      <c r="C647" s="17" t="str">
        <f>+'11+'!C690</f>
        <v>14</v>
      </c>
      <c r="D647" s="17" t="str">
        <f>+'11+'!D690</f>
        <v>01</v>
      </c>
      <c r="E647" s="17" t="str">
        <f>+'11+'!E690</f>
        <v>770 00 70 010</v>
      </c>
      <c r="F647" s="17" t="str">
        <f>+'11+'!F690</f>
        <v>500</v>
      </c>
      <c r="G647" s="16">
        <f>+'11+'!G690</f>
        <v>11502.39</v>
      </c>
      <c r="H647" s="16">
        <f>+'11+'!H690</f>
        <v>0</v>
      </c>
      <c r="I647" s="18">
        <f t="shared" si="19"/>
        <v>11502.39</v>
      </c>
      <c r="J647" s="16"/>
    </row>
    <row r="648" spans="1:10">
      <c r="A648" s="21" t="str">
        <f>+'11+'!A691</f>
        <v>Дотации</v>
      </c>
      <c r="B648" s="17"/>
      <c r="C648" s="17" t="str">
        <f>+'11+'!C691</f>
        <v>14</v>
      </c>
      <c r="D648" s="17" t="str">
        <f>+'11+'!D691</f>
        <v>01</v>
      </c>
      <c r="E648" s="17" t="str">
        <f>+'11+'!E691</f>
        <v>770 00 70 010</v>
      </c>
      <c r="F648" s="17" t="str">
        <f>+'11+'!F691</f>
        <v>510</v>
      </c>
      <c r="G648" s="16">
        <f>+'11+'!G691</f>
        <v>11502.39</v>
      </c>
      <c r="H648" s="16">
        <f>+'11+'!H691</f>
        <v>0</v>
      </c>
      <c r="I648" s="18">
        <f t="shared" si="19"/>
        <v>11502.39</v>
      </c>
      <c r="J648" s="16"/>
    </row>
    <row r="649" spans="1:10" ht="51">
      <c r="A649" s="21" t="str">
        <f>+'11+'!A692</f>
        <v>Дотации на выравнивание уровня бюджетной обеспеченности субъектов Российской Федерации и муниципальных образований</v>
      </c>
      <c r="B649" s="17"/>
      <c r="C649" s="17" t="str">
        <f>+'11+'!C692</f>
        <v>14</v>
      </c>
      <c r="D649" s="17" t="str">
        <f>+'11+'!D692</f>
        <v>01</v>
      </c>
      <c r="E649" s="17" t="str">
        <f>+'11+'!E692</f>
        <v>770 00 70 010</v>
      </c>
      <c r="F649" s="17" t="str">
        <f>+'11+'!F692</f>
        <v>511</v>
      </c>
      <c r="G649" s="16">
        <f>+'11+'!G692</f>
        <v>11502.39</v>
      </c>
      <c r="H649" s="16">
        <f>+'11+'!H692</f>
        <v>0</v>
      </c>
      <c r="I649" s="18">
        <f t="shared" si="19"/>
        <v>11502.39</v>
      </c>
      <c r="J649" s="16"/>
    </row>
    <row r="650" spans="1:10" hidden="1">
      <c r="A650" s="21" t="str">
        <f>+'11+'!A693</f>
        <v>Иные дотации</v>
      </c>
      <c r="B650" s="17"/>
      <c r="C650" s="17" t="str">
        <f>+'11+'!C693</f>
        <v>14</v>
      </c>
      <c r="D650" s="17" t="str">
        <f>+'11+'!D693</f>
        <v>02</v>
      </c>
      <c r="E650" s="17" t="str">
        <f>+'11+'!E693</f>
        <v xml:space="preserve">         </v>
      </c>
      <c r="F650" s="17" t="str">
        <f>+'11+'!F693</f>
        <v xml:space="preserve">   </v>
      </c>
      <c r="G650" s="16">
        <f>+'11+'!G693</f>
        <v>0</v>
      </c>
      <c r="H650" s="16">
        <f>+'11+'!H693</f>
        <v>0</v>
      </c>
      <c r="I650" s="18">
        <f t="shared" si="19"/>
        <v>0</v>
      </c>
      <c r="J650" s="16"/>
    </row>
    <row r="651" spans="1:10" hidden="1">
      <c r="A651" s="21" t="str">
        <f>+'11+'!A694</f>
        <v>дотации</v>
      </c>
      <c r="B651" s="17"/>
      <c r="C651" s="17" t="str">
        <f>+'11+'!C694</f>
        <v>14</v>
      </c>
      <c r="D651" s="17" t="str">
        <f>+'11+'!D694</f>
        <v>02</v>
      </c>
      <c r="E651" s="17" t="str">
        <f>+'11+'!E694</f>
        <v>770 00 70 020</v>
      </c>
      <c r="F651" s="17" t="str">
        <f>+'11+'!F694</f>
        <v xml:space="preserve">   </v>
      </c>
      <c r="G651" s="16">
        <f>+'11+'!G694</f>
        <v>0</v>
      </c>
      <c r="H651" s="16">
        <f>+'11+'!H694</f>
        <v>0</v>
      </c>
      <c r="I651" s="18">
        <f t="shared" si="19"/>
        <v>0</v>
      </c>
      <c r="J651" s="16"/>
    </row>
    <row r="652" spans="1:10" ht="38.25" hidden="1">
      <c r="A652" s="21" t="str">
        <f>+'11+'!A695</f>
        <v>Поддержка мер по обеспечению сбалансированности бюджетов сельских (городских) поселений</v>
      </c>
      <c r="B652" s="17"/>
      <c r="C652" s="17" t="str">
        <f>+'11+'!C695</f>
        <v>14</v>
      </c>
      <c r="D652" s="17" t="str">
        <f>+'11+'!D695</f>
        <v>02</v>
      </c>
      <c r="E652" s="17" t="str">
        <f>+'11+'!E695</f>
        <v>770 00 70 020</v>
      </c>
      <c r="F652" s="17" t="str">
        <f>+'11+'!F695</f>
        <v xml:space="preserve">   </v>
      </c>
      <c r="G652" s="16">
        <f>+'11+'!G695</f>
        <v>0</v>
      </c>
      <c r="H652" s="16">
        <f>+'11+'!H695</f>
        <v>0</v>
      </c>
      <c r="I652" s="18">
        <f t="shared" si="19"/>
        <v>0</v>
      </c>
      <c r="J652" s="16"/>
    </row>
    <row r="653" spans="1:10" hidden="1">
      <c r="A653" s="21" t="str">
        <f>+'11+'!A696</f>
        <v>Межбюджетные трансферты</v>
      </c>
      <c r="B653" s="17"/>
      <c r="C653" s="17" t="str">
        <f>+'11+'!C696</f>
        <v>14</v>
      </c>
      <c r="D653" s="17" t="str">
        <f>+'11+'!D696</f>
        <v>02</v>
      </c>
      <c r="E653" s="17" t="str">
        <f>+'11+'!E696</f>
        <v>770 00 70 020</v>
      </c>
      <c r="F653" s="17" t="str">
        <f>+'11+'!F696</f>
        <v>500</v>
      </c>
      <c r="G653" s="16">
        <f>+'11+'!G696</f>
        <v>0</v>
      </c>
      <c r="H653" s="16">
        <f>+'11+'!H696</f>
        <v>0</v>
      </c>
      <c r="I653" s="18">
        <f t="shared" si="19"/>
        <v>0</v>
      </c>
      <c r="J653" s="16"/>
    </row>
    <row r="654" spans="1:10" ht="25.5" hidden="1">
      <c r="A654" s="21" t="str">
        <f>+'11+'!A697</f>
        <v>Дотации на поддержку мер по обеспечению сбалансированности бюджетов</v>
      </c>
      <c r="B654" s="17"/>
      <c r="C654" s="17" t="str">
        <f>+'11+'!C697</f>
        <v>14</v>
      </c>
      <c r="D654" s="17" t="str">
        <f>+'11+'!D697</f>
        <v>02</v>
      </c>
      <c r="E654" s="17" t="str">
        <f>+'11+'!E697</f>
        <v>770 00 70 020</v>
      </c>
      <c r="F654" s="17" t="str">
        <f>+'11+'!F697</f>
        <v>510</v>
      </c>
      <c r="G654" s="16">
        <f>+'11+'!G697</f>
        <v>0</v>
      </c>
      <c r="H654" s="16">
        <f>+'11+'!H697</f>
        <v>0</v>
      </c>
      <c r="I654" s="18">
        <f t="shared" si="19"/>
        <v>0</v>
      </c>
      <c r="J654" s="16"/>
    </row>
    <row r="655" spans="1:10" ht="51" hidden="1">
      <c r="A655" s="21" t="str">
        <f>+'11+'!A698</f>
        <v>Дотации бюджетам субъектов Российской Федерации на поддержку мер по обеспечению сбалансированности бюджетов</v>
      </c>
      <c r="B655" s="17"/>
      <c r="C655" s="17" t="str">
        <f>+'11+'!C698</f>
        <v>14</v>
      </c>
      <c r="D655" s="17" t="str">
        <f>+'11+'!D698</f>
        <v>02</v>
      </c>
      <c r="E655" s="17" t="str">
        <f>+'11+'!E698</f>
        <v>770 00 70 020</v>
      </c>
      <c r="F655" s="17" t="str">
        <f>+'11+'!F698</f>
        <v>512</v>
      </c>
      <c r="G655" s="16">
        <f>+'11+'!G698</f>
        <v>0</v>
      </c>
      <c r="H655" s="16">
        <f>+'11+'!H698</f>
        <v>0</v>
      </c>
      <c r="I655" s="18">
        <f t="shared" si="19"/>
        <v>0</v>
      </c>
      <c r="J655" s="16"/>
    </row>
    <row r="656" spans="1:10" ht="25.5">
      <c r="A656" s="21" t="str">
        <f>+'11+'!A699</f>
        <v>Прочие межбюджетные трансферты общего характера</v>
      </c>
      <c r="B656" s="17"/>
      <c r="C656" s="17" t="str">
        <f>+'11+'!C699</f>
        <v>14</v>
      </c>
      <c r="D656" s="17" t="str">
        <f>+'11+'!D699</f>
        <v>03</v>
      </c>
      <c r="E656" s="17" t="str">
        <f>+'11+'!E699</f>
        <v xml:space="preserve">         </v>
      </c>
      <c r="F656" s="17" t="str">
        <f>+'11+'!F699</f>
        <v xml:space="preserve">   </v>
      </c>
      <c r="G656" s="16">
        <f>+'11+'!G699</f>
        <v>948.16</v>
      </c>
      <c r="H656" s="16">
        <f>+'11+'!H699</f>
        <v>0</v>
      </c>
      <c r="I656" s="228">
        <f t="shared" si="19"/>
        <v>948.16</v>
      </c>
      <c r="J656" s="16"/>
    </row>
    <row r="657" spans="1:10" ht="51" hidden="1">
      <c r="A657" s="21" t="str">
        <f>+'11+'!A700</f>
        <v>Осуществление государственных полномочий по установлению запрета на розничную продажу алкогольной продукции</v>
      </c>
      <c r="B657" s="17"/>
      <c r="C657" s="17" t="str">
        <f>+'11+'!C700</f>
        <v>14</v>
      </c>
      <c r="D657" s="17" t="str">
        <f>+'11+'!D700</f>
        <v>03</v>
      </c>
      <c r="E657" s="17" t="str">
        <f>+'11+'!E700</f>
        <v>520 00 56 050</v>
      </c>
      <c r="F657" s="17" t="str">
        <f>+'11+'!F700</f>
        <v xml:space="preserve">   </v>
      </c>
      <c r="G657" s="16">
        <f>+'11+'!G700</f>
        <v>0</v>
      </c>
      <c r="H657" s="16">
        <f>+'11+'!H700</f>
        <v>0</v>
      </c>
      <c r="I657" s="18">
        <f t="shared" si="19"/>
        <v>0</v>
      </c>
      <c r="J657" s="16"/>
    </row>
    <row r="658" spans="1:10" ht="25.5" hidden="1">
      <c r="A658" s="21" t="str">
        <f>+'11+'!A701</f>
        <v>Закупка товаров, работ и услуг для государственных (муниципальных) нужд</v>
      </c>
      <c r="B658" s="17"/>
      <c r="C658" s="17" t="str">
        <f>+'11+'!C701</f>
        <v>14</v>
      </c>
      <c r="D658" s="17" t="str">
        <f>+'11+'!D701</f>
        <v>03</v>
      </c>
      <c r="E658" s="17" t="str">
        <f>+'11+'!E701</f>
        <v>520 00 56 050</v>
      </c>
      <c r="F658" s="17">
        <f>+'11+'!F701</f>
        <v>0</v>
      </c>
      <c r="G658" s="16">
        <f>+'11+'!G701</f>
        <v>0</v>
      </c>
      <c r="H658" s="16">
        <f>+'11+'!H701</f>
        <v>0</v>
      </c>
      <c r="I658" s="18">
        <f t="shared" si="19"/>
        <v>0</v>
      </c>
      <c r="J658" s="16"/>
    </row>
    <row r="659" spans="1:10" ht="25.5" hidden="1">
      <c r="A659" s="21" t="str">
        <f>+'11+'!A702</f>
        <v>Иные закупки товаров, работ и услуг для государственных (муниципальных) нужд</v>
      </c>
      <c r="B659" s="17"/>
      <c r="C659" s="17" t="str">
        <f>+'11+'!C702</f>
        <v>14</v>
      </c>
      <c r="D659" s="17" t="str">
        <f>+'11+'!D702</f>
        <v>03</v>
      </c>
      <c r="E659" s="17" t="str">
        <f>+'11+'!E702</f>
        <v>520 00 56 050</v>
      </c>
      <c r="F659" s="17" t="str">
        <f>+'11+'!F702</f>
        <v>500</v>
      </c>
      <c r="G659" s="16">
        <f>+'11+'!G702</f>
        <v>0</v>
      </c>
      <c r="H659" s="16">
        <f>+'11+'!H702</f>
        <v>0</v>
      </c>
      <c r="I659" s="18">
        <f t="shared" si="19"/>
        <v>0</v>
      </c>
      <c r="J659" s="16"/>
    </row>
    <row r="660" spans="1:10" ht="25.5" hidden="1">
      <c r="A660" s="21" t="str">
        <f>+'11+'!A703</f>
        <v>Прочая закупка товаров, работ и услуг для государственных (муниципальных) нужд</v>
      </c>
      <c r="B660" s="17"/>
      <c r="C660" s="17" t="str">
        <f>+'11+'!C703</f>
        <v>14</v>
      </c>
      <c r="D660" s="17" t="str">
        <f>+'11+'!D703</f>
        <v>03</v>
      </c>
      <c r="E660" s="17" t="str">
        <f>+'11+'!E703</f>
        <v>520 00 56 050</v>
      </c>
      <c r="F660" s="17" t="str">
        <f>+'11+'!F703</f>
        <v>530</v>
      </c>
      <c r="G660" s="16">
        <f>+'11+'!G703</f>
        <v>0</v>
      </c>
      <c r="H660" s="16">
        <f>+'11+'!H703</f>
        <v>0</v>
      </c>
      <c r="I660" s="18">
        <f t="shared" si="19"/>
        <v>0</v>
      </c>
      <c r="J660" s="16"/>
    </row>
    <row r="661" spans="1:10" ht="76.5">
      <c r="A661" s="21" t="str">
        <f>+'11+'!A704</f>
        <v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v>
      </c>
      <c r="B661" s="17"/>
      <c r="C661" s="17" t="str">
        <f>+'11+'!C704</f>
        <v>14</v>
      </c>
      <c r="D661" s="17" t="str">
        <f>+'11+'!D704</f>
        <v>03</v>
      </c>
      <c r="E661" s="17" t="str">
        <f>+'11+'!E704</f>
        <v>770 00 75 020</v>
      </c>
      <c r="F661" s="17">
        <f>+'11+'!F704</f>
        <v>0</v>
      </c>
      <c r="G661" s="18">
        <f>+'11+'!G704</f>
        <v>486.95</v>
      </c>
      <c r="H661" s="228">
        <f>+'11+'!H704</f>
        <v>0</v>
      </c>
      <c r="I661" s="228">
        <f t="shared" si="19"/>
        <v>486.95</v>
      </c>
      <c r="J661" s="16"/>
    </row>
    <row r="662" spans="1:10" ht="102">
      <c r="A662" s="21" t="str">
        <f>+'11+'!A705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2" s="17"/>
      <c r="C662" s="17" t="str">
        <f>+'11+'!C705</f>
        <v>14</v>
      </c>
      <c r="D662" s="17" t="str">
        <f>+'11+'!D705</f>
        <v>03</v>
      </c>
      <c r="E662" s="17" t="str">
        <f>+'11+'!E705</f>
        <v>770 00 75 020</v>
      </c>
      <c r="F662" s="17">
        <f>+'11+'!F705</f>
        <v>0</v>
      </c>
      <c r="G662" s="18">
        <f>+'11+'!G705</f>
        <v>486.95</v>
      </c>
      <c r="H662" s="228">
        <f>+'11+'!H705</f>
        <v>0</v>
      </c>
      <c r="I662" s="228">
        <f t="shared" si="19"/>
        <v>486.95</v>
      </c>
      <c r="J662" s="16"/>
    </row>
    <row r="663" spans="1:10">
      <c r="A663" s="21" t="str">
        <f>+'11+'!A706</f>
        <v>Межбюджетные трансферты</v>
      </c>
      <c r="B663" s="17"/>
      <c r="C663" s="17" t="str">
        <f>+'11+'!C706</f>
        <v>14</v>
      </c>
      <c r="D663" s="17" t="str">
        <f>+'11+'!D706</f>
        <v>03</v>
      </c>
      <c r="E663" s="17" t="str">
        <f>+'11+'!E706</f>
        <v>770 00 75 020</v>
      </c>
      <c r="F663" s="17" t="str">
        <f>+'11+'!F706</f>
        <v>500</v>
      </c>
      <c r="G663" s="18">
        <f>+'11+'!G706</f>
        <v>486.95</v>
      </c>
      <c r="H663" s="228">
        <f>+'11+'!H706</f>
        <v>0</v>
      </c>
      <c r="I663" s="228">
        <f t="shared" si="19"/>
        <v>486.95</v>
      </c>
      <c r="J663" s="16"/>
    </row>
    <row r="664" spans="1:10">
      <c r="A664" s="21" t="str">
        <f>+'11+'!A707</f>
        <v>Субсидии</v>
      </c>
      <c r="B664" s="17"/>
      <c r="C664" s="17" t="str">
        <f>+'11+'!C707</f>
        <v>14</v>
      </c>
      <c r="D664" s="17" t="str">
        <f>+'11+'!D707</f>
        <v>03</v>
      </c>
      <c r="E664" s="17" t="str">
        <f>+'11+'!E707</f>
        <v>770 00 75 020</v>
      </c>
      <c r="F664" s="17" t="str">
        <f>+'11+'!F707</f>
        <v>520</v>
      </c>
      <c r="G664" s="18">
        <f>+'11+'!G707</f>
        <v>486.95</v>
      </c>
      <c r="H664" s="228">
        <f>+'11+'!H707</f>
        <v>0</v>
      </c>
      <c r="I664" s="228">
        <f t="shared" si="19"/>
        <v>486.95</v>
      </c>
      <c r="J664" s="16"/>
    </row>
    <row r="665" spans="1:10">
      <c r="A665" s="21" t="str">
        <f>+'11+'!A708</f>
        <v>Субсидии на оплату коммунальных услуг</v>
      </c>
      <c r="B665" s="17"/>
      <c r="C665" s="17" t="str">
        <f>+'11+'!C708</f>
        <v>14</v>
      </c>
      <c r="D665" s="17" t="str">
        <f>+'11+'!D708</f>
        <v>03</v>
      </c>
      <c r="E665" s="17" t="str">
        <f>+'11+'!E708</f>
        <v>770 00 75 020</v>
      </c>
      <c r="F665" s="17" t="str">
        <f>+'11+'!F708</f>
        <v>521</v>
      </c>
      <c r="G665" s="18">
        <f>+'11+'!G708</f>
        <v>486.95</v>
      </c>
      <c r="H665" s="228">
        <f>+'11+'!H708</f>
        <v>0</v>
      </c>
      <c r="I665" s="228">
        <f t="shared" si="19"/>
        <v>486.95</v>
      </c>
      <c r="J665" s="16"/>
    </row>
    <row r="666" spans="1:10">
      <c r="A666" s="21" t="str">
        <f>+'11+'!A709</f>
        <v>Межбюджетные трансферты</v>
      </c>
      <c r="B666" s="17"/>
      <c r="C666" s="17" t="str">
        <f>+'11+'!C709</f>
        <v>14</v>
      </c>
      <c r="D666" s="17" t="str">
        <f>+'11+'!D709</f>
        <v>03</v>
      </c>
      <c r="E666" s="17" t="str">
        <f>+'11+'!E709</f>
        <v>770 00 75 060</v>
      </c>
      <c r="F666" s="17" t="str">
        <f>+'11+'!F709</f>
        <v xml:space="preserve">   </v>
      </c>
      <c r="G666" s="18">
        <f>+'11+'!G709</f>
        <v>461.21</v>
      </c>
      <c r="H666" s="228">
        <f>+'11+'!H709</f>
        <v>0</v>
      </c>
      <c r="I666" s="228">
        <f t="shared" si="19"/>
        <v>461.21</v>
      </c>
      <c r="J666" s="16"/>
    </row>
    <row r="667" spans="1:10" ht="51">
      <c r="A667" s="21" t="str">
        <f>+'11+'!A710</f>
        <v>Субсидии на закупку и доставку угля бюджетным учреждениям, расположенным в труднодоступных местностях с ограниченными сроками завоза грузов</v>
      </c>
      <c r="B667" s="17"/>
      <c r="C667" s="17" t="str">
        <f>+'11+'!C710</f>
        <v>14</v>
      </c>
      <c r="D667" s="17" t="str">
        <f>+'11+'!D710</f>
        <v>03</v>
      </c>
      <c r="E667" s="17" t="str">
        <f>+'11+'!E710</f>
        <v>770 00 75 060</v>
      </c>
      <c r="F667" s="17">
        <f>+'11+'!F710</f>
        <v>0</v>
      </c>
      <c r="G667" s="18">
        <f>+'11+'!G710</f>
        <v>461.21</v>
      </c>
      <c r="H667" s="228">
        <f>+'11+'!H710</f>
        <v>0</v>
      </c>
      <c r="I667" s="228">
        <f t="shared" si="19"/>
        <v>461.21</v>
      </c>
      <c r="J667" s="16"/>
    </row>
    <row r="668" spans="1:10" ht="102">
      <c r="A668" s="21" t="str">
        <f>+'11+'!A711</f>
        <v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668" s="17"/>
      <c r="C668" s="17" t="str">
        <f>+'11+'!C711</f>
        <v>14</v>
      </c>
      <c r="D668" s="17" t="str">
        <f>+'11+'!D711</f>
        <v>03</v>
      </c>
      <c r="E668" s="17" t="str">
        <f>+'11+'!E711</f>
        <v>770 00 75 060</v>
      </c>
      <c r="F668" s="17">
        <f>+'11+'!F711</f>
        <v>0</v>
      </c>
      <c r="G668" s="18">
        <f>+'11+'!G711</f>
        <v>461.21</v>
      </c>
      <c r="H668" s="228">
        <f>+'11+'!H711</f>
        <v>0</v>
      </c>
      <c r="I668" s="228">
        <f t="shared" si="19"/>
        <v>461.21</v>
      </c>
      <c r="J668" s="16"/>
    </row>
    <row r="669" spans="1:10">
      <c r="A669" s="21" t="str">
        <f>+'11+'!A712</f>
        <v>Межбюджетные трансферты</v>
      </c>
      <c r="B669" s="17"/>
      <c r="C669" s="17" t="str">
        <f>+'11+'!C712</f>
        <v>14</v>
      </c>
      <c r="D669" s="17" t="str">
        <f>+'11+'!D712</f>
        <v>03</v>
      </c>
      <c r="E669" s="17" t="str">
        <f>+'11+'!E712</f>
        <v>770 00 75 060</v>
      </c>
      <c r="F669" s="17" t="str">
        <f>+'11+'!F712</f>
        <v>500</v>
      </c>
      <c r="G669" s="18">
        <f>+'11+'!G712</f>
        <v>461.21</v>
      </c>
      <c r="H669" s="228">
        <f>+'11+'!H712</f>
        <v>0</v>
      </c>
      <c r="I669" s="228">
        <f t="shared" si="19"/>
        <v>461.21</v>
      </c>
      <c r="J669" s="16"/>
    </row>
    <row r="670" spans="1:10">
      <c r="A670" s="21" t="str">
        <f>+'11+'!A713</f>
        <v>Субсидии</v>
      </c>
      <c r="B670" s="17"/>
      <c r="C670" s="17" t="str">
        <f>+'11+'!C713</f>
        <v>14</v>
      </c>
      <c r="D670" s="17" t="str">
        <f>+'11+'!D713</f>
        <v>03</v>
      </c>
      <c r="E670" s="17" t="str">
        <f>+'11+'!E713</f>
        <v>770 00 75 060</v>
      </c>
      <c r="F670" s="17" t="str">
        <f>+'11+'!F713</f>
        <v>520</v>
      </c>
      <c r="G670" s="18">
        <f>+'11+'!G713</f>
        <v>461.21</v>
      </c>
      <c r="H670" s="228">
        <f>+'11+'!H713</f>
        <v>0</v>
      </c>
      <c r="I670" s="228">
        <f t="shared" si="19"/>
        <v>461.21</v>
      </c>
      <c r="J670" s="16"/>
    </row>
    <row r="671" spans="1:10" ht="38.25">
      <c r="A671" s="21" t="str">
        <f>+'11+'!A714</f>
        <v>Субсидии на оплату коммунальных услуг учреждений, находящихся в труднодоступных местностях</v>
      </c>
      <c r="B671" s="17"/>
      <c r="C671" s="17" t="str">
        <f>+'11+'!C714</f>
        <v>14</v>
      </c>
      <c r="D671" s="17" t="str">
        <f>+'11+'!D714</f>
        <v>03</v>
      </c>
      <c r="E671" s="17" t="str">
        <f>+'11+'!E714</f>
        <v>770 00 75 060</v>
      </c>
      <c r="F671" s="17" t="str">
        <f>+'11+'!F714</f>
        <v>521</v>
      </c>
      <c r="G671" s="18">
        <f>+'11+'!G714</f>
        <v>461.21</v>
      </c>
      <c r="H671" s="228">
        <f>+'11+'!H714</f>
        <v>0</v>
      </c>
      <c r="I671" s="228">
        <f t="shared" si="19"/>
        <v>461.21</v>
      </c>
      <c r="J671" s="16"/>
    </row>
    <row r="672" spans="1:10">
      <c r="A672" s="21"/>
      <c r="B672" s="17"/>
      <c r="C672" s="17"/>
      <c r="D672" s="17"/>
      <c r="E672" s="17"/>
      <c r="F672" s="17"/>
      <c r="J672" s="16"/>
    </row>
    <row r="673" spans="1:10">
      <c r="A673" s="21"/>
      <c r="B673" s="17"/>
      <c r="C673" s="17"/>
      <c r="D673" s="17"/>
      <c r="E673" s="17"/>
      <c r="F673" s="17"/>
      <c r="J673" s="16"/>
    </row>
    <row r="674" spans="1:10">
      <c r="A674" s="21"/>
      <c r="B674" s="17"/>
      <c r="C674" s="17"/>
      <c r="D674" s="17"/>
      <c r="E674" s="17"/>
      <c r="F674" s="17"/>
      <c r="J674" s="16"/>
    </row>
    <row r="675" spans="1:10">
      <c r="A675" s="21"/>
      <c r="B675" s="17"/>
      <c r="C675" s="17"/>
      <c r="D675" s="17"/>
      <c r="E675" s="17"/>
      <c r="F675" s="17"/>
      <c r="J675" s="16"/>
    </row>
    <row r="676" spans="1:10">
      <c r="A676" s="21"/>
      <c r="B676" s="17"/>
      <c r="C676" s="17"/>
      <c r="D676" s="17"/>
      <c r="E676" s="17"/>
      <c r="F676" s="17"/>
      <c r="J676" s="16"/>
    </row>
    <row r="677" spans="1:10">
      <c r="A677" s="21"/>
      <c r="B677" s="17"/>
      <c r="C677" s="17"/>
      <c r="D677" s="17"/>
      <c r="E677" s="17"/>
      <c r="F677" s="17"/>
      <c r="J677" s="16"/>
    </row>
    <row r="678" spans="1:10">
      <c r="A678" s="21"/>
      <c r="B678" s="17"/>
      <c r="C678" s="17"/>
      <c r="D678" s="17"/>
      <c r="E678" s="17"/>
      <c r="F678" s="17"/>
      <c r="J678" s="16"/>
    </row>
    <row r="679" spans="1:10">
      <c r="A679" s="21"/>
      <c r="B679" s="17"/>
      <c r="C679" s="17"/>
      <c r="D679" s="17"/>
      <c r="E679" s="17"/>
      <c r="F679" s="17"/>
      <c r="J679" s="16"/>
    </row>
    <row r="680" spans="1:10">
      <c r="A680" s="21"/>
      <c r="B680" s="17"/>
      <c r="C680" s="17"/>
      <c r="D680" s="17"/>
      <c r="E680" s="17"/>
      <c r="F680" s="17"/>
      <c r="J680" s="16"/>
    </row>
    <row r="681" spans="1:10">
      <c r="A681" s="21"/>
      <c r="B681" s="17"/>
      <c r="C681" s="17"/>
      <c r="D681" s="17"/>
      <c r="E681" s="17"/>
      <c r="F681" s="17"/>
      <c r="J681" s="16"/>
    </row>
    <row r="682" spans="1:10">
      <c r="A682" s="21"/>
      <c r="B682" s="17"/>
      <c r="C682" s="17"/>
      <c r="D682" s="17"/>
      <c r="E682" s="17"/>
      <c r="F682" s="17"/>
      <c r="J682" s="16"/>
    </row>
    <row r="683" spans="1:10">
      <c r="A683" s="21"/>
      <c r="B683" s="17"/>
      <c r="C683" s="17"/>
      <c r="D683" s="17"/>
      <c r="E683" s="17"/>
      <c r="F683" s="17"/>
      <c r="J683" s="16"/>
    </row>
    <row r="684" spans="1:10">
      <c r="A684" s="21"/>
      <c r="B684" s="17"/>
      <c r="C684" s="17"/>
      <c r="D684" s="17"/>
      <c r="E684" s="17"/>
      <c r="F684" s="17"/>
      <c r="J684" s="16"/>
    </row>
    <row r="685" spans="1:10">
      <c r="A685" s="21"/>
      <c r="B685" s="17"/>
      <c r="C685" s="17"/>
      <c r="D685" s="17"/>
      <c r="E685" s="17"/>
      <c r="F685" s="17"/>
      <c r="J685" s="16"/>
    </row>
    <row r="686" spans="1:10">
      <c r="A686" s="21"/>
      <c r="B686" s="17"/>
      <c r="C686" s="17"/>
      <c r="D686" s="17"/>
      <c r="E686" s="17"/>
      <c r="F686" s="17"/>
      <c r="J686" s="16"/>
    </row>
    <row r="687" spans="1:10">
      <c r="A687" s="21"/>
      <c r="B687" s="17"/>
      <c r="C687" s="17"/>
      <c r="D687" s="17"/>
      <c r="E687" s="17"/>
      <c r="F687" s="17"/>
      <c r="J687" s="16"/>
    </row>
  </sheetData>
  <autoFilter ref="A14:M687"/>
  <mergeCells count="16">
    <mergeCell ref="A3:G3"/>
    <mergeCell ref="H12:H13"/>
    <mergeCell ref="I12:I13"/>
    <mergeCell ref="E1:I1"/>
    <mergeCell ref="A2:I2"/>
    <mergeCell ref="A4:I4"/>
    <mergeCell ref="C6:I6"/>
    <mergeCell ref="A8:I8"/>
    <mergeCell ref="A9:I9"/>
    <mergeCell ref="A5:G5"/>
    <mergeCell ref="A12:A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16</vt:i4>
      </vt:variant>
    </vt:vector>
  </HeadingPairs>
  <TitlesOfParts>
    <vt:vector size="47" baseType="lpstr">
      <vt:lpstr>1+</vt:lpstr>
      <vt:lpstr>2+</vt:lpstr>
      <vt:lpstr>3</vt:lpstr>
      <vt:lpstr>4</vt:lpstr>
      <vt:lpstr>5+</vt:lpstr>
      <vt:lpstr>6+</vt:lpstr>
      <vt:lpstr>7+</vt:lpstr>
      <vt:lpstr>8+</vt:lpstr>
      <vt:lpstr>9</vt:lpstr>
      <vt:lpstr>10</vt:lpstr>
      <vt:lpstr>11+</vt:lpstr>
      <vt:lpstr>12</vt:lpstr>
      <vt:lpstr>13+</vt:lpstr>
      <vt:lpstr>14</vt:lpstr>
      <vt:lpstr>15+</vt:lpstr>
      <vt:lpstr>16+</vt:lpstr>
      <vt:lpstr>17+</vt:lpstr>
      <vt:lpstr>18+</vt:lpstr>
      <vt:lpstr>19+</vt:lpstr>
      <vt:lpstr>20+</vt:lpstr>
      <vt:lpstr>21.</vt:lpstr>
      <vt:lpstr>22.</vt:lpstr>
      <vt:lpstr>23</vt:lpstr>
      <vt:lpstr>24</vt:lpstr>
      <vt:lpstr>25</vt:lpstr>
      <vt:lpstr>26</vt:lpstr>
      <vt:lpstr>программа в.з 29</vt:lpstr>
      <vt:lpstr>верхний предел 30</vt:lpstr>
      <vt:lpstr>верхний предел 31</vt:lpstr>
      <vt:lpstr>Лист5</vt:lpstr>
      <vt:lpstr>Лист1</vt:lpstr>
      <vt:lpstr>'10'!Область_печати</vt:lpstr>
      <vt:lpstr>'11+'!Область_печати</vt:lpstr>
      <vt:lpstr>'12'!Область_печати</vt:lpstr>
      <vt:lpstr>'14'!Область_печати</vt:lpstr>
      <vt:lpstr>'18+'!Область_печати</vt:lpstr>
      <vt:lpstr>'19+'!Область_печати</vt:lpstr>
      <vt:lpstr>'20+'!Область_печати</vt:lpstr>
      <vt:lpstr>'22.'!Область_печати</vt:lpstr>
      <vt:lpstr>'25'!Область_печати</vt:lpstr>
      <vt:lpstr>'26'!Область_печати</vt:lpstr>
      <vt:lpstr>'3'!Область_печати</vt:lpstr>
      <vt:lpstr>'4'!Область_печати</vt:lpstr>
      <vt:lpstr>'6+'!Область_печати</vt:lpstr>
      <vt:lpstr>'7+'!Область_печати</vt:lpstr>
      <vt:lpstr>'9'!Область_печати</vt:lpstr>
      <vt:lpstr>'программа в.з 29'!Область_печати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Пользователь Windows</cp:lastModifiedBy>
  <cp:lastPrinted>2018-01-17T09:26:01Z</cp:lastPrinted>
  <dcterms:created xsi:type="dcterms:W3CDTF">2016-12-15T04:35:03Z</dcterms:created>
  <dcterms:modified xsi:type="dcterms:W3CDTF">2018-01-22T08:18:24Z</dcterms:modified>
</cp:coreProperties>
</file>